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0245" windowHeight="3555" tabRatio="761" firstSheet="4" activeTab="9"/>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1" r:id="rId29"/>
  </sheets>
  <definedNames>
    <definedName name="_xlnm._FilterDatabase" localSheetId="3" hidden="1">'1. TALLERES SEMINARIOS'!$G$12:$I$1205</definedName>
    <definedName name="_xlnm._FilterDatabase" localSheetId="4" hidden="1">'2. CONTRATACION DE PERSONAL'!$C$13:$C$749</definedName>
    <definedName name="_xlnm._FilterDatabase" localSheetId="5" hidden="1">'3. EQUIPO DE OFICINA'!$C$12:$C$219</definedName>
    <definedName name="_xlnm._FilterDatabase" localSheetId="6" hidden="1">'4. EQUIPO TECNOLÓGICOS'!$J$11:$J$297</definedName>
    <definedName name="_xlnm._FilterDatabase" localSheetId="7" hidden="1">'5. ACTIVIDADES ESPECIALES'!$J$10:$J$669</definedName>
    <definedName name="_xlnm._FilterDatabase" localSheetId="8" hidden="1">'6. Becas'!$J$13:$J$131</definedName>
    <definedName name="_xlnm._FilterDatabase" localSheetId="9" hidden="1">'7. Infraestructura'!$J$25:$J$95</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11">'1. Desarrollo e Innov. Curricu.'!$E$5:$P$39</definedName>
    <definedName name="_xlnm.Print_Area" localSheetId="21">'11. Gestion Administrativa'!$E$5:$P$56</definedName>
    <definedName name="_xlnm.Print_Area" localSheetId="12">'2. Investigación Científica'!$E$4:$P$53</definedName>
    <definedName name="_xlnm.Print_Area" localSheetId="13">'3. Vinculación Univ. Sociedad'!$E$5:$P$47</definedName>
    <definedName name="_xlnm.Print_Area" localSheetId="14">'4. Docencia y Profesorado Univ.'!$E$4:$P$36</definedName>
    <definedName name="_xlnm.Print_Area" localSheetId="15">'5. Estudiantes y Graduados'!$E$39:$P$48</definedName>
    <definedName name="_xlnm.Print_Area" localSheetId="16">'6. Gestión del Conocimiento'!$E$4:$P$29</definedName>
    <definedName name="_xlnm.Print_Area" localSheetId="17">'7. Lo Esencial de la Reforma U.'!$E$3:$P$20</definedName>
    <definedName name="_xlnm.Print_Area" localSheetId="18">'8. Asegura. de la Calid. y M'!$E$6:$P$16</definedName>
    <definedName name="_xlnm.Print_Area" localSheetId="0">'CME VACIO'!$A$1:$AK$32</definedName>
    <definedName name="_xlnm.Print_Titles" localSheetId="11">'1. Desarrollo e Innov. Curricu.'!$5:$7</definedName>
    <definedName name="_xlnm.Print_Titles" localSheetId="0">'CME VACIO'!$1:$9</definedName>
  </definedNames>
  <calcPr calcId="145621"/>
</workbook>
</file>

<file path=xl/calcChain.xml><?xml version="1.0" encoding="utf-8"?>
<calcChain xmlns="http://schemas.openxmlformats.org/spreadsheetml/2006/main">
  <c r="P8" i="45" l="1"/>
  <c r="P9" i="45"/>
  <c r="P10" i="45"/>
  <c r="P11" i="45"/>
  <c r="P12" i="45"/>
  <c r="P13" i="45"/>
  <c r="P14" i="45"/>
  <c r="P15" i="45"/>
  <c r="P16" i="45"/>
  <c r="P17" i="45"/>
  <c r="P18" i="45"/>
  <c r="P19" i="45"/>
  <c r="P7" i="45"/>
  <c r="P25" i="45"/>
  <c r="P29" i="23"/>
  <c r="G42" i="7"/>
  <c r="G211" i="7" l="1"/>
  <c r="P45" i="21"/>
  <c r="O45" i="21"/>
  <c r="O24" i="21"/>
  <c r="O23" i="21"/>
  <c r="P9" i="21"/>
  <c r="P10" i="21"/>
  <c r="P11" i="21"/>
  <c r="P12" i="21"/>
  <c r="P13" i="21"/>
  <c r="P14" i="21"/>
  <c r="P15" i="21"/>
  <c r="P16" i="21"/>
  <c r="P17" i="21"/>
  <c r="P18" i="21"/>
  <c r="P19" i="21"/>
  <c r="P20" i="21"/>
  <c r="P21" i="21"/>
  <c r="P22" i="21"/>
  <c r="P23" i="21"/>
  <c r="P24" i="21"/>
  <c r="P25" i="21"/>
  <c r="P26" i="21"/>
  <c r="P27" i="21"/>
  <c r="P28" i="21"/>
  <c r="P29" i="21"/>
  <c r="P30" i="21"/>
  <c r="P31" i="21"/>
  <c r="P32" i="21"/>
  <c r="P33" i="21"/>
  <c r="P34" i="21"/>
  <c r="P35" i="21"/>
  <c r="P36" i="21"/>
  <c r="P37" i="21"/>
  <c r="P38" i="21"/>
  <c r="P39" i="21"/>
  <c r="P40" i="21"/>
  <c r="P41" i="21"/>
  <c r="P42" i="21"/>
  <c r="P43" i="21"/>
  <c r="P44" i="21"/>
  <c r="P47" i="21"/>
  <c r="P48" i="21"/>
  <c r="P49" i="21"/>
  <c r="P50" i="21"/>
  <c r="P51" i="21"/>
  <c r="P52" i="21"/>
  <c r="P16" i="28"/>
  <c r="P17" i="28"/>
  <c r="P18" i="28"/>
  <c r="P19" i="28"/>
  <c r="P20" i="28"/>
  <c r="P21" i="28"/>
  <c r="P22" i="28"/>
  <c r="P23" i="28"/>
  <c r="P24" i="28"/>
  <c r="P25" i="28"/>
  <c r="P26" i="28"/>
  <c r="P27" i="28"/>
  <c r="P28" i="28"/>
  <c r="P29" i="28"/>
  <c r="P30" i="28"/>
  <c r="P31" i="28"/>
  <c r="P32" i="28"/>
  <c r="P33" i="28"/>
  <c r="P34" i="28"/>
  <c r="P35" i="28"/>
  <c r="P36" i="28"/>
  <c r="P37" i="28"/>
  <c r="P38" i="28"/>
  <c r="P13" i="28"/>
  <c r="P14" i="28"/>
  <c r="P15" i="28"/>
  <c r="P10" i="28"/>
  <c r="P11" i="28"/>
  <c r="P12" i="28"/>
  <c r="F153" i="12"/>
  <c r="J107" i="7"/>
  <c r="P11" i="34"/>
  <c r="P12" i="34"/>
  <c r="P13" i="34"/>
  <c r="P14" i="34"/>
  <c r="P15" i="34"/>
  <c r="P16" i="34"/>
  <c r="P17" i="34"/>
  <c r="P18" i="34"/>
  <c r="P19" i="34"/>
  <c r="P20" i="34"/>
  <c r="P21" i="34"/>
  <c r="P22" i="34"/>
  <c r="P10" i="31"/>
  <c r="P11" i="31"/>
  <c r="P12" i="31"/>
  <c r="P13" i="31"/>
  <c r="P14" i="31"/>
  <c r="P15" i="31"/>
  <c r="P16" i="31"/>
  <c r="P17" i="31"/>
  <c r="P18" i="31"/>
  <c r="P9" i="31"/>
  <c r="P9" i="44"/>
  <c r="P10" i="44"/>
  <c r="P11" i="44"/>
  <c r="P12" i="44"/>
  <c r="P13" i="44"/>
  <c r="P14" i="44"/>
  <c r="P8" i="44"/>
  <c r="P10" i="24"/>
  <c r="P11" i="24"/>
  <c r="P12" i="24"/>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P50" i="24"/>
  <c r="P51" i="24"/>
  <c r="P52" i="24"/>
  <c r="P53" i="24"/>
  <c r="P54" i="24"/>
  <c r="P55" i="24"/>
  <c r="P9" i="24"/>
  <c r="O8" i="45"/>
  <c r="O9" i="45"/>
  <c r="O10" i="45"/>
  <c r="O11" i="45"/>
  <c r="O12" i="45"/>
  <c r="O13" i="45"/>
  <c r="O14" i="45"/>
  <c r="O15" i="45"/>
  <c r="O16" i="45"/>
  <c r="O17" i="45"/>
  <c r="O18" i="45"/>
  <c r="O19" i="45"/>
  <c r="O7" i="45"/>
  <c r="P47" i="30"/>
  <c r="P40" i="30"/>
  <c r="P41" i="30"/>
  <c r="P42" i="30"/>
  <c r="P43" i="30"/>
  <c r="P44" i="30"/>
  <c r="P45" i="30"/>
  <c r="P39" i="30"/>
  <c r="P35" i="30"/>
  <c r="P36" i="30"/>
  <c r="P37" i="30"/>
  <c r="P34" i="30"/>
  <c r="P26" i="30"/>
  <c r="P27" i="30"/>
  <c r="P28" i="30"/>
  <c r="P29" i="30"/>
  <c r="P30" i="30"/>
  <c r="P31" i="30"/>
  <c r="P32" i="30"/>
  <c r="P25" i="30"/>
  <c r="P21" i="30"/>
  <c r="P22" i="30"/>
  <c r="P23" i="30"/>
  <c r="P20" i="30"/>
  <c r="P11" i="30"/>
  <c r="P12" i="30"/>
  <c r="P50" i="30" s="1"/>
  <c r="P13" i="30"/>
  <c r="P14" i="30"/>
  <c r="P15" i="30"/>
  <c r="P16" i="30"/>
  <c r="P17" i="30"/>
  <c r="P18" i="30"/>
  <c r="P10" i="30"/>
  <c r="P9" i="29"/>
  <c r="P10" i="29"/>
  <c r="P11" i="29"/>
  <c r="P12" i="29"/>
  <c r="P13" i="29"/>
  <c r="P14" i="29"/>
  <c r="P15" i="29"/>
  <c r="P16" i="29"/>
  <c r="P17" i="29"/>
  <c r="P18" i="29"/>
  <c r="P19" i="29"/>
  <c r="P20" i="29"/>
  <c r="P21" i="29"/>
  <c r="P22" i="29"/>
  <c r="P23" i="29"/>
  <c r="P24" i="29"/>
  <c r="P25" i="29"/>
  <c r="P26" i="29"/>
  <c r="P27" i="29"/>
  <c r="P28" i="29"/>
  <c r="P29" i="29"/>
  <c r="P30" i="29"/>
  <c r="P31" i="29"/>
  <c r="P32" i="29"/>
  <c r="P33" i="29"/>
  <c r="P34" i="29"/>
  <c r="P8" i="29"/>
  <c r="P11" i="22"/>
  <c r="P12" i="22"/>
  <c r="P13" i="22"/>
  <c r="P14" i="22"/>
  <c r="P15" i="22"/>
  <c r="P16" i="22"/>
  <c r="P17" i="22"/>
  <c r="P18" i="22"/>
  <c r="P19" i="22"/>
  <c r="P20" i="22"/>
  <c r="P21" i="22"/>
  <c r="P22" i="22"/>
  <c r="P23" i="22"/>
  <c r="P24" i="22"/>
  <c r="P25" i="22"/>
  <c r="P26" i="22"/>
  <c r="P27" i="22"/>
  <c r="P28" i="22"/>
  <c r="P29" i="22"/>
  <c r="P30" i="22"/>
  <c r="P31" i="22"/>
  <c r="P32" i="22"/>
  <c r="P33" i="22"/>
  <c r="P34" i="22"/>
  <c r="P35" i="22"/>
  <c r="P36" i="22"/>
  <c r="P37" i="22"/>
  <c r="P38" i="22"/>
  <c r="P39" i="22"/>
  <c r="P40" i="22"/>
  <c r="P41" i="22"/>
  <c r="P42" i="22"/>
  <c r="P43" i="22"/>
  <c r="P44" i="22"/>
  <c r="P45" i="22"/>
  <c r="P46" i="22"/>
  <c r="P10" i="22"/>
  <c r="P8" i="21"/>
  <c r="P9" i="28"/>
  <c r="P39" i="28" s="1"/>
  <c r="P53" i="21" l="1"/>
  <c r="J19" i="8"/>
  <c r="J20" i="8"/>
  <c r="P19" i="31" l="1"/>
  <c r="J19" i="42"/>
  <c r="I19" i="42"/>
  <c r="F19" i="42"/>
  <c r="J18" i="42"/>
  <c r="I18" i="42"/>
  <c r="F18" i="42"/>
  <c r="I17" i="42"/>
  <c r="F17" i="42"/>
  <c r="C13" i="42"/>
  <c r="P28" i="23"/>
  <c r="D10" i="42" l="1"/>
  <c r="P59" i="24"/>
  <c r="P23" i="45"/>
  <c r="P54" i="30"/>
  <c r="P38" i="29"/>
  <c r="J958" i="7"/>
  <c r="G957" i="7"/>
  <c r="G958" i="7"/>
  <c r="J959" i="7"/>
  <c r="F959" i="7"/>
  <c r="G959" i="7" s="1"/>
  <c r="J957" i="7"/>
  <c r="J956" i="7"/>
  <c r="G956" i="7"/>
  <c r="C953" i="7"/>
  <c r="D950" i="7" l="1"/>
  <c r="F111" i="12"/>
  <c r="O43" i="24"/>
  <c r="G141" i="8"/>
  <c r="O50" i="24"/>
  <c r="P28" i="48"/>
  <c r="O28" i="48"/>
  <c r="O11" i="48"/>
  <c r="J1182" i="7"/>
  <c r="P17" i="46" l="1"/>
  <c r="O17" i="46"/>
  <c r="P16" i="46"/>
  <c r="O16" i="46"/>
  <c r="P11" i="46"/>
  <c r="O11" i="46"/>
  <c r="P10" i="46"/>
  <c r="O10" i="46"/>
  <c r="P9" i="46"/>
  <c r="O9" i="46"/>
  <c r="P8" i="46"/>
  <c r="O8" i="46"/>
  <c r="J1205" i="7"/>
  <c r="F1205" i="7"/>
  <c r="G1205" i="7" s="1"/>
  <c r="J1204" i="7"/>
  <c r="G1204" i="7"/>
  <c r="J1203" i="7"/>
  <c r="G1203" i="7"/>
  <c r="J1202" i="7"/>
  <c r="G1202" i="7"/>
  <c r="J1201" i="7"/>
  <c r="G1201" i="7"/>
  <c r="J1200" i="7"/>
  <c r="G1200" i="7"/>
  <c r="J1199" i="7"/>
  <c r="G1199" i="7"/>
  <c r="J1198" i="7"/>
  <c r="G1198" i="7"/>
  <c r="J1197" i="7"/>
  <c r="G1197" i="7"/>
  <c r="J1196" i="7"/>
  <c r="G1196" i="7"/>
  <c r="C1193" i="7"/>
  <c r="F1182" i="7"/>
  <c r="G1182" i="7" s="1"/>
  <c r="J1181" i="7"/>
  <c r="G1181" i="7"/>
  <c r="J1180" i="7"/>
  <c r="G1180" i="7"/>
  <c r="J1179" i="7"/>
  <c r="G1179" i="7"/>
  <c r="J1178" i="7"/>
  <c r="G1178" i="7"/>
  <c r="J1177" i="7"/>
  <c r="G1177" i="7"/>
  <c r="J1176" i="7"/>
  <c r="G1176" i="7"/>
  <c r="J1175" i="7"/>
  <c r="G1175" i="7"/>
  <c r="J1174" i="7"/>
  <c r="G1174" i="7"/>
  <c r="J1173" i="7"/>
  <c r="G1173" i="7"/>
  <c r="C1170" i="7"/>
  <c r="J1163" i="7"/>
  <c r="F1163" i="7"/>
  <c r="G1163" i="7" s="1"/>
  <c r="J1162" i="7"/>
  <c r="G1162" i="7"/>
  <c r="J1161" i="7"/>
  <c r="G1161" i="7"/>
  <c r="J1160" i="7"/>
  <c r="G1160" i="7"/>
  <c r="J1159" i="7"/>
  <c r="G1159" i="7"/>
  <c r="J1158" i="7"/>
  <c r="G1158" i="7"/>
  <c r="J1157" i="7"/>
  <c r="G1157" i="7"/>
  <c r="J1156" i="7"/>
  <c r="G1156" i="7"/>
  <c r="J1155" i="7"/>
  <c r="G1155" i="7"/>
  <c r="J1154" i="7"/>
  <c r="G1154" i="7"/>
  <c r="C1151" i="7"/>
  <c r="O14" i="31"/>
  <c r="O13" i="31"/>
  <c r="O12" i="31"/>
  <c r="O11" i="31"/>
  <c r="O10" i="31"/>
  <c r="O9" i="31"/>
  <c r="J1081" i="7"/>
  <c r="O11" i="44"/>
  <c r="J785" i="7"/>
  <c r="J295" i="7"/>
  <c r="J146" i="7"/>
  <c r="J130" i="42"/>
  <c r="I130" i="42"/>
  <c r="F130" i="42"/>
  <c r="I129" i="42"/>
  <c r="F129" i="42"/>
  <c r="C126" i="42"/>
  <c r="J113" i="12"/>
  <c r="I113" i="12"/>
  <c r="F113" i="12"/>
  <c r="J112" i="12"/>
  <c r="I112" i="12"/>
  <c r="F112" i="12"/>
  <c r="I111" i="12"/>
  <c r="I110" i="12"/>
  <c r="E110" i="12"/>
  <c r="F110" i="12" s="1"/>
  <c r="C107" i="12"/>
  <c r="J118" i="42"/>
  <c r="I118" i="42"/>
  <c r="F118" i="42"/>
  <c r="I117" i="42"/>
  <c r="F117" i="42"/>
  <c r="C114" i="42"/>
  <c r="J106" i="42"/>
  <c r="I106" i="42"/>
  <c r="F106" i="42"/>
  <c r="I105" i="42"/>
  <c r="F105" i="42"/>
  <c r="C101" i="42"/>
  <c r="O34" i="24"/>
  <c r="O47" i="24"/>
  <c r="O33" i="24"/>
  <c r="O32" i="24"/>
  <c r="O31" i="24"/>
  <c r="O30" i="24"/>
  <c r="I83" i="12"/>
  <c r="I67" i="12"/>
  <c r="I53" i="12"/>
  <c r="I54" i="12"/>
  <c r="O42" i="24"/>
  <c r="O41" i="24"/>
  <c r="O40" i="24"/>
  <c r="O39" i="24"/>
  <c r="O36" i="24"/>
  <c r="I94" i="42"/>
  <c r="O28" i="24"/>
  <c r="O46" i="24"/>
  <c r="O27" i="24"/>
  <c r="O29" i="24"/>
  <c r="J259" i="42"/>
  <c r="I259" i="42"/>
  <c r="F259" i="42"/>
  <c r="J258" i="42"/>
  <c r="I258" i="42"/>
  <c r="F258" i="42"/>
  <c r="J257" i="42"/>
  <c r="I257" i="42"/>
  <c r="F257" i="42"/>
  <c r="J256" i="42"/>
  <c r="I256" i="42"/>
  <c r="F256" i="42"/>
  <c r="J255" i="42"/>
  <c r="I255" i="42"/>
  <c r="F255" i="42"/>
  <c r="J254" i="42"/>
  <c r="I254" i="42"/>
  <c r="F254" i="42"/>
  <c r="J253" i="42"/>
  <c r="I253" i="42"/>
  <c r="F253" i="42"/>
  <c r="J252" i="42"/>
  <c r="I252" i="42"/>
  <c r="F252" i="42"/>
  <c r="J251" i="42"/>
  <c r="I251" i="42"/>
  <c r="F251" i="42"/>
  <c r="J250" i="42"/>
  <c r="I250" i="42"/>
  <c r="F250" i="42"/>
  <c r="J249" i="42"/>
  <c r="I249" i="42"/>
  <c r="F249" i="42"/>
  <c r="J248" i="42"/>
  <c r="I248" i="42"/>
  <c r="F248" i="42"/>
  <c r="J247" i="42"/>
  <c r="I247" i="42"/>
  <c r="F247" i="42"/>
  <c r="J246" i="42"/>
  <c r="I246" i="42"/>
  <c r="F246" i="42"/>
  <c r="J245" i="42"/>
  <c r="I245" i="42"/>
  <c r="F245" i="42"/>
  <c r="J244" i="42"/>
  <c r="I244" i="42"/>
  <c r="F244" i="42"/>
  <c r="J243" i="42"/>
  <c r="I243" i="42"/>
  <c r="F243" i="42"/>
  <c r="J242" i="42"/>
  <c r="I242" i="42"/>
  <c r="F242" i="42"/>
  <c r="J241" i="42"/>
  <c r="I241" i="42"/>
  <c r="F241" i="42"/>
  <c r="J240" i="42"/>
  <c r="I240" i="42"/>
  <c r="F240" i="42"/>
  <c r="I239" i="42"/>
  <c r="F239" i="42"/>
  <c r="C235" i="42"/>
  <c r="J227" i="42"/>
  <c r="I227" i="42"/>
  <c r="F227" i="42"/>
  <c r="J226" i="42"/>
  <c r="I226" i="42"/>
  <c r="F226" i="42"/>
  <c r="J225" i="42"/>
  <c r="I225" i="42"/>
  <c r="F225" i="42"/>
  <c r="J224" i="42"/>
  <c r="I224" i="42"/>
  <c r="F224" i="42"/>
  <c r="J223" i="42"/>
  <c r="I223" i="42"/>
  <c r="F223" i="42"/>
  <c r="J222" i="42"/>
  <c r="I222" i="42"/>
  <c r="F222" i="42"/>
  <c r="J221" i="42"/>
  <c r="I221" i="42"/>
  <c r="F221" i="42"/>
  <c r="J220" i="42"/>
  <c r="I220" i="42"/>
  <c r="F220" i="42"/>
  <c r="J219" i="42"/>
  <c r="I219" i="42"/>
  <c r="F219" i="42"/>
  <c r="J218" i="42"/>
  <c r="I218" i="42"/>
  <c r="F218" i="42"/>
  <c r="J217" i="42"/>
  <c r="I217" i="42"/>
  <c r="F217" i="42"/>
  <c r="J216" i="42"/>
  <c r="I216" i="42"/>
  <c r="F216" i="42"/>
  <c r="J215" i="42"/>
  <c r="I215" i="42"/>
  <c r="F215" i="42"/>
  <c r="J214" i="42"/>
  <c r="I214" i="42"/>
  <c r="F214" i="42"/>
  <c r="J213" i="42"/>
  <c r="I213" i="42"/>
  <c r="F213" i="42"/>
  <c r="J212" i="42"/>
  <c r="I212" i="42"/>
  <c r="F212" i="42"/>
  <c r="J211" i="42"/>
  <c r="I211" i="42"/>
  <c r="F211" i="42"/>
  <c r="J210" i="42"/>
  <c r="I210" i="42"/>
  <c r="F210" i="42"/>
  <c r="J209" i="42"/>
  <c r="I209" i="42"/>
  <c r="F209" i="42"/>
  <c r="J208" i="42"/>
  <c r="I208" i="42"/>
  <c r="F208" i="42"/>
  <c r="I207" i="42"/>
  <c r="F207" i="42"/>
  <c r="C203" i="42"/>
  <c r="J194" i="42"/>
  <c r="I194" i="42"/>
  <c r="F194" i="42"/>
  <c r="J193" i="42"/>
  <c r="I193" i="42"/>
  <c r="F193" i="42"/>
  <c r="J192" i="42"/>
  <c r="I192" i="42"/>
  <c r="F192" i="42"/>
  <c r="J191" i="42"/>
  <c r="I191" i="42"/>
  <c r="F191" i="42"/>
  <c r="J190" i="42"/>
  <c r="I190" i="42"/>
  <c r="F190" i="42"/>
  <c r="J189" i="42"/>
  <c r="I189" i="42"/>
  <c r="F189" i="42"/>
  <c r="J188" i="42"/>
  <c r="I188" i="42"/>
  <c r="F188" i="42"/>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I174" i="42"/>
  <c r="F174" i="42"/>
  <c r="C170" i="42"/>
  <c r="J160" i="42"/>
  <c r="I160" i="42"/>
  <c r="F160" i="42"/>
  <c r="J159" i="42"/>
  <c r="I159" i="42"/>
  <c r="F159" i="42"/>
  <c r="J158" i="42"/>
  <c r="I158" i="42"/>
  <c r="F158"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D133" i="42" s="1"/>
  <c r="J141" i="42"/>
  <c r="I141" i="42"/>
  <c r="F141" i="42"/>
  <c r="I140" i="42"/>
  <c r="F140" i="42"/>
  <c r="C136" i="42"/>
  <c r="O26" i="24"/>
  <c r="T25" i="24"/>
  <c r="O25" i="24"/>
  <c r="O24" i="24"/>
  <c r="O23" i="24"/>
  <c r="I42" i="42"/>
  <c r="J38" i="9"/>
  <c r="F30" i="42"/>
  <c r="O15" i="24"/>
  <c r="I158" i="10"/>
  <c r="F158" i="10"/>
  <c r="I157" i="10"/>
  <c r="F157" i="10"/>
  <c r="I156" i="10"/>
  <c r="F156" i="10"/>
  <c r="I155" i="10"/>
  <c r="F155" i="10"/>
  <c r="I154" i="10"/>
  <c r="F154" i="10"/>
  <c r="I153" i="10"/>
  <c r="F153" i="10"/>
  <c r="I152" i="10"/>
  <c r="F152" i="10"/>
  <c r="I151" i="10"/>
  <c r="F151" i="10"/>
  <c r="I150" i="10"/>
  <c r="F150" i="10"/>
  <c r="I149" i="10"/>
  <c r="F149" i="10"/>
  <c r="I148" i="10"/>
  <c r="F148" i="10"/>
  <c r="I147" i="10"/>
  <c r="F147" i="10"/>
  <c r="I146" i="10"/>
  <c r="E146" i="10"/>
  <c r="F146" i="10" s="1"/>
  <c r="I145" i="10"/>
  <c r="E145" i="10"/>
  <c r="F145" i="10" s="1"/>
  <c r="C142" i="10"/>
  <c r="O10" i="44"/>
  <c r="J403" i="10"/>
  <c r="I403" i="10"/>
  <c r="F403" i="10"/>
  <c r="J402" i="10"/>
  <c r="I402" i="10"/>
  <c r="F402" i="10"/>
  <c r="J401" i="10"/>
  <c r="I401" i="10"/>
  <c r="F401" i="10"/>
  <c r="J400" i="10"/>
  <c r="I400" i="10"/>
  <c r="F400" i="10"/>
  <c r="J399" i="10"/>
  <c r="I399" i="10"/>
  <c r="F399" i="10"/>
  <c r="J398" i="10"/>
  <c r="I398" i="10"/>
  <c r="F398" i="10"/>
  <c r="J397" i="10"/>
  <c r="I397" i="10"/>
  <c r="F397" i="10"/>
  <c r="J396" i="10"/>
  <c r="I396" i="10"/>
  <c r="F396" i="10"/>
  <c r="J395" i="10"/>
  <c r="I395" i="10"/>
  <c r="F395" i="10"/>
  <c r="J394" i="10"/>
  <c r="I394" i="10"/>
  <c r="F394" i="10"/>
  <c r="J393" i="10"/>
  <c r="I393" i="10"/>
  <c r="F393" i="10"/>
  <c r="J392" i="10"/>
  <c r="I392" i="10"/>
  <c r="F392" i="10"/>
  <c r="J391" i="10"/>
  <c r="I391" i="10"/>
  <c r="E391" i="10"/>
  <c r="F391" i="10" s="1"/>
  <c r="I390" i="10"/>
  <c r="E390" i="10"/>
  <c r="F390" i="10" s="1"/>
  <c r="C387" i="10"/>
  <c r="J378" i="10"/>
  <c r="I378" i="10"/>
  <c r="F378" i="10"/>
  <c r="J377" i="10"/>
  <c r="I377" i="10"/>
  <c r="F377" i="10"/>
  <c r="J376" i="10"/>
  <c r="I376" i="10"/>
  <c r="F376" i="10"/>
  <c r="J375" i="10"/>
  <c r="I375" i="10"/>
  <c r="F375" i="10"/>
  <c r="J374" i="10"/>
  <c r="I374" i="10"/>
  <c r="F374" i="10"/>
  <c r="J373" i="10"/>
  <c r="I373" i="10"/>
  <c r="F373" i="10"/>
  <c r="J372" i="10"/>
  <c r="I372" i="10"/>
  <c r="F372" i="10"/>
  <c r="J371" i="10"/>
  <c r="I371" i="10"/>
  <c r="F371" i="10"/>
  <c r="J370" i="10"/>
  <c r="I370" i="10"/>
  <c r="F370" i="10"/>
  <c r="J369" i="10"/>
  <c r="I369" i="10"/>
  <c r="F369" i="10"/>
  <c r="J368" i="10"/>
  <c r="I368" i="10"/>
  <c r="F368" i="10"/>
  <c r="J367" i="10"/>
  <c r="I367" i="10"/>
  <c r="F367" i="10"/>
  <c r="J366" i="10"/>
  <c r="I366" i="10"/>
  <c r="E366" i="10"/>
  <c r="F366" i="10" s="1"/>
  <c r="I365" i="10"/>
  <c r="E365" i="10"/>
  <c r="F365" i="10" s="1"/>
  <c r="C362" i="10"/>
  <c r="J353" i="10"/>
  <c r="I353" i="10"/>
  <c r="F353" i="10"/>
  <c r="J352" i="10"/>
  <c r="I352" i="10"/>
  <c r="F352" i="10"/>
  <c r="J351" i="10"/>
  <c r="I351" i="10"/>
  <c r="F351" i="10"/>
  <c r="J350" i="10"/>
  <c r="I350" i="10"/>
  <c r="F350" i="10"/>
  <c r="J349" i="10"/>
  <c r="I349" i="10"/>
  <c r="F349" i="10"/>
  <c r="J348" i="10"/>
  <c r="I348" i="10"/>
  <c r="F348" i="10"/>
  <c r="J347" i="10"/>
  <c r="I347" i="10"/>
  <c r="F347" i="10"/>
  <c r="J346" i="10"/>
  <c r="I346" i="10"/>
  <c r="F346" i="10"/>
  <c r="J345" i="10"/>
  <c r="I345" i="10"/>
  <c r="F345" i="10"/>
  <c r="J344" i="10"/>
  <c r="I344" i="10"/>
  <c r="F344" i="10"/>
  <c r="J343" i="10"/>
  <c r="I343" i="10"/>
  <c r="F343" i="10"/>
  <c r="J342" i="10"/>
  <c r="I342" i="10"/>
  <c r="F342" i="10"/>
  <c r="J341" i="10"/>
  <c r="I341" i="10"/>
  <c r="E341" i="10"/>
  <c r="F341" i="10" s="1"/>
  <c r="I340" i="10"/>
  <c r="F340" i="10"/>
  <c r="E340" i="10"/>
  <c r="C337" i="10"/>
  <c r="J327" i="10"/>
  <c r="I327" i="10"/>
  <c r="F327" i="10"/>
  <c r="J326" i="10"/>
  <c r="I326" i="10"/>
  <c r="F326" i="10"/>
  <c r="J325" i="10"/>
  <c r="I325" i="10"/>
  <c r="F325" i="10"/>
  <c r="J324" i="10"/>
  <c r="I324" i="10"/>
  <c r="F324" i="10"/>
  <c r="J323" i="10"/>
  <c r="I323" i="10"/>
  <c r="F323" i="10"/>
  <c r="J322" i="10"/>
  <c r="I322" i="10"/>
  <c r="F322" i="10"/>
  <c r="J321" i="10"/>
  <c r="I321" i="10"/>
  <c r="F321" i="10"/>
  <c r="J320" i="10"/>
  <c r="I320" i="10"/>
  <c r="F320" i="10"/>
  <c r="J319" i="10"/>
  <c r="I319" i="10"/>
  <c r="F319" i="10"/>
  <c r="J318" i="10"/>
  <c r="I318" i="10"/>
  <c r="F318" i="10"/>
  <c r="J317" i="10"/>
  <c r="I317" i="10"/>
  <c r="F317" i="10"/>
  <c r="J316" i="10"/>
  <c r="I316" i="10"/>
  <c r="F316" i="10"/>
  <c r="J315" i="10"/>
  <c r="I315" i="10"/>
  <c r="E315" i="10"/>
  <c r="F315" i="10" s="1"/>
  <c r="I314" i="10"/>
  <c r="E314" i="10"/>
  <c r="F314" i="10" s="1"/>
  <c r="C311" i="10"/>
  <c r="O14" i="24"/>
  <c r="O22" i="24"/>
  <c r="O18" i="24"/>
  <c r="O21" i="24"/>
  <c r="O9" i="44"/>
  <c r="O8" i="44"/>
  <c r="O13" i="24"/>
  <c r="O20" i="24"/>
  <c r="O12" i="24"/>
  <c r="J21" i="10"/>
  <c r="J22" i="10"/>
  <c r="J23" i="10"/>
  <c r="J24" i="10"/>
  <c r="J25" i="10"/>
  <c r="J26" i="10"/>
  <c r="J27" i="10"/>
  <c r="J28" i="10"/>
  <c r="J29" i="10"/>
  <c r="J30" i="10"/>
  <c r="O13" i="33"/>
  <c r="P13" i="33"/>
  <c r="J1142" i="7"/>
  <c r="F1142" i="7"/>
  <c r="G1142" i="7" s="1"/>
  <c r="J1141" i="7"/>
  <c r="G1141" i="7"/>
  <c r="J1140" i="7"/>
  <c r="G1140" i="7"/>
  <c r="J1139" i="7"/>
  <c r="G1139" i="7"/>
  <c r="J1138" i="7"/>
  <c r="G1138" i="7"/>
  <c r="J1137" i="7"/>
  <c r="G1137" i="7"/>
  <c r="J1136" i="7"/>
  <c r="G1136" i="7"/>
  <c r="J1135" i="7"/>
  <c r="G1135" i="7"/>
  <c r="J1134" i="7"/>
  <c r="G1134" i="7"/>
  <c r="J1133" i="7"/>
  <c r="G1133" i="7"/>
  <c r="C1130" i="7"/>
  <c r="J1125" i="7"/>
  <c r="F1125" i="7"/>
  <c r="G1125" i="7" s="1"/>
  <c r="J1124" i="7"/>
  <c r="G1124" i="7"/>
  <c r="J1123" i="7"/>
  <c r="G1123" i="7"/>
  <c r="J1122" i="7"/>
  <c r="G1122" i="7"/>
  <c r="J1121" i="7"/>
  <c r="G1121" i="7"/>
  <c r="J1120" i="7"/>
  <c r="G1120" i="7"/>
  <c r="J1119" i="7"/>
  <c r="G1119" i="7"/>
  <c r="J1118" i="7"/>
  <c r="G1118" i="7"/>
  <c r="J1117" i="7"/>
  <c r="G1117" i="7"/>
  <c r="J1116" i="7"/>
  <c r="G1116" i="7"/>
  <c r="C1113" i="7"/>
  <c r="J1106" i="7"/>
  <c r="F1106" i="7"/>
  <c r="G1106" i="7" s="1"/>
  <c r="J1105" i="7"/>
  <c r="G1105" i="7"/>
  <c r="J1104" i="7"/>
  <c r="G1104" i="7"/>
  <c r="J1103" i="7"/>
  <c r="G1103" i="7"/>
  <c r="J1102" i="7"/>
  <c r="G1102" i="7"/>
  <c r="J1101" i="7"/>
  <c r="G1101" i="7"/>
  <c r="J1100" i="7"/>
  <c r="G1100" i="7"/>
  <c r="J1099" i="7"/>
  <c r="G1099" i="7"/>
  <c r="J1098" i="7"/>
  <c r="G1098" i="7"/>
  <c r="J1097" i="7"/>
  <c r="G1097" i="7"/>
  <c r="C1094" i="7"/>
  <c r="J1089" i="7"/>
  <c r="F1089" i="7"/>
  <c r="G1089" i="7" s="1"/>
  <c r="J1088" i="7"/>
  <c r="G1088" i="7"/>
  <c r="J1087" i="7"/>
  <c r="G1087" i="7"/>
  <c r="J1086" i="7"/>
  <c r="G1086" i="7"/>
  <c r="J1085" i="7"/>
  <c r="G1085" i="7"/>
  <c r="J1084" i="7"/>
  <c r="G1084" i="7"/>
  <c r="J1083" i="7"/>
  <c r="G1083" i="7"/>
  <c r="J1082" i="7"/>
  <c r="G1082" i="7"/>
  <c r="G1081" i="7"/>
  <c r="J1080" i="7"/>
  <c r="G1080" i="7"/>
  <c r="C1077" i="7"/>
  <c r="J1071" i="7"/>
  <c r="G1071" i="7"/>
  <c r="J1070" i="7"/>
  <c r="G1070" i="7"/>
  <c r="J1069" i="7"/>
  <c r="G1069" i="7"/>
  <c r="J1068" i="7"/>
  <c r="G1068" i="7"/>
  <c r="J1067" i="7"/>
  <c r="G1067" i="7"/>
  <c r="J1066" i="7"/>
  <c r="G1066" i="7"/>
  <c r="J1065" i="7"/>
  <c r="G1065" i="7"/>
  <c r="J1064" i="7"/>
  <c r="G1064" i="7"/>
  <c r="J1063" i="7"/>
  <c r="G1063" i="7"/>
  <c r="J1062" i="7"/>
  <c r="G1062" i="7"/>
  <c r="C1059" i="7"/>
  <c r="J1047" i="7"/>
  <c r="G1047" i="7"/>
  <c r="J1046" i="7"/>
  <c r="G1046" i="7"/>
  <c r="J1045" i="7"/>
  <c r="G1045" i="7"/>
  <c r="C1042" i="7"/>
  <c r="J1037" i="7"/>
  <c r="G1037" i="7"/>
  <c r="J1036" i="7"/>
  <c r="G1036" i="7"/>
  <c r="J1035" i="7"/>
  <c r="G1035" i="7"/>
  <c r="C1032" i="7"/>
  <c r="J945" i="7"/>
  <c r="J946" i="7"/>
  <c r="F946" i="7"/>
  <c r="G946" i="7" s="1"/>
  <c r="J936" i="7"/>
  <c r="F936" i="7"/>
  <c r="G936" i="7" s="1"/>
  <c r="J1024" i="7"/>
  <c r="F1024" i="7"/>
  <c r="G1024" i="7" s="1"/>
  <c r="J1023" i="7"/>
  <c r="G1023" i="7"/>
  <c r="J1022" i="7"/>
  <c r="G1022" i="7"/>
  <c r="J1021" i="7"/>
  <c r="G1021" i="7"/>
  <c r="J1020" i="7"/>
  <c r="G1020" i="7"/>
  <c r="J1019" i="7"/>
  <c r="G1019" i="7"/>
  <c r="J1018" i="7"/>
  <c r="G1018" i="7"/>
  <c r="J1017" i="7"/>
  <c r="G1017" i="7"/>
  <c r="J1016" i="7"/>
  <c r="G1016" i="7"/>
  <c r="J1015" i="7"/>
  <c r="G1015" i="7"/>
  <c r="C1012" i="7"/>
  <c r="J1007" i="7"/>
  <c r="G1007" i="7"/>
  <c r="J1006" i="7"/>
  <c r="G1006" i="7"/>
  <c r="C1003" i="7"/>
  <c r="J998" i="7"/>
  <c r="G998" i="7"/>
  <c r="J997" i="7"/>
  <c r="G997" i="7"/>
  <c r="J996" i="7"/>
  <c r="G996" i="7"/>
  <c r="C993" i="7"/>
  <c r="J987" i="7"/>
  <c r="G987" i="7"/>
  <c r="C984" i="7"/>
  <c r="J978" i="7"/>
  <c r="G978" i="7"/>
  <c r="C975" i="7"/>
  <c r="J970" i="7"/>
  <c r="G970" i="7"/>
  <c r="C967" i="7"/>
  <c r="J925" i="7"/>
  <c r="J926" i="7"/>
  <c r="G925" i="7"/>
  <c r="J915" i="7"/>
  <c r="F945" i="7"/>
  <c r="G945" i="7" s="1"/>
  <c r="J944" i="7"/>
  <c r="G944" i="7"/>
  <c r="C941" i="7"/>
  <c r="J935" i="7"/>
  <c r="F935" i="7"/>
  <c r="G935" i="7" s="1"/>
  <c r="J934" i="7"/>
  <c r="G934" i="7"/>
  <c r="C931" i="7"/>
  <c r="J924" i="7"/>
  <c r="G924" i="7"/>
  <c r="C921" i="7"/>
  <c r="J914" i="7"/>
  <c r="G914" i="7"/>
  <c r="C911" i="7"/>
  <c r="J905" i="7"/>
  <c r="F905" i="7"/>
  <c r="G905" i="7" s="1"/>
  <c r="J904" i="7"/>
  <c r="G904" i="7"/>
  <c r="J903" i="7"/>
  <c r="G903" i="7"/>
  <c r="J902" i="7"/>
  <c r="G902" i="7"/>
  <c r="J901" i="7"/>
  <c r="G901" i="7"/>
  <c r="J900" i="7"/>
  <c r="G900" i="7"/>
  <c r="J899" i="7"/>
  <c r="G899" i="7"/>
  <c r="J898" i="7"/>
  <c r="G898" i="7"/>
  <c r="C895" i="7"/>
  <c r="G865" i="7"/>
  <c r="J865" i="7"/>
  <c r="J866" i="7"/>
  <c r="J867" i="7"/>
  <c r="J890" i="7"/>
  <c r="G890" i="7"/>
  <c r="J889" i="7"/>
  <c r="G889" i="7"/>
  <c r="J888" i="7"/>
  <c r="G888" i="7"/>
  <c r="J887" i="7"/>
  <c r="G887" i="7"/>
  <c r="C884" i="7"/>
  <c r="J878" i="7"/>
  <c r="G878" i="7"/>
  <c r="J877" i="7"/>
  <c r="G877" i="7"/>
  <c r="J876" i="7"/>
  <c r="G876" i="7"/>
  <c r="C873" i="7"/>
  <c r="J864" i="7"/>
  <c r="G864" i="7"/>
  <c r="C861" i="7"/>
  <c r="J856" i="7"/>
  <c r="G856" i="7"/>
  <c r="J855" i="7"/>
  <c r="G855" i="7"/>
  <c r="J854" i="7"/>
  <c r="G854" i="7"/>
  <c r="C851" i="7"/>
  <c r="J766" i="7"/>
  <c r="G766" i="7"/>
  <c r="J765" i="7"/>
  <c r="G765" i="7"/>
  <c r="C762" i="7"/>
  <c r="J756" i="7"/>
  <c r="G756" i="7"/>
  <c r="J755" i="7"/>
  <c r="G755" i="7"/>
  <c r="C752" i="7"/>
  <c r="J746" i="7"/>
  <c r="J845" i="7"/>
  <c r="J844" i="7"/>
  <c r="G844" i="7"/>
  <c r="C841" i="7"/>
  <c r="J834" i="7"/>
  <c r="J833" i="7"/>
  <c r="G833" i="7"/>
  <c r="C830" i="7"/>
  <c r="J823" i="7"/>
  <c r="F823" i="7"/>
  <c r="G823" i="7" s="1"/>
  <c r="J822" i="7"/>
  <c r="G822" i="7"/>
  <c r="J821" i="7"/>
  <c r="G821" i="7"/>
  <c r="C818" i="7"/>
  <c r="J811" i="7"/>
  <c r="F811" i="7"/>
  <c r="G811" i="7" s="1"/>
  <c r="J810" i="7"/>
  <c r="G810" i="7"/>
  <c r="J809" i="7"/>
  <c r="G809" i="7"/>
  <c r="J808" i="7"/>
  <c r="G808" i="7"/>
  <c r="C805" i="7"/>
  <c r="J798" i="7"/>
  <c r="F798" i="7"/>
  <c r="G798" i="7" s="1"/>
  <c r="J797" i="7"/>
  <c r="G797" i="7"/>
  <c r="J796" i="7"/>
  <c r="G796" i="7"/>
  <c r="J795" i="7"/>
  <c r="G795" i="7"/>
  <c r="J794" i="7"/>
  <c r="G794" i="7"/>
  <c r="C791" i="7"/>
  <c r="J734" i="7"/>
  <c r="G734" i="7"/>
  <c r="J733" i="7"/>
  <c r="G733" i="7"/>
  <c r="C730" i="7"/>
  <c r="D358" i="10" l="1"/>
  <c r="D200" i="42"/>
  <c r="D123" i="42"/>
  <c r="D1167" i="7"/>
  <c r="D1091" i="7"/>
  <c r="D1190" i="7"/>
  <c r="D1187" i="7" s="1"/>
  <c r="D1148" i="7"/>
  <c r="D111" i="42"/>
  <c r="D103" i="12"/>
  <c r="D232" i="42"/>
  <c r="D98" i="42"/>
  <c r="D167" i="42"/>
  <c r="D383" i="10"/>
  <c r="D138" i="10"/>
  <c r="D333" i="10"/>
  <c r="D307" i="10"/>
  <c r="D1056" i="7"/>
  <c r="D1127" i="7"/>
  <c r="D1110" i="7"/>
  <c r="D1074" i="7"/>
  <c r="D1039" i="7"/>
  <c r="D1029" i="7"/>
  <c r="D938" i="7"/>
  <c r="D1000" i="7"/>
  <c r="D928" i="7"/>
  <c r="D981" i="7"/>
  <c r="D1009" i="7"/>
  <c r="D964" i="7"/>
  <c r="D972" i="7"/>
  <c r="D990" i="7"/>
  <c r="D892" i="7"/>
  <c r="D848" i="7"/>
  <c r="D727" i="7"/>
  <c r="D759" i="7"/>
  <c r="D870" i="7"/>
  <c r="D881" i="7"/>
  <c r="D749" i="7"/>
  <c r="D802" i="7"/>
  <c r="D788" i="7"/>
  <c r="D815" i="7"/>
  <c r="D962" i="7" l="1"/>
  <c r="E1052" i="7"/>
  <c r="D1145" i="7"/>
  <c r="E962" i="7"/>
  <c r="D1052" i="7"/>
  <c r="D1027" i="7"/>
  <c r="D1108" i="7"/>
  <c r="J723" i="7" l="1"/>
  <c r="G723" i="7"/>
  <c r="J722" i="7"/>
  <c r="G722" i="7"/>
  <c r="C719" i="7"/>
  <c r="J713" i="7"/>
  <c r="G713" i="7"/>
  <c r="J712" i="7"/>
  <c r="G712" i="7"/>
  <c r="C709" i="7"/>
  <c r="C742" i="7"/>
  <c r="J703" i="7"/>
  <c r="G703" i="7"/>
  <c r="J702" i="7"/>
  <c r="G702" i="7"/>
  <c r="C699" i="7"/>
  <c r="J692" i="7"/>
  <c r="G692" i="7"/>
  <c r="J691" i="7"/>
  <c r="G691" i="7"/>
  <c r="C688" i="7"/>
  <c r="D716" i="7" l="1"/>
  <c r="D696" i="7"/>
  <c r="D685" i="7"/>
  <c r="D706" i="7"/>
  <c r="J682" i="7" l="1"/>
  <c r="G682" i="7"/>
  <c r="J681" i="7"/>
  <c r="G681" i="7"/>
  <c r="C678" i="7"/>
  <c r="O38" i="24"/>
  <c r="J661" i="7"/>
  <c r="G661" i="7"/>
  <c r="J660" i="7"/>
  <c r="G660" i="7"/>
  <c r="C657" i="7"/>
  <c r="D654" i="7" l="1"/>
  <c r="D675" i="7"/>
  <c r="G652" i="7" l="1"/>
  <c r="G588" i="7" l="1"/>
  <c r="G590" i="7"/>
  <c r="G591" i="7"/>
  <c r="F785" i="7"/>
  <c r="G785" i="7" s="1"/>
  <c r="J784" i="7"/>
  <c r="G784" i="7"/>
  <c r="J783" i="7"/>
  <c r="G783" i="7"/>
  <c r="J782" i="7"/>
  <c r="G782" i="7"/>
  <c r="J781" i="7"/>
  <c r="G781" i="7"/>
  <c r="J780" i="7"/>
  <c r="G780" i="7"/>
  <c r="J779" i="7"/>
  <c r="G779" i="7"/>
  <c r="J778" i="7"/>
  <c r="G778" i="7"/>
  <c r="J777" i="7"/>
  <c r="G777" i="7"/>
  <c r="J776" i="7"/>
  <c r="G776" i="7"/>
  <c r="C773" i="7"/>
  <c r="G746" i="7"/>
  <c r="J745" i="7"/>
  <c r="G745" i="7"/>
  <c r="J642" i="7"/>
  <c r="G642" i="7"/>
  <c r="J641" i="7"/>
  <c r="G641" i="7"/>
  <c r="C638" i="7"/>
  <c r="D739" i="7" l="1"/>
  <c r="D770" i="7"/>
  <c r="D635" i="7"/>
  <c r="G555" i="7" l="1"/>
  <c r="O11" i="24"/>
  <c r="O19" i="24"/>
  <c r="O10" i="24"/>
  <c r="O9" i="24"/>
  <c r="P10" i="47" l="1"/>
  <c r="P9" i="47"/>
  <c r="O9" i="47"/>
  <c r="P8" i="47"/>
  <c r="O8" i="47"/>
  <c r="P11" i="33"/>
  <c r="O11" i="33"/>
  <c r="P10" i="33"/>
  <c r="O10" i="33"/>
  <c r="J671" i="7" l="1"/>
  <c r="G671" i="7"/>
  <c r="J670" i="7"/>
  <c r="G670" i="7"/>
  <c r="C667" i="7"/>
  <c r="J652" i="7"/>
  <c r="J651" i="7"/>
  <c r="G651" i="7"/>
  <c r="D645" i="7" s="1"/>
  <c r="C648" i="7"/>
  <c r="J632" i="7"/>
  <c r="G632" i="7"/>
  <c r="J631" i="7"/>
  <c r="G631" i="7"/>
  <c r="C628" i="7"/>
  <c r="J622" i="7"/>
  <c r="G622" i="7"/>
  <c r="J621" i="7"/>
  <c r="G621" i="7"/>
  <c r="C618" i="7"/>
  <c r="J612" i="7"/>
  <c r="G612" i="7"/>
  <c r="D605" i="7" s="1"/>
  <c r="J611" i="7"/>
  <c r="G611" i="7"/>
  <c r="C608" i="7"/>
  <c r="J602" i="7"/>
  <c r="G602" i="7"/>
  <c r="D595" i="7" s="1"/>
  <c r="J601" i="7"/>
  <c r="G601" i="7"/>
  <c r="C598" i="7"/>
  <c r="J592" i="7"/>
  <c r="F592" i="7"/>
  <c r="G592" i="7" s="1"/>
  <c r="J591" i="7"/>
  <c r="J590" i="7"/>
  <c r="J589" i="7"/>
  <c r="G589" i="7"/>
  <c r="J588" i="7"/>
  <c r="C585" i="7"/>
  <c r="J579" i="7"/>
  <c r="F579" i="7"/>
  <c r="G579" i="7" s="1"/>
  <c r="J578" i="7"/>
  <c r="G578" i="7"/>
  <c r="D572" i="7" s="1"/>
  <c r="C575" i="7"/>
  <c r="C563" i="7"/>
  <c r="J567" i="7"/>
  <c r="G567" i="7"/>
  <c r="J566" i="7"/>
  <c r="G566" i="7"/>
  <c r="P23" i="23"/>
  <c r="P24" i="23"/>
  <c r="O24" i="23"/>
  <c r="O28" i="23"/>
  <c r="P27" i="23"/>
  <c r="O27" i="23"/>
  <c r="O23" i="23"/>
  <c r="P22" i="23"/>
  <c r="O22" i="23"/>
  <c r="P21" i="23"/>
  <c r="O21" i="23"/>
  <c r="P20" i="23"/>
  <c r="O20" i="23"/>
  <c r="P19" i="23"/>
  <c r="O19" i="23"/>
  <c r="P18" i="23"/>
  <c r="O18" i="23"/>
  <c r="P17" i="23"/>
  <c r="O17" i="23"/>
  <c r="P16" i="23"/>
  <c r="O16" i="23"/>
  <c r="P15" i="23"/>
  <c r="O15" i="23"/>
  <c r="P14" i="23"/>
  <c r="O14" i="23"/>
  <c r="O13" i="23"/>
  <c r="P12" i="23"/>
  <c r="O12" i="23"/>
  <c r="P11" i="23"/>
  <c r="O11" i="23"/>
  <c r="P10" i="23"/>
  <c r="O10" i="23"/>
  <c r="P9" i="23"/>
  <c r="O9" i="23"/>
  <c r="P8" i="23"/>
  <c r="O8" i="23"/>
  <c r="O43" i="30"/>
  <c r="O45" i="30"/>
  <c r="O42" i="30"/>
  <c r="O41" i="30"/>
  <c r="O40" i="30"/>
  <c r="O37" i="30"/>
  <c r="O36" i="30"/>
  <c r="O35" i="30"/>
  <c r="O34" i="30"/>
  <c r="O32" i="30"/>
  <c r="O30" i="30"/>
  <c r="O29" i="30"/>
  <c r="O28" i="30"/>
  <c r="O27" i="30"/>
  <c r="O26" i="30"/>
  <c r="O25" i="30"/>
  <c r="O23" i="30"/>
  <c r="O22" i="30"/>
  <c r="O21" i="30"/>
  <c r="O17" i="30"/>
  <c r="O16" i="30"/>
  <c r="O15" i="30"/>
  <c r="O10" i="30"/>
  <c r="O11" i="30"/>
  <c r="O12" i="30"/>
  <c r="O13" i="30"/>
  <c r="O14" i="30"/>
  <c r="O18" i="30"/>
  <c r="O20" i="30"/>
  <c r="O33" i="30"/>
  <c r="P33" i="30"/>
  <c r="D582" i="7" l="1"/>
  <c r="P33" i="23"/>
  <c r="P30" i="23"/>
  <c r="D664" i="7"/>
  <c r="D625" i="7"/>
  <c r="D615" i="7"/>
  <c r="D560" i="7"/>
  <c r="J555" i="7"/>
  <c r="J554" i="7"/>
  <c r="G554" i="7"/>
  <c r="J553" i="7"/>
  <c r="G553" i="7"/>
  <c r="C550" i="7"/>
  <c r="J542" i="7"/>
  <c r="G542" i="7"/>
  <c r="C539" i="7"/>
  <c r="J493" i="7"/>
  <c r="G493" i="7"/>
  <c r="J482" i="7"/>
  <c r="O33" i="29"/>
  <c r="O32" i="29"/>
  <c r="O31" i="29"/>
  <c r="O30" i="29"/>
  <c r="O29" i="29"/>
  <c r="O28" i="29"/>
  <c r="O27" i="29"/>
  <c r="O26" i="29"/>
  <c r="O25" i="29"/>
  <c r="G448" i="7"/>
  <c r="J533" i="7"/>
  <c r="F533" i="7"/>
  <c r="G533" i="7" s="1"/>
  <c r="J532" i="7"/>
  <c r="G532" i="7"/>
  <c r="J531" i="7"/>
  <c r="G531" i="7"/>
  <c r="J530" i="7"/>
  <c r="G530" i="7"/>
  <c r="J529" i="7"/>
  <c r="G529" i="7"/>
  <c r="J528" i="7"/>
  <c r="G528" i="7"/>
  <c r="J527" i="7"/>
  <c r="G527" i="7"/>
  <c r="J526" i="7"/>
  <c r="G526" i="7"/>
  <c r="J525" i="7"/>
  <c r="G525" i="7"/>
  <c r="C522" i="7"/>
  <c r="J516" i="7"/>
  <c r="G516" i="7"/>
  <c r="C513" i="7"/>
  <c r="J506" i="7"/>
  <c r="F506" i="7"/>
  <c r="G506" i="7" s="1"/>
  <c r="J505" i="7"/>
  <c r="G505" i="7"/>
  <c r="J504" i="7"/>
  <c r="G504" i="7"/>
  <c r="C501" i="7"/>
  <c r="J492" i="7"/>
  <c r="G492" i="7"/>
  <c r="C489" i="7"/>
  <c r="K481" i="7"/>
  <c r="J481" i="7"/>
  <c r="G481" i="7"/>
  <c r="J480" i="7"/>
  <c r="G480" i="7"/>
  <c r="C477" i="7"/>
  <c r="J470" i="7"/>
  <c r="G470" i="7"/>
  <c r="J469" i="7"/>
  <c r="G469" i="7"/>
  <c r="C466" i="7"/>
  <c r="O24" i="29"/>
  <c r="O23" i="29"/>
  <c r="O22" i="29"/>
  <c r="O21" i="29"/>
  <c r="O20" i="29"/>
  <c r="O19" i="29"/>
  <c r="O18" i="29"/>
  <c r="O17" i="29"/>
  <c r="O16" i="29"/>
  <c r="O15" i="29"/>
  <c r="O14" i="29"/>
  <c r="O13" i="29"/>
  <c r="O12" i="29"/>
  <c r="O11" i="29"/>
  <c r="O10" i="29"/>
  <c r="O9" i="29"/>
  <c r="O8" i="29"/>
  <c r="P52" i="22" l="1"/>
  <c r="D547" i="7"/>
  <c r="D536" i="7"/>
  <c r="D486" i="7"/>
  <c r="D497" i="7"/>
  <c r="D519" i="7"/>
  <c r="D510" i="7"/>
  <c r="D463" i="7"/>
  <c r="D545" i="7" l="1"/>
  <c r="E545" i="7"/>
  <c r="O43" i="22"/>
  <c r="J459" i="7" l="1"/>
  <c r="F459" i="7"/>
  <c r="G459" i="7" s="1"/>
  <c r="J458" i="7"/>
  <c r="G458" i="7"/>
  <c r="C455" i="7"/>
  <c r="J448" i="7"/>
  <c r="J447" i="7"/>
  <c r="G447" i="7"/>
  <c r="C444" i="7"/>
  <c r="J437" i="7"/>
  <c r="G437" i="7"/>
  <c r="J436" i="7"/>
  <c r="G436" i="7"/>
  <c r="C433" i="7"/>
  <c r="J426" i="7"/>
  <c r="G426" i="7"/>
  <c r="J425" i="7"/>
  <c r="G425" i="7"/>
  <c r="C422" i="7"/>
  <c r="J415" i="7"/>
  <c r="F415" i="7"/>
  <c r="G415" i="7" s="1"/>
  <c r="J414" i="7"/>
  <c r="G414" i="7"/>
  <c r="C411" i="7"/>
  <c r="J404" i="7"/>
  <c r="F404" i="7"/>
  <c r="G404" i="7" s="1"/>
  <c r="C401" i="7"/>
  <c r="J394" i="7"/>
  <c r="G394" i="7"/>
  <c r="C391" i="7"/>
  <c r="D441" i="7" l="1"/>
  <c r="D452" i="7"/>
  <c r="D430" i="7"/>
  <c r="D419" i="7"/>
  <c r="D407" i="7"/>
  <c r="D398" i="7"/>
  <c r="D388" i="7"/>
  <c r="J385" i="7"/>
  <c r="G385" i="7"/>
  <c r="C382" i="7"/>
  <c r="J376" i="7"/>
  <c r="G376" i="7"/>
  <c r="C373" i="7"/>
  <c r="J366" i="7"/>
  <c r="G366" i="7"/>
  <c r="J365" i="7"/>
  <c r="G365" i="7"/>
  <c r="J364" i="7"/>
  <c r="G364" i="7"/>
  <c r="C361" i="7"/>
  <c r="J355" i="7"/>
  <c r="G355" i="7"/>
  <c r="C352" i="7"/>
  <c r="J345" i="7"/>
  <c r="F345" i="7"/>
  <c r="G345" i="7" s="1"/>
  <c r="C342" i="7"/>
  <c r="J336" i="7"/>
  <c r="F336" i="7"/>
  <c r="G336" i="7" s="1"/>
  <c r="C333" i="7"/>
  <c r="D349" i="7" l="1"/>
  <c r="D330" i="7"/>
  <c r="D358" i="7"/>
  <c r="D379" i="7"/>
  <c r="D370" i="7"/>
  <c r="D339" i="7"/>
  <c r="O45" i="22" l="1"/>
  <c r="O42" i="22"/>
  <c r="O34" i="22"/>
  <c r="O15" i="22"/>
  <c r="O28" i="22"/>
  <c r="O35" i="22"/>
  <c r="O27" i="22"/>
  <c r="O26" i="22"/>
  <c r="O25" i="22"/>
  <c r="O24" i="22"/>
  <c r="O23" i="22"/>
  <c r="O41" i="22"/>
  <c r="O40" i="22"/>
  <c r="O22" i="22"/>
  <c r="O21" i="22"/>
  <c r="O14" i="22"/>
  <c r="O18" i="22"/>
  <c r="O17" i="22"/>
  <c r="O13" i="22"/>
  <c r="O12" i="22"/>
  <c r="O20" i="22"/>
  <c r="O19" i="22"/>
  <c r="O11" i="22"/>
  <c r="O37" i="22"/>
  <c r="O10" i="22"/>
  <c r="O36" i="22"/>
  <c r="O33" i="22"/>
  <c r="O51" i="21"/>
  <c r="J252" i="7"/>
  <c r="G252" i="7"/>
  <c r="C249" i="7"/>
  <c r="O50" i="21"/>
  <c r="O49" i="21"/>
  <c r="O36" i="21"/>
  <c r="O35" i="21"/>
  <c r="O47" i="21"/>
  <c r="O52" i="21"/>
  <c r="J261" i="7" l="1"/>
  <c r="G242" i="7"/>
  <c r="J242" i="7"/>
  <c r="O44" i="21"/>
  <c r="O43" i="21"/>
  <c r="O42" i="21"/>
  <c r="O41" i="21"/>
  <c r="O40" i="21"/>
  <c r="O39" i="21"/>
  <c r="O34" i="21"/>
  <c r="O33" i="21"/>
  <c r="O32" i="21"/>
  <c r="O31" i="21"/>
  <c r="O30" i="21"/>
  <c r="J327" i="7" l="1"/>
  <c r="G327" i="7"/>
  <c r="J326" i="7"/>
  <c r="G326" i="7"/>
  <c r="J325" i="7"/>
  <c r="G325" i="7"/>
  <c r="C322" i="7"/>
  <c r="J315" i="7"/>
  <c r="F315" i="7"/>
  <c r="G315" i="7" s="1"/>
  <c r="J314" i="7"/>
  <c r="G314" i="7"/>
  <c r="C311" i="7"/>
  <c r="J305" i="7"/>
  <c r="G305" i="7"/>
  <c r="C302" i="7"/>
  <c r="G295" i="7"/>
  <c r="C292" i="7"/>
  <c r="J282" i="7"/>
  <c r="G282" i="7"/>
  <c r="J281" i="7"/>
  <c r="G281" i="7"/>
  <c r="C278" i="7"/>
  <c r="K271" i="7"/>
  <c r="J271" i="7"/>
  <c r="K270" i="7"/>
  <c r="J270" i="7"/>
  <c r="G270" i="7"/>
  <c r="C267" i="7"/>
  <c r="D298" i="7" l="1"/>
  <c r="D308" i="7"/>
  <c r="D288" i="7"/>
  <c r="D318" i="7"/>
  <c r="D274" i="7"/>
  <c r="E286" i="7" l="1"/>
  <c r="D286" i="7"/>
  <c r="O13" i="21"/>
  <c r="J189" i="7"/>
  <c r="F189" i="7"/>
  <c r="G189" i="7" s="1"/>
  <c r="J188" i="7"/>
  <c r="G188" i="7"/>
  <c r="C185" i="7"/>
  <c r="C196" i="7"/>
  <c r="G199" i="7"/>
  <c r="J199" i="7"/>
  <c r="G200" i="7"/>
  <c r="J200" i="7"/>
  <c r="G169" i="7"/>
  <c r="J169" i="7"/>
  <c r="D182" i="7" l="1"/>
  <c r="G107" i="7" l="1"/>
  <c r="O22" i="21"/>
  <c r="O21" i="21"/>
  <c r="O20" i="21"/>
  <c r="O19" i="21"/>
  <c r="O15" i="21"/>
  <c r="O14" i="21"/>
  <c r="O12" i="21"/>
  <c r="O11" i="21"/>
  <c r="O10" i="21"/>
  <c r="O9" i="21"/>
  <c r="O8" i="21"/>
  <c r="O37" i="28"/>
  <c r="O36" i="28"/>
  <c r="O33" i="28"/>
  <c r="G30" i="7"/>
  <c r="J30" i="7"/>
  <c r="K261" i="7"/>
  <c r="G261" i="7"/>
  <c r="C258" i="7"/>
  <c r="J243" i="7"/>
  <c r="C239" i="7"/>
  <c r="J233" i="7"/>
  <c r="F233" i="7"/>
  <c r="G233" i="7" s="1"/>
  <c r="C230" i="7"/>
  <c r="J224" i="7"/>
  <c r="G224" i="7"/>
  <c r="J223" i="7"/>
  <c r="G223" i="7"/>
  <c r="J222" i="7"/>
  <c r="G222" i="7"/>
  <c r="J221" i="7"/>
  <c r="G221" i="7"/>
  <c r="J220" i="7"/>
  <c r="G220" i="7"/>
  <c r="C217" i="7"/>
  <c r="J211" i="7"/>
  <c r="J210" i="7"/>
  <c r="G210" i="7"/>
  <c r="C207" i="7"/>
  <c r="D192" i="7"/>
  <c r="J179" i="7"/>
  <c r="F179" i="7"/>
  <c r="G179" i="7" s="1"/>
  <c r="J178" i="7"/>
  <c r="G178" i="7"/>
  <c r="C175" i="7"/>
  <c r="J168" i="7"/>
  <c r="G168" i="7"/>
  <c r="C165" i="7"/>
  <c r="J157" i="7"/>
  <c r="G157" i="7"/>
  <c r="J156" i="7"/>
  <c r="G156" i="7"/>
  <c r="C153" i="7"/>
  <c r="G146" i="7"/>
  <c r="C143" i="7"/>
  <c r="D150" i="7" l="1"/>
  <c r="D172" i="7"/>
  <c r="D255" i="7"/>
  <c r="D227" i="7"/>
  <c r="D162" i="7"/>
  <c r="D214" i="7"/>
  <c r="D203" i="7"/>
  <c r="D140" i="7"/>
  <c r="O32" i="28" l="1"/>
  <c r="C15" i="8" l="1"/>
  <c r="G18" i="8"/>
  <c r="J18" i="8"/>
  <c r="K19" i="8"/>
  <c r="F20" i="8"/>
  <c r="G20" i="8"/>
  <c r="K20" i="8"/>
  <c r="O31" i="28"/>
  <c r="O30" i="28"/>
  <c r="O29" i="28"/>
  <c r="O28" i="28"/>
  <c r="O27" i="28"/>
  <c r="O25" i="28"/>
  <c r="O24" i="28"/>
  <c r="O23" i="28"/>
  <c r="O22" i="28"/>
  <c r="O21" i="28"/>
  <c r="O20" i="28"/>
  <c r="O19" i="28"/>
  <c r="O17" i="28"/>
  <c r="O16" i="28"/>
  <c r="O15" i="28"/>
  <c r="O14" i="28"/>
  <c r="O13" i="28"/>
  <c r="O12" i="28"/>
  <c r="O11" i="28"/>
  <c r="O10" i="28"/>
  <c r="O9" i="28"/>
  <c r="D11" i="8" l="1"/>
  <c r="D22" i="38" l="1"/>
  <c r="C143" i="43" l="1"/>
  <c r="C100" i="43"/>
  <c r="C57" i="43"/>
  <c r="C14" i="43"/>
  <c r="C90" i="42"/>
  <c r="C77" i="42"/>
  <c r="C65" i="42"/>
  <c r="C54" i="42"/>
  <c r="C38" i="42"/>
  <c r="C107" i="40"/>
  <c r="C76" i="40"/>
  <c r="C45" i="40"/>
  <c r="C26" i="42"/>
  <c r="C14" i="40"/>
  <c r="C632" i="12"/>
  <c r="C588" i="12"/>
  <c r="C544" i="12"/>
  <c r="C500" i="12"/>
  <c r="C456" i="12"/>
  <c r="C412" i="12"/>
  <c r="C368" i="12"/>
  <c r="C324" i="12"/>
  <c r="C280" i="12"/>
  <c r="C236" i="12"/>
  <c r="C192" i="12"/>
  <c r="C148" i="12"/>
  <c r="C94" i="12"/>
  <c r="C79" i="12"/>
  <c r="C63" i="12"/>
  <c r="C49" i="12"/>
  <c r="C37" i="12"/>
  <c r="C24" i="12"/>
  <c r="C11" i="12"/>
  <c r="C281" i="10"/>
  <c r="C258" i="10"/>
  <c r="C235" i="10"/>
  <c r="C212" i="10"/>
  <c r="C189" i="10"/>
  <c r="C166" i="10"/>
  <c r="C118" i="10"/>
  <c r="C95" i="10"/>
  <c r="C83" i="10"/>
  <c r="C60" i="10"/>
  <c r="C14" i="10"/>
  <c r="C207" i="9"/>
  <c r="C188" i="9"/>
  <c r="C169" i="9"/>
  <c r="C150" i="9"/>
  <c r="C131" i="9"/>
  <c r="C112" i="9"/>
  <c r="C93" i="9"/>
  <c r="C74" i="9"/>
  <c r="C58" i="9"/>
  <c r="C47" i="9"/>
  <c r="C33" i="9"/>
  <c r="C14" i="9"/>
  <c r="C696" i="8"/>
  <c r="C636" i="8"/>
  <c r="C576" i="8"/>
  <c r="C516" i="8"/>
  <c r="C456" i="8"/>
  <c r="C396" i="8"/>
  <c r="C336" i="8"/>
  <c r="C276" i="8"/>
  <c r="C216" i="8"/>
  <c r="C156" i="8"/>
  <c r="C115" i="8"/>
  <c r="C55" i="8"/>
  <c r="C40" i="8"/>
  <c r="C27" i="8"/>
  <c r="C133" i="7"/>
  <c r="C124" i="7"/>
  <c r="C114" i="7"/>
  <c r="C103" i="7"/>
  <c r="C93" i="7"/>
  <c r="C82" i="7"/>
  <c r="C72" i="7"/>
  <c r="C61" i="7"/>
  <c r="C50" i="7"/>
  <c r="C38" i="7"/>
  <c r="C27" i="7"/>
  <c r="C15"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P2" i="12"/>
  <c r="R2" i="10"/>
  <c r="R2" i="9"/>
  <c r="R2" i="8"/>
  <c r="S2" i="7"/>
  <c r="T2" i="7" l="1"/>
  <c r="S2" i="8"/>
  <c r="S2" i="9"/>
  <c r="S2" i="10"/>
  <c r="Q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L3" i="12"/>
  <c r="BN3" i="9"/>
  <c r="BN3" i="40"/>
  <c r="BN3" i="10"/>
  <c r="BN3" i="8"/>
  <c r="BK3" i="43"/>
  <c r="BK3" i="42"/>
  <c r="BK3" i="40"/>
  <c r="BK3" i="10"/>
  <c r="BK3" i="8"/>
  <c r="BI3" i="12"/>
  <c r="BK3" i="9"/>
  <c r="BH3" i="43"/>
  <c r="BH3" i="42"/>
  <c r="BH3" i="40"/>
  <c r="BF3" i="12"/>
  <c r="BH3" i="10"/>
  <c r="BH3" i="9"/>
  <c r="BH3" i="8"/>
  <c r="BE3" i="43"/>
  <c r="BE3" i="42"/>
  <c r="BE3" i="40"/>
  <c r="BC3" i="12"/>
  <c r="BE3" i="10"/>
  <c r="BE3" i="9"/>
  <c r="BE3" i="8"/>
  <c r="BU3" i="43"/>
  <c r="BU3" i="42"/>
  <c r="BU3" i="40"/>
  <c r="BS3" i="12"/>
  <c r="BU3" i="10"/>
  <c r="BU3" i="9"/>
  <c r="BU3" i="8"/>
  <c r="BB3" i="42"/>
  <c r="BB3" i="40"/>
  <c r="BB3" i="10"/>
  <c r="BB3" i="8"/>
  <c r="BB3" i="43"/>
  <c r="AZ3" i="12"/>
  <c r="BB3" i="9"/>
  <c r="BR3" i="42"/>
  <c r="BR3" i="40"/>
  <c r="BR3" i="10"/>
  <c r="BR3" i="8"/>
  <c r="BR3" i="43"/>
  <c r="BP3" i="12"/>
  <c r="BR3" i="9"/>
  <c r="BO3" i="43"/>
  <c r="BO3" i="42"/>
  <c r="BO3" i="40"/>
  <c r="BM3" i="12"/>
  <c r="BO3" i="9"/>
  <c r="BO3" i="10"/>
  <c r="BO3" i="8"/>
  <c r="BL3" i="43"/>
  <c r="BL3" i="42"/>
  <c r="BL3" i="40"/>
  <c r="BJ3" i="12"/>
  <c r="BL3" i="10"/>
  <c r="BL3" i="9"/>
  <c r="BL3" i="8"/>
  <c r="BI3" i="43"/>
  <c r="BI3" i="42"/>
  <c r="BI3" i="40"/>
  <c r="BG3" i="12"/>
  <c r="BI3" i="10"/>
  <c r="BI3" i="9"/>
  <c r="BI3" i="8"/>
  <c r="BF3" i="40"/>
  <c r="BD3" i="12"/>
  <c r="BF3" i="9"/>
  <c r="BF3" i="43"/>
  <c r="BF3" i="42"/>
  <c r="BF3" i="10"/>
  <c r="BF3" i="8"/>
  <c r="BC3" i="43"/>
  <c r="BC3" i="42"/>
  <c r="BC3" i="40"/>
  <c r="BC3" i="10"/>
  <c r="BC3" i="8"/>
  <c r="BA3" i="12"/>
  <c r="BC3" i="9"/>
  <c r="BS3" i="43"/>
  <c r="BS3" i="42"/>
  <c r="BS3" i="40"/>
  <c r="BS3" i="10"/>
  <c r="BS3" i="8"/>
  <c r="BQ3" i="12"/>
  <c r="BS3" i="9"/>
  <c r="BP3" i="43"/>
  <c r="BP3" i="42"/>
  <c r="BP3" i="40"/>
  <c r="BN3" i="12"/>
  <c r="BP3" i="10"/>
  <c r="BP3" i="9"/>
  <c r="BP3" i="8"/>
  <c r="BM3" i="43"/>
  <c r="BM3" i="42"/>
  <c r="BM3" i="40"/>
  <c r="BK3" i="12"/>
  <c r="BM3" i="10"/>
  <c r="BM3" i="9"/>
  <c r="BM3" i="8"/>
  <c r="BJ3" i="7"/>
  <c r="BJ3" i="43"/>
  <c r="BJ3" i="10"/>
  <c r="BJ3" i="8"/>
  <c r="BJ3" i="42"/>
  <c r="BJ3" i="40"/>
  <c r="BH3" i="12"/>
  <c r="BJ3" i="9"/>
  <c r="BG3" i="43"/>
  <c r="BG3" i="42"/>
  <c r="BG3" i="40"/>
  <c r="BE3" i="12"/>
  <c r="BG3" i="9"/>
  <c r="BG3" i="10"/>
  <c r="BG3" i="8"/>
  <c r="BD3" i="43"/>
  <c r="BD3" i="42"/>
  <c r="BD3" i="40"/>
  <c r="BB3" i="12"/>
  <c r="BD3" i="10"/>
  <c r="BD3" i="9"/>
  <c r="BD3" i="8"/>
  <c r="BT3" i="43"/>
  <c r="BT3" i="42"/>
  <c r="BT3" i="40"/>
  <c r="BR3" i="12"/>
  <c r="BT3" i="10"/>
  <c r="BT3" i="9"/>
  <c r="BT3" i="8"/>
  <c r="BQ3" i="43"/>
  <c r="BQ3" i="42"/>
  <c r="BQ3" i="40"/>
  <c r="BO3" i="12"/>
  <c r="BQ3" i="10"/>
  <c r="BQ3" i="9"/>
  <c r="BQ3" i="8"/>
  <c r="BQ3" i="7"/>
  <c r="BD3" i="7"/>
  <c r="BM3" i="7"/>
  <c r="BF3" i="7"/>
  <c r="F926" i="7" s="1"/>
  <c r="G926" i="7" s="1"/>
  <c r="D918" i="7" s="1"/>
  <c r="BG3" i="7"/>
  <c r="BB3" i="7"/>
  <c r="BN3" i="7"/>
  <c r="BR3" i="7"/>
  <c r="BC3" i="7"/>
  <c r="BI3" i="7"/>
  <c r="BK3" i="7"/>
  <c r="BO3" i="7"/>
  <c r="BS3" i="7"/>
  <c r="BE3" i="7"/>
  <c r="BH3" i="7"/>
  <c r="BL3" i="7"/>
  <c r="F867" i="7" s="1"/>
  <c r="G867" i="7" s="1"/>
  <c r="BP3" i="7"/>
  <c r="BT3" i="7"/>
  <c r="BU3" i="7"/>
  <c r="O13" i="49"/>
  <c r="P13" i="49"/>
  <c r="O14" i="49"/>
  <c r="P14" i="49"/>
  <c r="O15" i="49"/>
  <c r="P15" i="49"/>
  <c r="O16" i="49"/>
  <c r="P16" i="49"/>
  <c r="O17" i="49"/>
  <c r="P17" i="49"/>
  <c r="O18" i="49"/>
  <c r="P18" i="49"/>
  <c r="O23" i="49"/>
  <c r="P23" i="49"/>
  <c r="O24" i="49"/>
  <c r="P24" i="49"/>
  <c r="O25" i="49"/>
  <c r="P25" i="49"/>
  <c r="F866" i="7" l="1"/>
  <c r="G866" i="7" s="1"/>
  <c r="D858" i="7" s="1"/>
  <c r="F915" i="7"/>
  <c r="G915" i="7" s="1"/>
  <c r="D908" i="7" s="1"/>
  <c r="F271" i="7"/>
  <c r="G271" i="7" s="1"/>
  <c r="D264" i="7" s="1"/>
  <c r="F845" i="7"/>
  <c r="G845" i="7" s="1"/>
  <c r="D838" i="7" s="1"/>
  <c r="G482" i="7"/>
  <c r="D474" i="7" s="1"/>
  <c r="F834" i="7"/>
  <c r="G834" i="7" s="1"/>
  <c r="D827" i="7" s="1"/>
  <c r="F243" i="7"/>
  <c r="G243" i="7" s="1"/>
  <c r="D236" i="7" s="1"/>
  <c r="D246" i="7"/>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31"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D160" i="7" l="1"/>
  <c r="D439" i="7"/>
  <c r="E439" i="7"/>
  <c r="E160" i="7"/>
  <c r="D737" i="7"/>
  <c r="E737" i="7"/>
  <c r="O70" i="49"/>
  <c r="P70" i="49"/>
  <c r="I23" i="27" s="1"/>
  <c r="O11" i="34"/>
  <c r="O12" i="34"/>
  <c r="O13" i="34"/>
  <c r="O14" i="34"/>
  <c r="O15" i="34"/>
  <c r="O16" i="34"/>
  <c r="O17" i="34"/>
  <c r="O18" i="34"/>
  <c r="O19" i="34"/>
  <c r="O20" i="34"/>
  <c r="O21" i="34"/>
  <c r="O22" i="34"/>
  <c r="P10" i="34"/>
  <c r="O10" i="34"/>
  <c r="O12" i="46"/>
  <c r="P12" i="46"/>
  <c r="O14" i="46"/>
  <c r="P14" i="46"/>
  <c r="O15" i="46"/>
  <c r="P15"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18" i="31"/>
  <c r="O17" i="31"/>
  <c r="O16" i="31"/>
  <c r="O15" i="31"/>
  <c r="O12" i="44"/>
  <c r="O13" i="44"/>
  <c r="O14" i="44"/>
  <c r="O16" i="24"/>
  <c r="O17" i="24"/>
  <c r="O35" i="24"/>
  <c r="O44" i="24"/>
  <c r="O45" i="24"/>
  <c r="O48" i="24"/>
  <c r="O49" i="24"/>
  <c r="O51" i="24"/>
  <c r="O52" i="24"/>
  <c r="O53" i="24"/>
  <c r="O54" i="24"/>
  <c r="O55" i="24"/>
  <c r="O8" i="48"/>
  <c r="P8" i="48"/>
  <c r="O9" i="48"/>
  <c r="P9" i="48"/>
  <c r="O10" i="48"/>
  <c r="P10"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P11" i="47"/>
  <c r="O12" i="47"/>
  <c r="P12" i="47"/>
  <c r="O12" i="33"/>
  <c r="P12" i="33"/>
  <c r="O14" i="33"/>
  <c r="P14" i="33"/>
  <c r="O15" i="33"/>
  <c r="P15" i="33"/>
  <c r="O26" i="23"/>
  <c r="P26" i="23"/>
  <c r="O29" i="23"/>
  <c r="O34" i="29"/>
  <c r="O32" i="22"/>
  <c r="O31" i="22"/>
  <c r="O30" i="22"/>
  <c r="O29" i="22"/>
  <c r="O16" i="22"/>
  <c r="O29" i="21"/>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48" i="42"/>
  <c r="J47" i="42"/>
  <c r="J46" i="42"/>
  <c r="J45" i="42"/>
  <c r="J44" i="42"/>
  <c r="J43" i="42"/>
  <c r="J59" i="42"/>
  <c r="J71" i="42"/>
  <c r="J70" i="42"/>
  <c r="J84" i="42"/>
  <c r="J83" i="42"/>
  <c r="J82" i="42"/>
  <c r="J95" i="42"/>
  <c r="I95" i="42"/>
  <c r="F95" i="42"/>
  <c r="F94" i="42"/>
  <c r="I84" i="42"/>
  <c r="F84" i="42"/>
  <c r="I83" i="42"/>
  <c r="F83" i="42"/>
  <c r="I82" i="42"/>
  <c r="F82" i="42"/>
  <c r="I81" i="42"/>
  <c r="F81" i="42"/>
  <c r="I71" i="42"/>
  <c r="F71" i="42"/>
  <c r="I70" i="42"/>
  <c r="F70" i="42"/>
  <c r="I69" i="42"/>
  <c r="F69" i="42"/>
  <c r="I59" i="42"/>
  <c r="F59" i="42"/>
  <c r="I58" i="42"/>
  <c r="F58" i="42"/>
  <c r="I48" i="42"/>
  <c r="F48" i="42"/>
  <c r="I47" i="42"/>
  <c r="F47" i="42"/>
  <c r="I46" i="42"/>
  <c r="F46" i="42"/>
  <c r="I45" i="42"/>
  <c r="F45" i="42"/>
  <c r="I44" i="42"/>
  <c r="F44" i="42"/>
  <c r="I43" i="42"/>
  <c r="F43" i="42"/>
  <c r="F42"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2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8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3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4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0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2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40" i="12"/>
  <c r="J139" i="12"/>
  <c r="J138" i="12"/>
  <c r="J137" i="12"/>
  <c r="J136" i="12"/>
  <c r="J135" i="12"/>
  <c r="J134" i="12"/>
  <c r="J133" i="12"/>
  <c r="J132" i="12"/>
  <c r="J131" i="12"/>
  <c r="J130" i="12"/>
  <c r="J129" i="12"/>
  <c r="J128" i="12"/>
  <c r="J127" i="12"/>
  <c r="J126" i="12"/>
  <c r="J125" i="12"/>
  <c r="J124" i="12"/>
  <c r="J123" i="12"/>
  <c r="J100" i="12"/>
  <c r="J99" i="12"/>
  <c r="J87" i="12"/>
  <c r="J86" i="12"/>
  <c r="J85" i="12"/>
  <c r="J84" i="12"/>
  <c r="J72" i="12"/>
  <c r="J71" i="12"/>
  <c r="J70" i="12"/>
  <c r="J69" i="12"/>
  <c r="J68" i="12"/>
  <c r="J56" i="12"/>
  <c r="J55" i="12"/>
  <c r="J54" i="12"/>
  <c r="J42" i="12"/>
  <c r="J30" i="12"/>
  <c r="J29"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E635" i="12"/>
  <c r="F635" i="12" s="1"/>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E591" i="12"/>
  <c r="F591" i="12" s="1"/>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E547" i="12"/>
  <c r="F547" i="12" s="1"/>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E503" i="12"/>
  <c r="F503" i="12" s="1"/>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E459" i="12"/>
  <c r="F459" i="12" s="1"/>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E415" i="12"/>
  <c r="F415" i="12" s="1"/>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E371" i="12"/>
  <c r="F371" i="12" s="1"/>
  <c r="I361" i="12"/>
  <c r="F361" i="12"/>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E327" i="12"/>
  <c r="F327" i="12" s="1"/>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E283" i="12"/>
  <c r="F283" i="12" s="1"/>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E239" i="12"/>
  <c r="F239" i="12" s="1"/>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E195" i="12"/>
  <c r="F195" i="12" s="1"/>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I152" i="12"/>
  <c r="F152" i="12"/>
  <c r="I151" i="12"/>
  <c r="E151" i="12"/>
  <c r="F151" i="12" s="1"/>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I122" i="12"/>
  <c r="E122" i="12"/>
  <c r="F122" i="12" s="1"/>
  <c r="I100" i="12"/>
  <c r="F100" i="12"/>
  <c r="I99" i="12"/>
  <c r="F99" i="12"/>
  <c r="I98" i="12"/>
  <c r="F98" i="12"/>
  <c r="I97" i="12"/>
  <c r="E97" i="12"/>
  <c r="F97" i="12" s="1"/>
  <c r="I87" i="12"/>
  <c r="F87" i="12"/>
  <c r="I86" i="12"/>
  <c r="F86" i="12"/>
  <c r="I85" i="12"/>
  <c r="F85" i="12"/>
  <c r="I84" i="12"/>
  <c r="F84" i="12"/>
  <c r="F83" i="12"/>
  <c r="I82" i="12"/>
  <c r="F82" i="12"/>
  <c r="I72" i="12"/>
  <c r="F72" i="12"/>
  <c r="I71" i="12"/>
  <c r="F71" i="12"/>
  <c r="I70" i="12"/>
  <c r="F70" i="12"/>
  <c r="I69" i="12"/>
  <c r="F69" i="12"/>
  <c r="I68" i="12"/>
  <c r="F68" i="12"/>
  <c r="F67" i="12"/>
  <c r="I66" i="12"/>
  <c r="E66" i="12"/>
  <c r="F66" i="12" s="1"/>
  <c r="I56" i="12"/>
  <c r="F56" i="12"/>
  <c r="I55" i="12"/>
  <c r="F55" i="12"/>
  <c r="F54" i="12"/>
  <c r="F53" i="12"/>
  <c r="I52" i="12"/>
  <c r="E52" i="12"/>
  <c r="F52" i="12" s="1"/>
  <c r="I42" i="12"/>
  <c r="F42" i="12"/>
  <c r="I41" i="12"/>
  <c r="F41" i="12"/>
  <c r="I40" i="12"/>
  <c r="F40" i="12"/>
  <c r="I30" i="12"/>
  <c r="F30" i="12"/>
  <c r="I29" i="12"/>
  <c r="F29" i="12"/>
  <c r="I28" i="12"/>
  <c r="F28" i="12"/>
  <c r="I27" i="12"/>
  <c r="E27" i="12"/>
  <c r="F27" i="12" s="1"/>
  <c r="J111" i="10"/>
  <c r="J110" i="10"/>
  <c r="J109" i="10"/>
  <c r="J108" i="10"/>
  <c r="J107" i="10"/>
  <c r="J106" i="10"/>
  <c r="J105" i="10"/>
  <c r="J104" i="10"/>
  <c r="J103" i="10"/>
  <c r="J102" i="10"/>
  <c r="J101" i="10"/>
  <c r="J100" i="10"/>
  <c r="J99" i="10"/>
  <c r="J205" i="10"/>
  <c r="J204" i="10"/>
  <c r="J203" i="10"/>
  <c r="J202" i="10"/>
  <c r="J201" i="10"/>
  <c r="J200" i="10"/>
  <c r="J199" i="10"/>
  <c r="J198" i="10"/>
  <c r="J197" i="10"/>
  <c r="J196" i="10"/>
  <c r="J195" i="10"/>
  <c r="J194" i="10"/>
  <c r="J193" i="10"/>
  <c r="J228" i="10"/>
  <c r="J227" i="10"/>
  <c r="J226" i="10"/>
  <c r="J225" i="10"/>
  <c r="J224" i="10"/>
  <c r="J223" i="10"/>
  <c r="J222" i="10"/>
  <c r="J221" i="10"/>
  <c r="J220" i="10"/>
  <c r="J219" i="10"/>
  <c r="J218" i="10"/>
  <c r="J217" i="10"/>
  <c r="J216" i="10"/>
  <c r="J251" i="10"/>
  <c r="J250" i="10"/>
  <c r="J249" i="10"/>
  <c r="J248" i="10"/>
  <c r="J247" i="10"/>
  <c r="J246" i="10"/>
  <c r="J245" i="10"/>
  <c r="J244" i="10"/>
  <c r="J243" i="10"/>
  <c r="J242" i="10"/>
  <c r="J241" i="10"/>
  <c r="J240" i="10"/>
  <c r="J239" i="10"/>
  <c r="J274" i="10"/>
  <c r="J273" i="10"/>
  <c r="J272" i="10"/>
  <c r="J271" i="10"/>
  <c r="J270" i="10"/>
  <c r="J269" i="10"/>
  <c r="J268" i="10"/>
  <c r="J267" i="10"/>
  <c r="J266" i="10"/>
  <c r="J265" i="10"/>
  <c r="J264" i="10"/>
  <c r="J263" i="10"/>
  <c r="J262" i="10"/>
  <c r="J297" i="10"/>
  <c r="J296" i="10"/>
  <c r="J295" i="10"/>
  <c r="J294" i="10"/>
  <c r="J293" i="10"/>
  <c r="J292" i="10"/>
  <c r="J291" i="10"/>
  <c r="J290" i="10"/>
  <c r="J289" i="10"/>
  <c r="J288" i="10"/>
  <c r="J287" i="10"/>
  <c r="J286" i="10"/>
  <c r="J285" i="10"/>
  <c r="I297" i="10"/>
  <c r="F297" i="10"/>
  <c r="I296" i="10"/>
  <c r="F296" i="10"/>
  <c r="I295" i="10"/>
  <c r="F295" i="10"/>
  <c r="I294" i="10"/>
  <c r="F294" i="10"/>
  <c r="I293" i="10"/>
  <c r="F293" i="10"/>
  <c r="I292" i="10"/>
  <c r="F292" i="10"/>
  <c r="I291" i="10"/>
  <c r="F291" i="10"/>
  <c r="I290" i="10"/>
  <c r="F290" i="10"/>
  <c r="I289" i="10"/>
  <c r="F289" i="10"/>
  <c r="I288" i="10"/>
  <c r="F288" i="10"/>
  <c r="I287" i="10"/>
  <c r="F287" i="10"/>
  <c r="I286" i="10"/>
  <c r="F286" i="10"/>
  <c r="I285" i="10"/>
  <c r="E285" i="10"/>
  <c r="F285" i="10" s="1"/>
  <c r="I284" i="10"/>
  <c r="E284" i="10"/>
  <c r="F284" i="10" s="1"/>
  <c r="I274" i="10"/>
  <c r="F274" i="10"/>
  <c r="I273" i="10"/>
  <c r="F273" i="10"/>
  <c r="I272" i="10"/>
  <c r="F272" i="10"/>
  <c r="I271" i="10"/>
  <c r="F271" i="10"/>
  <c r="I270" i="10"/>
  <c r="F270" i="10"/>
  <c r="I269" i="10"/>
  <c r="F269" i="10"/>
  <c r="I268" i="10"/>
  <c r="F268" i="10"/>
  <c r="I267" i="10"/>
  <c r="F267" i="10"/>
  <c r="I266" i="10"/>
  <c r="F266" i="10"/>
  <c r="I265" i="10"/>
  <c r="F265" i="10"/>
  <c r="I264" i="10"/>
  <c r="F264" i="10"/>
  <c r="I263" i="10"/>
  <c r="F263" i="10"/>
  <c r="I262" i="10"/>
  <c r="E262" i="10"/>
  <c r="F262" i="10" s="1"/>
  <c r="I261" i="10"/>
  <c r="E261" i="10"/>
  <c r="F261" i="10" s="1"/>
  <c r="I251" i="10"/>
  <c r="F251" i="10"/>
  <c r="I250" i="10"/>
  <c r="F250" i="10"/>
  <c r="I249" i="10"/>
  <c r="F249" i="10"/>
  <c r="I248" i="10"/>
  <c r="F248" i="10"/>
  <c r="I247" i="10"/>
  <c r="F247" i="10"/>
  <c r="I246" i="10"/>
  <c r="F246" i="10"/>
  <c r="I245" i="10"/>
  <c r="F245" i="10"/>
  <c r="I244" i="10"/>
  <c r="F244" i="10"/>
  <c r="I243" i="10"/>
  <c r="F243" i="10"/>
  <c r="I242" i="10"/>
  <c r="F242" i="10"/>
  <c r="I241" i="10"/>
  <c r="F241" i="10"/>
  <c r="I240" i="10"/>
  <c r="F240" i="10"/>
  <c r="I239" i="10"/>
  <c r="E239" i="10"/>
  <c r="F239" i="10" s="1"/>
  <c r="I238" i="10"/>
  <c r="E238" i="10"/>
  <c r="F238" i="10" s="1"/>
  <c r="I228" i="10"/>
  <c r="F228" i="10"/>
  <c r="I227" i="10"/>
  <c r="F227" i="10"/>
  <c r="I226" i="10"/>
  <c r="F226" i="10"/>
  <c r="I225" i="10"/>
  <c r="F225" i="10"/>
  <c r="I224" i="10"/>
  <c r="F224" i="10"/>
  <c r="I223" i="10"/>
  <c r="F223" i="10"/>
  <c r="I222" i="10"/>
  <c r="F222" i="10"/>
  <c r="I221" i="10"/>
  <c r="F221" i="10"/>
  <c r="I220" i="10"/>
  <c r="F220" i="10"/>
  <c r="I219" i="10"/>
  <c r="F219" i="10"/>
  <c r="I218" i="10"/>
  <c r="F218" i="10"/>
  <c r="I217" i="10"/>
  <c r="F217" i="10"/>
  <c r="I216" i="10"/>
  <c r="E216" i="10"/>
  <c r="F216" i="10" s="1"/>
  <c r="I215" i="10"/>
  <c r="E215" i="10"/>
  <c r="F215" i="10" s="1"/>
  <c r="I205" i="10"/>
  <c r="F205" i="10"/>
  <c r="I204" i="10"/>
  <c r="F204" i="10"/>
  <c r="I203" i="10"/>
  <c r="F203" i="10"/>
  <c r="I202" i="10"/>
  <c r="F202" i="10"/>
  <c r="I201" i="10"/>
  <c r="F201" i="10"/>
  <c r="I200" i="10"/>
  <c r="F200" i="10"/>
  <c r="I199" i="10"/>
  <c r="F199" i="10"/>
  <c r="I198" i="10"/>
  <c r="F198" i="10"/>
  <c r="I197" i="10"/>
  <c r="F197" i="10"/>
  <c r="I196" i="10"/>
  <c r="F196" i="10"/>
  <c r="I195" i="10"/>
  <c r="F195" i="10"/>
  <c r="I194" i="10"/>
  <c r="F194" i="10"/>
  <c r="I193" i="10"/>
  <c r="E193" i="10"/>
  <c r="F193" i="10" s="1"/>
  <c r="I192" i="10"/>
  <c r="E192" i="10"/>
  <c r="F192" i="10" s="1"/>
  <c r="I182" i="10"/>
  <c r="F182" i="10"/>
  <c r="I181" i="10"/>
  <c r="F181" i="10"/>
  <c r="I180" i="10"/>
  <c r="F180" i="10"/>
  <c r="I179" i="10"/>
  <c r="F179" i="10"/>
  <c r="I178" i="10"/>
  <c r="F178" i="10"/>
  <c r="I177" i="10"/>
  <c r="F177" i="10"/>
  <c r="I176" i="10"/>
  <c r="F176" i="10"/>
  <c r="I175" i="10"/>
  <c r="F175" i="10"/>
  <c r="I174" i="10"/>
  <c r="F174" i="10"/>
  <c r="I173" i="10"/>
  <c r="F173" i="10"/>
  <c r="I172" i="10"/>
  <c r="F172" i="10"/>
  <c r="I171" i="10"/>
  <c r="F171" i="10"/>
  <c r="I170" i="10"/>
  <c r="E170" i="10"/>
  <c r="F170" i="10" s="1"/>
  <c r="I169" i="10"/>
  <c r="E169" i="10"/>
  <c r="F169" i="10" s="1"/>
  <c r="I134" i="10"/>
  <c r="F134" i="10"/>
  <c r="I133" i="10"/>
  <c r="F133" i="10"/>
  <c r="I132" i="10"/>
  <c r="F132" i="10"/>
  <c r="I131" i="10"/>
  <c r="F131" i="10"/>
  <c r="I130" i="10"/>
  <c r="F130" i="10"/>
  <c r="I129" i="10"/>
  <c r="F129" i="10"/>
  <c r="I128" i="10"/>
  <c r="F128" i="10"/>
  <c r="I127" i="10"/>
  <c r="F127" i="10"/>
  <c r="I126" i="10"/>
  <c r="F126" i="10"/>
  <c r="I125" i="10"/>
  <c r="F125" i="10"/>
  <c r="I124" i="10"/>
  <c r="F124" i="10"/>
  <c r="I123" i="10"/>
  <c r="F123" i="10"/>
  <c r="I122" i="10"/>
  <c r="E122" i="10"/>
  <c r="F122" i="10" s="1"/>
  <c r="I121" i="10"/>
  <c r="E121" i="10"/>
  <c r="F121" i="10" s="1"/>
  <c r="I111" i="10"/>
  <c r="F111" i="10"/>
  <c r="I110" i="10"/>
  <c r="F110" i="10"/>
  <c r="I109" i="10"/>
  <c r="F109" i="10"/>
  <c r="I108" i="10"/>
  <c r="F108" i="10"/>
  <c r="I107" i="10"/>
  <c r="F107" i="10"/>
  <c r="I106" i="10"/>
  <c r="F106" i="10"/>
  <c r="I105" i="10"/>
  <c r="F105" i="10"/>
  <c r="I104" i="10"/>
  <c r="F104" i="10"/>
  <c r="I103" i="10"/>
  <c r="F103" i="10"/>
  <c r="I102" i="10"/>
  <c r="F102" i="10"/>
  <c r="I101" i="10"/>
  <c r="F101" i="10"/>
  <c r="I100" i="10"/>
  <c r="F100" i="10"/>
  <c r="I99" i="10"/>
  <c r="E99" i="10"/>
  <c r="F99" i="10" s="1"/>
  <c r="I98" i="10"/>
  <c r="E98" i="10"/>
  <c r="F98" i="10" s="1"/>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19" i="9"/>
  <c r="J218" i="9"/>
  <c r="J217" i="9"/>
  <c r="J216" i="9"/>
  <c r="J215" i="9"/>
  <c r="J214" i="9"/>
  <c r="J213" i="9"/>
  <c r="J212" i="9"/>
  <c r="J211" i="9"/>
  <c r="J200" i="9"/>
  <c r="J199" i="9"/>
  <c r="J198" i="9"/>
  <c r="J197" i="9"/>
  <c r="J196" i="9"/>
  <c r="J195" i="9"/>
  <c r="J194" i="9"/>
  <c r="J193" i="9"/>
  <c r="J192" i="9"/>
  <c r="J181" i="9"/>
  <c r="J180" i="9"/>
  <c r="J179" i="9"/>
  <c r="J178" i="9"/>
  <c r="J177" i="9"/>
  <c r="J176" i="9"/>
  <c r="J175" i="9"/>
  <c r="J174" i="9"/>
  <c r="J173" i="9"/>
  <c r="J162" i="9"/>
  <c r="J161" i="9"/>
  <c r="J160" i="9"/>
  <c r="J159" i="9"/>
  <c r="J158" i="9"/>
  <c r="J157" i="9"/>
  <c r="J156" i="9"/>
  <c r="J155" i="9"/>
  <c r="J154" i="9"/>
  <c r="J143" i="9"/>
  <c r="J142" i="9"/>
  <c r="J141" i="9"/>
  <c r="J140" i="9"/>
  <c r="J139" i="9"/>
  <c r="J138" i="9"/>
  <c r="J137" i="9"/>
  <c r="J136" i="9"/>
  <c r="J135" i="9"/>
  <c r="J124" i="9"/>
  <c r="J123" i="9"/>
  <c r="J122" i="9"/>
  <c r="J121" i="9"/>
  <c r="J120" i="9"/>
  <c r="J119" i="9"/>
  <c r="J118" i="9"/>
  <c r="J117" i="9"/>
  <c r="J116" i="9"/>
  <c r="J105" i="9"/>
  <c r="J104" i="9"/>
  <c r="J103" i="9"/>
  <c r="J102" i="9"/>
  <c r="J101" i="9"/>
  <c r="J100" i="9"/>
  <c r="J99" i="9"/>
  <c r="J98" i="9"/>
  <c r="J40" i="9"/>
  <c r="J39" i="9"/>
  <c r="J37" i="9"/>
  <c r="I219" i="9"/>
  <c r="F219" i="9"/>
  <c r="I218" i="9"/>
  <c r="F218" i="9"/>
  <c r="I217" i="9"/>
  <c r="F217" i="9"/>
  <c r="I216" i="9"/>
  <c r="F216" i="9"/>
  <c r="I215" i="9"/>
  <c r="F215" i="9"/>
  <c r="I214" i="9"/>
  <c r="F214" i="9"/>
  <c r="I213" i="9"/>
  <c r="F213" i="9"/>
  <c r="I212" i="9"/>
  <c r="F212" i="9"/>
  <c r="I211" i="9"/>
  <c r="F211" i="9"/>
  <c r="I210" i="9"/>
  <c r="F210" i="9"/>
  <c r="I200" i="9"/>
  <c r="F200" i="9"/>
  <c r="I199" i="9"/>
  <c r="F199" i="9"/>
  <c r="I198" i="9"/>
  <c r="F198" i="9"/>
  <c r="I197" i="9"/>
  <c r="F197" i="9"/>
  <c r="I196" i="9"/>
  <c r="F196" i="9"/>
  <c r="I195" i="9"/>
  <c r="F195" i="9"/>
  <c r="I194" i="9"/>
  <c r="F194" i="9"/>
  <c r="I193" i="9"/>
  <c r="F193" i="9"/>
  <c r="I192" i="9"/>
  <c r="F192" i="9"/>
  <c r="I191" i="9"/>
  <c r="F191" i="9"/>
  <c r="I181" i="9"/>
  <c r="F181" i="9"/>
  <c r="I180" i="9"/>
  <c r="F180" i="9"/>
  <c r="I179" i="9"/>
  <c r="F179" i="9"/>
  <c r="I178" i="9"/>
  <c r="F178" i="9"/>
  <c r="I177" i="9"/>
  <c r="F177" i="9"/>
  <c r="I176" i="9"/>
  <c r="F176" i="9"/>
  <c r="I175" i="9"/>
  <c r="F175" i="9"/>
  <c r="I174" i="9"/>
  <c r="F174" i="9"/>
  <c r="I173" i="9"/>
  <c r="F173" i="9"/>
  <c r="I172" i="9"/>
  <c r="F172" i="9"/>
  <c r="I162" i="9"/>
  <c r="F162" i="9"/>
  <c r="I161" i="9"/>
  <c r="F161" i="9"/>
  <c r="I160" i="9"/>
  <c r="F160" i="9"/>
  <c r="I159" i="9"/>
  <c r="F159" i="9"/>
  <c r="I158" i="9"/>
  <c r="F158" i="9"/>
  <c r="I157" i="9"/>
  <c r="F157" i="9"/>
  <c r="I156" i="9"/>
  <c r="F156" i="9"/>
  <c r="I155" i="9"/>
  <c r="F155" i="9"/>
  <c r="I154" i="9"/>
  <c r="F154" i="9"/>
  <c r="I153" i="9"/>
  <c r="F153" i="9"/>
  <c r="I143" i="9"/>
  <c r="F143" i="9"/>
  <c r="I142" i="9"/>
  <c r="F142" i="9"/>
  <c r="I141" i="9"/>
  <c r="F141" i="9"/>
  <c r="I140" i="9"/>
  <c r="F140" i="9"/>
  <c r="I139" i="9"/>
  <c r="F139" i="9"/>
  <c r="I138" i="9"/>
  <c r="F138" i="9"/>
  <c r="I137" i="9"/>
  <c r="F137" i="9"/>
  <c r="I136" i="9"/>
  <c r="F136" i="9"/>
  <c r="I135" i="9"/>
  <c r="F135" i="9"/>
  <c r="I134" i="9"/>
  <c r="F134" i="9"/>
  <c r="I124" i="9"/>
  <c r="F124" i="9"/>
  <c r="I123" i="9"/>
  <c r="F123" i="9"/>
  <c r="I122" i="9"/>
  <c r="F122" i="9"/>
  <c r="I121" i="9"/>
  <c r="F121" i="9"/>
  <c r="I120" i="9"/>
  <c r="F120" i="9"/>
  <c r="I119" i="9"/>
  <c r="F119" i="9"/>
  <c r="I118" i="9"/>
  <c r="F118" i="9"/>
  <c r="I117" i="9"/>
  <c r="F117" i="9"/>
  <c r="I116" i="9"/>
  <c r="F116" i="9"/>
  <c r="I115" i="9"/>
  <c r="F115" i="9"/>
  <c r="I105" i="9"/>
  <c r="F105" i="9"/>
  <c r="I104" i="9"/>
  <c r="F104" i="9"/>
  <c r="I103" i="9"/>
  <c r="F103" i="9"/>
  <c r="I102" i="9"/>
  <c r="F102" i="9"/>
  <c r="I101" i="9"/>
  <c r="F101" i="9"/>
  <c r="I100" i="9"/>
  <c r="F100" i="9"/>
  <c r="I99" i="9"/>
  <c r="F99" i="9"/>
  <c r="I98" i="9"/>
  <c r="F98" i="9"/>
  <c r="I97" i="9"/>
  <c r="F97" i="9"/>
  <c r="I96" i="9"/>
  <c r="F96" i="9"/>
  <c r="I86" i="9"/>
  <c r="F86" i="9"/>
  <c r="I85" i="9"/>
  <c r="F85" i="9"/>
  <c r="I84" i="9"/>
  <c r="F84" i="9"/>
  <c r="I83" i="9"/>
  <c r="F83" i="9"/>
  <c r="I82" i="9"/>
  <c r="F82" i="9"/>
  <c r="I81" i="9"/>
  <c r="F81" i="9"/>
  <c r="I80" i="9"/>
  <c r="F80" i="9"/>
  <c r="I79" i="9"/>
  <c r="F79" i="9"/>
  <c r="I78" i="9"/>
  <c r="F78" i="9"/>
  <c r="I77" i="9"/>
  <c r="F77" i="9"/>
  <c r="I67" i="9"/>
  <c r="F67" i="9"/>
  <c r="I66" i="9"/>
  <c r="F66" i="9"/>
  <c r="I65" i="9"/>
  <c r="F65" i="9"/>
  <c r="I64" i="9"/>
  <c r="F64" i="9"/>
  <c r="I63" i="9"/>
  <c r="F63" i="9"/>
  <c r="I62" i="9"/>
  <c r="F62" i="9"/>
  <c r="I61" i="9"/>
  <c r="F61" i="9"/>
  <c r="I51" i="9"/>
  <c r="F51" i="9"/>
  <c r="D43" i="9" s="1"/>
  <c r="I50" i="9"/>
  <c r="F50" i="9"/>
  <c r="I40" i="9"/>
  <c r="F40" i="9"/>
  <c r="I39" i="9"/>
  <c r="F39" i="9"/>
  <c r="I38" i="9"/>
  <c r="F38" i="9"/>
  <c r="I37" i="9"/>
  <c r="F37" i="9"/>
  <c r="I36" i="9"/>
  <c r="F36" i="9"/>
  <c r="K749" i="8"/>
  <c r="K748" i="8"/>
  <c r="K747" i="8"/>
  <c r="K746" i="8"/>
  <c r="K745" i="8"/>
  <c r="K744" i="8"/>
  <c r="K743" i="8"/>
  <c r="K742" i="8"/>
  <c r="K741" i="8"/>
  <c r="K740" i="8"/>
  <c r="K739" i="8"/>
  <c r="K738" i="8"/>
  <c r="K737" i="8"/>
  <c r="K736" i="8"/>
  <c r="K735" i="8"/>
  <c r="K734" i="8"/>
  <c r="K733" i="8"/>
  <c r="K732" i="8"/>
  <c r="K731" i="8"/>
  <c r="K730" i="8"/>
  <c r="K729" i="8"/>
  <c r="K72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89" i="8"/>
  <c r="K688" i="8"/>
  <c r="K687" i="8"/>
  <c r="K686" i="8"/>
  <c r="K685" i="8"/>
  <c r="K684" i="8"/>
  <c r="K683" i="8"/>
  <c r="K682" i="8"/>
  <c r="K681" i="8"/>
  <c r="K680" i="8"/>
  <c r="K679" i="8"/>
  <c r="K678" i="8"/>
  <c r="K677" i="8"/>
  <c r="K676" i="8"/>
  <c r="K675" i="8"/>
  <c r="K674" i="8"/>
  <c r="K673" i="8"/>
  <c r="K672" i="8"/>
  <c r="K671" i="8"/>
  <c r="K670" i="8"/>
  <c r="K669" i="8"/>
  <c r="K66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29" i="8"/>
  <c r="K628" i="8"/>
  <c r="K627" i="8"/>
  <c r="K626" i="8"/>
  <c r="K625" i="8"/>
  <c r="K624" i="8"/>
  <c r="K623" i="8"/>
  <c r="K622" i="8"/>
  <c r="K621" i="8"/>
  <c r="K620" i="8"/>
  <c r="K619" i="8"/>
  <c r="K618" i="8"/>
  <c r="K617" i="8"/>
  <c r="K616" i="8"/>
  <c r="K615" i="8"/>
  <c r="K614" i="8"/>
  <c r="K613" i="8"/>
  <c r="K612" i="8"/>
  <c r="K611" i="8"/>
  <c r="K610" i="8"/>
  <c r="K609" i="8"/>
  <c r="K60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69" i="8"/>
  <c r="K568" i="8"/>
  <c r="K567" i="8"/>
  <c r="K566" i="8"/>
  <c r="K565" i="8"/>
  <c r="K564" i="8"/>
  <c r="K563" i="8"/>
  <c r="K562" i="8"/>
  <c r="K561" i="8"/>
  <c r="K560" i="8"/>
  <c r="K559" i="8"/>
  <c r="K558" i="8"/>
  <c r="K557" i="8"/>
  <c r="K556" i="8"/>
  <c r="K555" i="8"/>
  <c r="K554" i="8"/>
  <c r="K553" i="8"/>
  <c r="K552" i="8"/>
  <c r="K551" i="8"/>
  <c r="K550" i="8"/>
  <c r="K549" i="8"/>
  <c r="K54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09" i="8"/>
  <c r="K508" i="8"/>
  <c r="K507" i="8"/>
  <c r="K506" i="8"/>
  <c r="K505" i="8"/>
  <c r="K504" i="8"/>
  <c r="K503" i="8"/>
  <c r="K502" i="8"/>
  <c r="K501" i="8"/>
  <c r="K500" i="8"/>
  <c r="K499" i="8"/>
  <c r="K498" i="8"/>
  <c r="K497" i="8"/>
  <c r="K496"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49" i="8"/>
  <c r="K448" i="8"/>
  <c r="K447" i="8"/>
  <c r="K446" i="8"/>
  <c r="K445" i="8"/>
  <c r="K444" i="8"/>
  <c r="K443" i="8"/>
  <c r="K442" i="8"/>
  <c r="K441" i="8"/>
  <c r="K440" i="8"/>
  <c r="K439" i="8"/>
  <c r="K438" i="8"/>
  <c r="K437" i="8"/>
  <c r="K436" i="8"/>
  <c r="K435" i="8"/>
  <c r="K434" i="8"/>
  <c r="K433" i="8"/>
  <c r="K432" i="8"/>
  <c r="K431" i="8"/>
  <c r="K430" i="8"/>
  <c r="K429" i="8"/>
  <c r="K42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89" i="8"/>
  <c r="K388" i="8"/>
  <c r="K387" i="8"/>
  <c r="K386" i="8"/>
  <c r="K385" i="8"/>
  <c r="K384" i="8"/>
  <c r="K383" i="8"/>
  <c r="K382" i="8"/>
  <c r="K381" i="8"/>
  <c r="K380" i="8"/>
  <c r="K379" i="8"/>
  <c r="K378" i="8"/>
  <c r="K377" i="8"/>
  <c r="K376" i="8"/>
  <c r="K375" i="8"/>
  <c r="K374" i="8"/>
  <c r="K373" i="8"/>
  <c r="K372" i="8"/>
  <c r="K371" i="8"/>
  <c r="K370" i="8"/>
  <c r="K369" i="8"/>
  <c r="K36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29" i="8"/>
  <c r="K328" i="8"/>
  <c r="K327" i="8"/>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J749" i="8"/>
  <c r="J748" i="8"/>
  <c r="J747" i="8"/>
  <c r="G747" i="8"/>
  <c r="F749" i="8" s="1"/>
  <c r="G749" i="8" s="1"/>
  <c r="J746" i="8"/>
  <c r="G746" i="8"/>
  <c r="J745" i="8"/>
  <c r="G745" i="8"/>
  <c r="J744" i="8"/>
  <c r="G744" i="8"/>
  <c r="J743" i="8"/>
  <c r="J742" i="8"/>
  <c r="J741" i="8"/>
  <c r="G741" i="8"/>
  <c r="F743" i="8" s="1"/>
  <c r="G743" i="8" s="1"/>
  <c r="J740" i="8"/>
  <c r="J739" i="8"/>
  <c r="J738" i="8"/>
  <c r="F738" i="8"/>
  <c r="G738" i="8" s="1"/>
  <c r="J737" i="8"/>
  <c r="J736" i="8"/>
  <c r="J735" i="8"/>
  <c r="F735" i="8"/>
  <c r="G735" i="8" s="1"/>
  <c r="J734" i="8"/>
  <c r="J733" i="8"/>
  <c r="J732" i="8"/>
  <c r="F732" i="8"/>
  <c r="G732" i="8" s="1"/>
  <c r="J731" i="8"/>
  <c r="J730" i="8"/>
  <c r="J729" i="8"/>
  <c r="F729" i="8"/>
  <c r="G729" i="8" s="1"/>
  <c r="J728" i="8"/>
  <c r="J727" i="8"/>
  <c r="J726" i="8"/>
  <c r="F726" i="8"/>
  <c r="G726" i="8" s="1"/>
  <c r="J725" i="8"/>
  <c r="J724" i="8"/>
  <c r="J723" i="8"/>
  <c r="F723" i="8"/>
  <c r="G723" i="8" s="1"/>
  <c r="J722" i="8"/>
  <c r="J721" i="8"/>
  <c r="J720" i="8"/>
  <c r="F720" i="8"/>
  <c r="G720" i="8" s="1"/>
  <c r="J719" i="8"/>
  <c r="J718" i="8"/>
  <c r="J717" i="8"/>
  <c r="F717" i="8"/>
  <c r="G717" i="8" s="1"/>
  <c r="J716" i="8"/>
  <c r="J715" i="8"/>
  <c r="J714" i="8"/>
  <c r="F714" i="8"/>
  <c r="G714" i="8" s="1"/>
  <c r="J713" i="8"/>
  <c r="J712" i="8"/>
  <c r="J711" i="8"/>
  <c r="F711" i="8"/>
  <c r="G711" i="8" s="1"/>
  <c r="J710" i="8"/>
  <c r="J709" i="8"/>
  <c r="J708" i="8"/>
  <c r="F708" i="8"/>
  <c r="G708" i="8" s="1"/>
  <c r="J707" i="8"/>
  <c r="J706" i="8"/>
  <c r="J705" i="8"/>
  <c r="F705" i="8"/>
  <c r="G705" i="8" s="1"/>
  <c r="J704" i="8"/>
  <c r="J703" i="8"/>
  <c r="J702" i="8"/>
  <c r="F702" i="8"/>
  <c r="G702" i="8" s="1"/>
  <c r="J701" i="8"/>
  <c r="J700" i="8"/>
  <c r="J699" i="8"/>
  <c r="F699" i="8"/>
  <c r="G699" i="8" s="1"/>
  <c r="J689" i="8"/>
  <c r="J688" i="8"/>
  <c r="J687" i="8"/>
  <c r="G687" i="8"/>
  <c r="F688" i="8" s="1"/>
  <c r="G688" i="8" s="1"/>
  <c r="J686" i="8"/>
  <c r="G686" i="8"/>
  <c r="J685" i="8"/>
  <c r="G685" i="8"/>
  <c r="J684" i="8"/>
  <c r="G684" i="8"/>
  <c r="J683" i="8"/>
  <c r="J682" i="8"/>
  <c r="J681" i="8"/>
  <c r="G681" i="8"/>
  <c r="F682" i="8" s="1"/>
  <c r="G682" i="8" s="1"/>
  <c r="J680" i="8"/>
  <c r="J679" i="8"/>
  <c r="J678" i="8"/>
  <c r="F678" i="8"/>
  <c r="G678" i="8" s="1"/>
  <c r="J677" i="8"/>
  <c r="J676" i="8"/>
  <c r="J675" i="8"/>
  <c r="F675" i="8"/>
  <c r="G675" i="8" s="1"/>
  <c r="J674" i="8"/>
  <c r="J673" i="8"/>
  <c r="J672" i="8"/>
  <c r="F672" i="8"/>
  <c r="G672" i="8" s="1"/>
  <c r="J671" i="8"/>
  <c r="J670" i="8"/>
  <c r="J669" i="8"/>
  <c r="F669" i="8"/>
  <c r="G669" i="8" s="1"/>
  <c r="J668" i="8"/>
  <c r="J667" i="8"/>
  <c r="J666" i="8"/>
  <c r="F666" i="8"/>
  <c r="G666" i="8" s="1"/>
  <c r="J665" i="8"/>
  <c r="J664" i="8"/>
  <c r="J663" i="8"/>
  <c r="F663" i="8"/>
  <c r="G663" i="8" s="1"/>
  <c r="J662" i="8"/>
  <c r="J661" i="8"/>
  <c r="J660" i="8"/>
  <c r="F660" i="8"/>
  <c r="G660" i="8" s="1"/>
  <c r="J659" i="8"/>
  <c r="J658" i="8"/>
  <c r="J657" i="8"/>
  <c r="F657" i="8"/>
  <c r="G657" i="8" s="1"/>
  <c r="J656" i="8"/>
  <c r="J655" i="8"/>
  <c r="J654" i="8"/>
  <c r="F654" i="8"/>
  <c r="G654" i="8" s="1"/>
  <c r="J653" i="8"/>
  <c r="J652" i="8"/>
  <c r="J651" i="8"/>
  <c r="F651" i="8"/>
  <c r="G651" i="8" s="1"/>
  <c r="J650" i="8"/>
  <c r="J649" i="8"/>
  <c r="J648" i="8"/>
  <c r="F648" i="8"/>
  <c r="G648" i="8" s="1"/>
  <c r="J647" i="8"/>
  <c r="J646" i="8"/>
  <c r="J645" i="8"/>
  <c r="F645" i="8"/>
  <c r="G645" i="8" s="1"/>
  <c r="J644" i="8"/>
  <c r="J643" i="8"/>
  <c r="J642" i="8"/>
  <c r="F642" i="8"/>
  <c r="G642" i="8" s="1"/>
  <c r="J641" i="8"/>
  <c r="J640" i="8"/>
  <c r="J639" i="8"/>
  <c r="F639" i="8"/>
  <c r="G639" i="8" s="1"/>
  <c r="J629" i="8"/>
  <c r="J628" i="8"/>
  <c r="J627" i="8"/>
  <c r="G627" i="8"/>
  <c r="F629" i="8" s="1"/>
  <c r="G629" i="8" s="1"/>
  <c r="J626" i="8"/>
  <c r="G626" i="8"/>
  <c r="J625" i="8"/>
  <c r="G625" i="8"/>
  <c r="J624" i="8"/>
  <c r="G624" i="8"/>
  <c r="J623" i="8"/>
  <c r="J622" i="8"/>
  <c r="J621" i="8"/>
  <c r="G621" i="8"/>
  <c r="F623" i="8" s="1"/>
  <c r="G623" i="8" s="1"/>
  <c r="J620" i="8"/>
  <c r="J619" i="8"/>
  <c r="J618" i="8"/>
  <c r="F618" i="8"/>
  <c r="G618" i="8" s="1"/>
  <c r="J617" i="8"/>
  <c r="J616" i="8"/>
  <c r="J615" i="8"/>
  <c r="F615" i="8"/>
  <c r="G615" i="8" s="1"/>
  <c r="J614" i="8"/>
  <c r="J613" i="8"/>
  <c r="J612" i="8"/>
  <c r="F612" i="8"/>
  <c r="G612" i="8" s="1"/>
  <c r="J611" i="8"/>
  <c r="J610" i="8"/>
  <c r="J609" i="8"/>
  <c r="F609" i="8"/>
  <c r="G609" i="8" s="1"/>
  <c r="J608" i="8"/>
  <c r="J607" i="8"/>
  <c r="J606" i="8"/>
  <c r="F606" i="8"/>
  <c r="G606" i="8" s="1"/>
  <c r="J605" i="8"/>
  <c r="J604" i="8"/>
  <c r="J603" i="8"/>
  <c r="F603" i="8"/>
  <c r="G603" i="8" s="1"/>
  <c r="J602" i="8"/>
  <c r="J601" i="8"/>
  <c r="J600" i="8"/>
  <c r="F600" i="8"/>
  <c r="G600" i="8" s="1"/>
  <c r="J599" i="8"/>
  <c r="J598" i="8"/>
  <c r="J597" i="8"/>
  <c r="F597" i="8"/>
  <c r="G597" i="8" s="1"/>
  <c r="J596" i="8"/>
  <c r="J595" i="8"/>
  <c r="J594" i="8"/>
  <c r="F594" i="8"/>
  <c r="G594" i="8" s="1"/>
  <c r="J593" i="8"/>
  <c r="J592" i="8"/>
  <c r="J591" i="8"/>
  <c r="F591" i="8"/>
  <c r="G591" i="8" s="1"/>
  <c r="J590" i="8"/>
  <c r="J589" i="8"/>
  <c r="J588" i="8"/>
  <c r="F588" i="8"/>
  <c r="G588" i="8" s="1"/>
  <c r="J587" i="8"/>
  <c r="J586" i="8"/>
  <c r="J585" i="8"/>
  <c r="F585" i="8"/>
  <c r="G585" i="8" s="1"/>
  <c r="F587" i="8" s="1"/>
  <c r="G587" i="8" s="1"/>
  <c r="J584" i="8"/>
  <c r="J583" i="8"/>
  <c r="J582" i="8"/>
  <c r="F582" i="8"/>
  <c r="G582" i="8" s="1"/>
  <c r="F583" i="8" s="1"/>
  <c r="G583" i="8" s="1"/>
  <c r="J581" i="8"/>
  <c r="J580" i="8"/>
  <c r="J579" i="8"/>
  <c r="F579" i="8"/>
  <c r="G579" i="8" s="1"/>
  <c r="F580" i="8" s="1"/>
  <c r="G580" i="8" s="1"/>
  <c r="J569" i="8"/>
  <c r="J568" i="8"/>
  <c r="J567" i="8"/>
  <c r="G567" i="8"/>
  <c r="J566" i="8"/>
  <c r="G566" i="8"/>
  <c r="J565" i="8"/>
  <c r="G565" i="8"/>
  <c r="J564" i="8"/>
  <c r="G564" i="8"/>
  <c r="J563" i="8"/>
  <c r="J562" i="8"/>
  <c r="J561" i="8"/>
  <c r="G561" i="8"/>
  <c r="J560" i="8"/>
  <c r="J559" i="8"/>
  <c r="J558" i="8"/>
  <c r="F558" i="8"/>
  <c r="G558" i="8" s="1"/>
  <c r="F560" i="8" s="1"/>
  <c r="G560" i="8" s="1"/>
  <c r="J557" i="8"/>
  <c r="J556" i="8"/>
  <c r="J555" i="8"/>
  <c r="F555" i="8"/>
  <c r="G555" i="8" s="1"/>
  <c r="F557" i="8" s="1"/>
  <c r="G557" i="8" s="1"/>
  <c r="J554" i="8"/>
  <c r="J553" i="8"/>
  <c r="J552" i="8"/>
  <c r="F552" i="8"/>
  <c r="G552" i="8" s="1"/>
  <c r="F553" i="8" s="1"/>
  <c r="G553" i="8" s="1"/>
  <c r="J551" i="8"/>
  <c r="J550" i="8"/>
  <c r="J549" i="8"/>
  <c r="F549" i="8"/>
  <c r="G549" i="8" s="1"/>
  <c r="F551" i="8" s="1"/>
  <c r="G551" i="8" s="1"/>
  <c r="J548" i="8"/>
  <c r="J547" i="8"/>
  <c r="J546" i="8"/>
  <c r="F546" i="8"/>
  <c r="G546" i="8" s="1"/>
  <c r="F547" i="8" s="1"/>
  <c r="G547" i="8" s="1"/>
  <c r="J545" i="8"/>
  <c r="J544" i="8"/>
  <c r="J543" i="8"/>
  <c r="F543" i="8"/>
  <c r="G543" i="8" s="1"/>
  <c r="F545" i="8" s="1"/>
  <c r="G545" i="8" s="1"/>
  <c r="J542" i="8"/>
  <c r="J541" i="8"/>
  <c r="J540" i="8"/>
  <c r="F540" i="8"/>
  <c r="G540" i="8" s="1"/>
  <c r="F541" i="8" s="1"/>
  <c r="G541" i="8" s="1"/>
  <c r="J539" i="8"/>
  <c r="J538" i="8"/>
  <c r="J537" i="8"/>
  <c r="F537" i="8"/>
  <c r="G537" i="8" s="1"/>
  <c r="F539" i="8" s="1"/>
  <c r="G539" i="8" s="1"/>
  <c r="J536" i="8"/>
  <c r="J535" i="8"/>
  <c r="J534" i="8"/>
  <c r="F534" i="8"/>
  <c r="G534" i="8" s="1"/>
  <c r="F536" i="8" s="1"/>
  <c r="G536" i="8" s="1"/>
  <c r="J533" i="8"/>
  <c r="J532" i="8"/>
  <c r="J531" i="8"/>
  <c r="F531" i="8"/>
  <c r="G531" i="8" s="1"/>
  <c r="F533" i="8" s="1"/>
  <c r="G533" i="8" s="1"/>
  <c r="J530" i="8"/>
  <c r="J529" i="8"/>
  <c r="J528" i="8"/>
  <c r="F528" i="8"/>
  <c r="G528" i="8" s="1"/>
  <c r="F529" i="8" s="1"/>
  <c r="G529" i="8" s="1"/>
  <c r="J527" i="8"/>
  <c r="J526" i="8"/>
  <c r="J525" i="8"/>
  <c r="F525" i="8"/>
  <c r="G525" i="8" s="1"/>
  <c r="F526" i="8" s="1"/>
  <c r="G526" i="8" s="1"/>
  <c r="J524" i="8"/>
  <c r="J523" i="8"/>
  <c r="J522" i="8"/>
  <c r="F522" i="8"/>
  <c r="G522" i="8" s="1"/>
  <c r="F524" i="8" s="1"/>
  <c r="G524" i="8" s="1"/>
  <c r="J521" i="8"/>
  <c r="J520" i="8"/>
  <c r="J519" i="8"/>
  <c r="F519" i="8"/>
  <c r="G519" i="8" s="1"/>
  <c r="F520" i="8" s="1"/>
  <c r="G520" i="8" s="1"/>
  <c r="J509" i="8"/>
  <c r="J508" i="8"/>
  <c r="J507" i="8"/>
  <c r="G507" i="8"/>
  <c r="F509" i="8" s="1"/>
  <c r="G509" i="8" s="1"/>
  <c r="J506" i="8"/>
  <c r="G506" i="8"/>
  <c r="J505" i="8"/>
  <c r="G505" i="8"/>
  <c r="J504" i="8"/>
  <c r="G504" i="8"/>
  <c r="J503" i="8"/>
  <c r="J502" i="8"/>
  <c r="J501" i="8"/>
  <c r="G501" i="8"/>
  <c r="F503" i="8" s="1"/>
  <c r="G503" i="8" s="1"/>
  <c r="J500" i="8"/>
  <c r="J499" i="8"/>
  <c r="J498" i="8"/>
  <c r="F498" i="8"/>
  <c r="G498" i="8" s="1"/>
  <c r="F500" i="8" s="1"/>
  <c r="G500" i="8" s="1"/>
  <c r="J497" i="8"/>
  <c r="J496" i="8"/>
  <c r="J495" i="8"/>
  <c r="F495" i="8"/>
  <c r="G495" i="8" s="1"/>
  <c r="F497" i="8" s="1"/>
  <c r="G497" i="8" s="1"/>
  <c r="J494" i="8"/>
  <c r="J493" i="8"/>
  <c r="J492" i="8"/>
  <c r="F492" i="8"/>
  <c r="G492" i="8" s="1"/>
  <c r="F494" i="8" s="1"/>
  <c r="G494" i="8" s="1"/>
  <c r="J491" i="8"/>
  <c r="J490" i="8"/>
  <c r="J489" i="8"/>
  <c r="F489" i="8"/>
  <c r="G489" i="8" s="1"/>
  <c r="F491" i="8" s="1"/>
  <c r="G491" i="8" s="1"/>
  <c r="J488" i="8"/>
  <c r="J487" i="8"/>
  <c r="J486" i="8"/>
  <c r="F486" i="8"/>
  <c r="G486" i="8" s="1"/>
  <c r="F488" i="8" s="1"/>
  <c r="G488" i="8" s="1"/>
  <c r="J485" i="8"/>
  <c r="J484" i="8"/>
  <c r="J483" i="8"/>
  <c r="F483" i="8"/>
  <c r="G483" i="8" s="1"/>
  <c r="F485" i="8" s="1"/>
  <c r="G485" i="8" s="1"/>
  <c r="J482" i="8"/>
  <c r="J481" i="8"/>
  <c r="J480" i="8"/>
  <c r="F480" i="8"/>
  <c r="G480" i="8" s="1"/>
  <c r="F482" i="8" s="1"/>
  <c r="G482" i="8" s="1"/>
  <c r="J479" i="8"/>
  <c r="J478" i="8"/>
  <c r="J477" i="8"/>
  <c r="F477" i="8"/>
  <c r="G477" i="8" s="1"/>
  <c r="F479" i="8" s="1"/>
  <c r="G479" i="8" s="1"/>
  <c r="J476" i="8"/>
  <c r="J475" i="8"/>
  <c r="J474" i="8"/>
  <c r="F474" i="8"/>
  <c r="G474" i="8" s="1"/>
  <c r="F476" i="8" s="1"/>
  <c r="G476" i="8" s="1"/>
  <c r="J473" i="8"/>
  <c r="J472" i="8"/>
  <c r="J471" i="8"/>
  <c r="F471" i="8"/>
  <c r="G471" i="8" s="1"/>
  <c r="F473" i="8" s="1"/>
  <c r="G473" i="8" s="1"/>
  <c r="J470" i="8"/>
  <c r="J469" i="8"/>
  <c r="J468" i="8"/>
  <c r="F468" i="8"/>
  <c r="G468" i="8" s="1"/>
  <c r="F470" i="8" s="1"/>
  <c r="G470" i="8" s="1"/>
  <c r="J467" i="8"/>
  <c r="J466" i="8"/>
  <c r="J465" i="8"/>
  <c r="F465" i="8"/>
  <c r="G465" i="8" s="1"/>
  <c r="F467" i="8" s="1"/>
  <c r="G467" i="8" s="1"/>
  <c r="J464" i="8"/>
  <c r="J463" i="8"/>
  <c r="J462" i="8"/>
  <c r="F462" i="8"/>
  <c r="G462" i="8" s="1"/>
  <c r="F464" i="8" s="1"/>
  <c r="G464" i="8" s="1"/>
  <c r="J461" i="8"/>
  <c r="J460" i="8"/>
  <c r="J459" i="8"/>
  <c r="F459" i="8"/>
  <c r="G459" i="8" s="1"/>
  <c r="J449" i="8"/>
  <c r="J448" i="8"/>
  <c r="J447" i="8"/>
  <c r="G447" i="8"/>
  <c r="F448" i="8" s="1"/>
  <c r="G448" i="8" s="1"/>
  <c r="J446" i="8"/>
  <c r="G446" i="8"/>
  <c r="J445" i="8"/>
  <c r="G445" i="8"/>
  <c r="J444" i="8"/>
  <c r="G444" i="8"/>
  <c r="J443" i="8"/>
  <c r="J442" i="8"/>
  <c r="J441" i="8"/>
  <c r="G441" i="8"/>
  <c r="F442" i="8" s="1"/>
  <c r="G442" i="8" s="1"/>
  <c r="J440" i="8"/>
  <c r="J439" i="8"/>
  <c r="J438" i="8"/>
  <c r="F438" i="8"/>
  <c r="G438" i="8" s="1"/>
  <c r="F440" i="8" s="1"/>
  <c r="G440" i="8" s="1"/>
  <c r="J437" i="8"/>
  <c r="J436" i="8"/>
  <c r="J435" i="8"/>
  <c r="F435" i="8"/>
  <c r="G435" i="8" s="1"/>
  <c r="F437" i="8" s="1"/>
  <c r="G437" i="8" s="1"/>
  <c r="J434" i="8"/>
  <c r="J433" i="8"/>
  <c r="J432" i="8"/>
  <c r="F432" i="8"/>
  <c r="G432" i="8" s="1"/>
  <c r="F434" i="8" s="1"/>
  <c r="G434" i="8" s="1"/>
  <c r="J431" i="8"/>
  <c r="J430" i="8"/>
  <c r="J429" i="8"/>
  <c r="F429" i="8"/>
  <c r="G429" i="8" s="1"/>
  <c r="F431" i="8" s="1"/>
  <c r="G431" i="8" s="1"/>
  <c r="J428" i="8"/>
  <c r="J427" i="8"/>
  <c r="J426" i="8"/>
  <c r="F426" i="8"/>
  <c r="G426" i="8" s="1"/>
  <c r="F428" i="8" s="1"/>
  <c r="G428" i="8" s="1"/>
  <c r="J425" i="8"/>
  <c r="J424" i="8"/>
  <c r="J423" i="8"/>
  <c r="F423" i="8"/>
  <c r="G423" i="8" s="1"/>
  <c r="F425" i="8" s="1"/>
  <c r="G425" i="8" s="1"/>
  <c r="J422" i="8"/>
  <c r="J421" i="8"/>
  <c r="J420" i="8"/>
  <c r="F420" i="8"/>
  <c r="G420" i="8" s="1"/>
  <c r="F422" i="8" s="1"/>
  <c r="G422" i="8" s="1"/>
  <c r="J419" i="8"/>
  <c r="J418" i="8"/>
  <c r="J417" i="8"/>
  <c r="F417" i="8"/>
  <c r="G417" i="8" s="1"/>
  <c r="F419" i="8" s="1"/>
  <c r="G419" i="8" s="1"/>
  <c r="J416" i="8"/>
  <c r="J415" i="8"/>
  <c r="J414" i="8"/>
  <c r="F414" i="8"/>
  <c r="G414" i="8" s="1"/>
  <c r="F416" i="8" s="1"/>
  <c r="G416" i="8" s="1"/>
  <c r="J413" i="8"/>
  <c r="J412" i="8"/>
  <c r="J411" i="8"/>
  <c r="F411" i="8"/>
  <c r="G411" i="8" s="1"/>
  <c r="F413" i="8" s="1"/>
  <c r="G413" i="8" s="1"/>
  <c r="J410" i="8"/>
  <c r="J409" i="8"/>
  <c r="J408" i="8"/>
  <c r="F408" i="8"/>
  <c r="G408" i="8" s="1"/>
  <c r="F410" i="8" s="1"/>
  <c r="G410" i="8" s="1"/>
  <c r="J407" i="8"/>
  <c r="J406" i="8"/>
  <c r="J405" i="8"/>
  <c r="F405" i="8"/>
  <c r="G405" i="8" s="1"/>
  <c r="F407" i="8" s="1"/>
  <c r="G407" i="8" s="1"/>
  <c r="J404" i="8"/>
  <c r="J403" i="8"/>
  <c r="J402" i="8"/>
  <c r="F402" i="8"/>
  <c r="G402" i="8" s="1"/>
  <c r="F404" i="8" s="1"/>
  <c r="G404" i="8" s="1"/>
  <c r="J401" i="8"/>
  <c r="J400" i="8"/>
  <c r="J399" i="8"/>
  <c r="F399" i="8"/>
  <c r="G399" i="8" s="1"/>
  <c r="J389" i="8"/>
  <c r="J388" i="8"/>
  <c r="J387" i="8"/>
  <c r="G387" i="8"/>
  <c r="F389" i="8" s="1"/>
  <c r="G389" i="8" s="1"/>
  <c r="J386" i="8"/>
  <c r="G386" i="8"/>
  <c r="J385" i="8"/>
  <c r="G385" i="8"/>
  <c r="J384" i="8"/>
  <c r="G384" i="8"/>
  <c r="J383" i="8"/>
  <c r="J382" i="8"/>
  <c r="J381" i="8"/>
  <c r="G381" i="8"/>
  <c r="F383" i="8" s="1"/>
  <c r="G383" i="8" s="1"/>
  <c r="J380" i="8"/>
  <c r="J379" i="8"/>
  <c r="J378" i="8"/>
  <c r="F378" i="8"/>
  <c r="G378" i="8" s="1"/>
  <c r="J377" i="8"/>
  <c r="J376" i="8"/>
  <c r="J375" i="8"/>
  <c r="F375" i="8"/>
  <c r="G375" i="8" s="1"/>
  <c r="J374" i="8"/>
  <c r="J373" i="8"/>
  <c r="J372" i="8"/>
  <c r="F372" i="8"/>
  <c r="G372" i="8" s="1"/>
  <c r="J371" i="8"/>
  <c r="J370" i="8"/>
  <c r="J369" i="8"/>
  <c r="F369" i="8"/>
  <c r="G369" i="8" s="1"/>
  <c r="J368" i="8"/>
  <c r="J367" i="8"/>
  <c r="J366" i="8"/>
  <c r="F366" i="8"/>
  <c r="G366" i="8" s="1"/>
  <c r="J365" i="8"/>
  <c r="J364" i="8"/>
  <c r="J363" i="8"/>
  <c r="F363" i="8"/>
  <c r="G363" i="8" s="1"/>
  <c r="J362" i="8"/>
  <c r="J361" i="8"/>
  <c r="J360" i="8"/>
  <c r="F360" i="8"/>
  <c r="G360" i="8" s="1"/>
  <c r="J359" i="8"/>
  <c r="J358" i="8"/>
  <c r="J357" i="8"/>
  <c r="F357" i="8"/>
  <c r="G357" i="8" s="1"/>
  <c r="J356" i="8"/>
  <c r="J355" i="8"/>
  <c r="J354" i="8"/>
  <c r="F354" i="8"/>
  <c r="G354" i="8" s="1"/>
  <c r="F356" i="8" s="1"/>
  <c r="G356" i="8" s="1"/>
  <c r="J353" i="8"/>
  <c r="J352" i="8"/>
  <c r="J351" i="8"/>
  <c r="F351" i="8"/>
  <c r="G351" i="8" s="1"/>
  <c r="F353" i="8" s="1"/>
  <c r="G353" i="8" s="1"/>
  <c r="J350" i="8"/>
  <c r="J349" i="8"/>
  <c r="J348" i="8"/>
  <c r="F348" i="8"/>
  <c r="G348" i="8" s="1"/>
  <c r="F350" i="8" s="1"/>
  <c r="G350" i="8" s="1"/>
  <c r="J347" i="8"/>
  <c r="J346" i="8"/>
  <c r="J345" i="8"/>
  <c r="F345" i="8"/>
  <c r="G345" i="8" s="1"/>
  <c r="F347" i="8" s="1"/>
  <c r="G347" i="8" s="1"/>
  <c r="J344" i="8"/>
  <c r="J343" i="8"/>
  <c r="J342" i="8"/>
  <c r="F342" i="8"/>
  <c r="G342" i="8" s="1"/>
  <c r="F344" i="8" s="1"/>
  <c r="G344" i="8" s="1"/>
  <c r="J341" i="8"/>
  <c r="J340" i="8"/>
  <c r="J339" i="8"/>
  <c r="F339" i="8"/>
  <c r="G339" i="8" s="1"/>
  <c r="F341" i="8" s="1"/>
  <c r="G341" i="8" s="1"/>
  <c r="J329" i="8"/>
  <c r="J328" i="8"/>
  <c r="J327" i="8"/>
  <c r="G327" i="8"/>
  <c r="F328" i="8" s="1"/>
  <c r="G328" i="8" s="1"/>
  <c r="J326" i="8"/>
  <c r="G326" i="8"/>
  <c r="J325" i="8"/>
  <c r="G325" i="8"/>
  <c r="J324" i="8"/>
  <c r="G324" i="8"/>
  <c r="J323" i="8"/>
  <c r="J322" i="8"/>
  <c r="J321" i="8"/>
  <c r="G321" i="8"/>
  <c r="F323" i="8" s="1"/>
  <c r="G323" i="8" s="1"/>
  <c r="J320" i="8"/>
  <c r="J319" i="8"/>
  <c r="J318" i="8"/>
  <c r="F318" i="8"/>
  <c r="G318" i="8" s="1"/>
  <c r="F320" i="8" s="1"/>
  <c r="G320" i="8" s="1"/>
  <c r="J317" i="8"/>
  <c r="J316" i="8"/>
  <c r="J315" i="8"/>
  <c r="F315" i="8"/>
  <c r="G315" i="8" s="1"/>
  <c r="F317" i="8" s="1"/>
  <c r="G317" i="8" s="1"/>
  <c r="J314" i="8"/>
  <c r="J313" i="8"/>
  <c r="J312" i="8"/>
  <c r="F312" i="8"/>
  <c r="G312" i="8" s="1"/>
  <c r="F314" i="8" s="1"/>
  <c r="G314" i="8" s="1"/>
  <c r="J311" i="8"/>
  <c r="J310" i="8"/>
  <c r="J309" i="8"/>
  <c r="F309" i="8"/>
  <c r="G309" i="8" s="1"/>
  <c r="F311" i="8" s="1"/>
  <c r="G311" i="8" s="1"/>
  <c r="J308" i="8"/>
  <c r="J307" i="8"/>
  <c r="J306" i="8"/>
  <c r="F306" i="8"/>
  <c r="G306" i="8" s="1"/>
  <c r="F308" i="8" s="1"/>
  <c r="G308" i="8" s="1"/>
  <c r="J305" i="8"/>
  <c r="J304" i="8"/>
  <c r="J303" i="8"/>
  <c r="F303" i="8"/>
  <c r="G303" i="8" s="1"/>
  <c r="F305" i="8" s="1"/>
  <c r="G305" i="8" s="1"/>
  <c r="J302" i="8"/>
  <c r="J301" i="8"/>
  <c r="J300" i="8"/>
  <c r="F300" i="8"/>
  <c r="G300" i="8" s="1"/>
  <c r="F302" i="8" s="1"/>
  <c r="G302" i="8" s="1"/>
  <c r="J299" i="8"/>
  <c r="J298" i="8"/>
  <c r="J297" i="8"/>
  <c r="F297" i="8"/>
  <c r="G297" i="8" s="1"/>
  <c r="F299" i="8" s="1"/>
  <c r="G299" i="8" s="1"/>
  <c r="J296" i="8"/>
  <c r="J295" i="8"/>
  <c r="J294" i="8"/>
  <c r="F294" i="8"/>
  <c r="G294" i="8" s="1"/>
  <c r="F296" i="8" s="1"/>
  <c r="G296" i="8" s="1"/>
  <c r="J293" i="8"/>
  <c r="J292" i="8"/>
  <c r="J291" i="8"/>
  <c r="F291" i="8"/>
  <c r="G291" i="8" s="1"/>
  <c r="F293" i="8" s="1"/>
  <c r="G293" i="8" s="1"/>
  <c r="J290" i="8"/>
  <c r="J289" i="8"/>
  <c r="J288" i="8"/>
  <c r="F288" i="8"/>
  <c r="G288" i="8" s="1"/>
  <c r="F290" i="8" s="1"/>
  <c r="G290" i="8" s="1"/>
  <c r="J287" i="8"/>
  <c r="J286" i="8"/>
  <c r="J285" i="8"/>
  <c r="F285" i="8"/>
  <c r="G285" i="8" s="1"/>
  <c r="F287" i="8" s="1"/>
  <c r="G287" i="8" s="1"/>
  <c r="J284" i="8"/>
  <c r="J283" i="8"/>
  <c r="J282" i="8"/>
  <c r="F282" i="8"/>
  <c r="G282" i="8" s="1"/>
  <c r="F284" i="8" s="1"/>
  <c r="G284" i="8" s="1"/>
  <c r="J281" i="8"/>
  <c r="J280" i="8"/>
  <c r="J279" i="8"/>
  <c r="F279" i="8"/>
  <c r="G279" i="8" s="1"/>
  <c r="F281" i="8" s="1"/>
  <c r="G281" i="8" s="1"/>
  <c r="J269" i="8"/>
  <c r="J268" i="8"/>
  <c r="J267" i="8"/>
  <c r="G267" i="8"/>
  <c r="F268" i="8" s="1"/>
  <c r="G268" i="8" s="1"/>
  <c r="J266" i="8"/>
  <c r="G266" i="8"/>
  <c r="J265" i="8"/>
  <c r="G265" i="8"/>
  <c r="J264" i="8"/>
  <c r="G264" i="8"/>
  <c r="J263" i="8"/>
  <c r="J262" i="8"/>
  <c r="J261" i="8"/>
  <c r="G261" i="8"/>
  <c r="F262" i="8" s="1"/>
  <c r="G262" i="8" s="1"/>
  <c r="J260" i="8"/>
  <c r="J259" i="8"/>
  <c r="J258" i="8"/>
  <c r="F258" i="8"/>
  <c r="G258" i="8" s="1"/>
  <c r="J257" i="8"/>
  <c r="J256" i="8"/>
  <c r="J255" i="8"/>
  <c r="F255" i="8"/>
  <c r="G255" i="8" s="1"/>
  <c r="J254" i="8"/>
  <c r="J253" i="8"/>
  <c r="J252" i="8"/>
  <c r="F252" i="8"/>
  <c r="G252" i="8" s="1"/>
  <c r="J251" i="8"/>
  <c r="J250" i="8"/>
  <c r="J249" i="8"/>
  <c r="F249" i="8"/>
  <c r="G249" i="8" s="1"/>
  <c r="J248" i="8"/>
  <c r="J247" i="8"/>
  <c r="J246" i="8"/>
  <c r="F246" i="8"/>
  <c r="G246" i="8" s="1"/>
  <c r="J245" i="8"/>
  <c r="J244" i="8"/>
  <c r="J243" i="8"/>
  <c r="F243" i="8"/>
  <c r="G243" i="8" s="1"/>
  <c r="J242" i="8"/>
  <c r="J241" i="8"/>
  <c r="J240" i="8"/>
  <c r="F240" i="8"/>
  <c r="G240" i="8" s="1"/>
  <c r="J239" i="8"/>
  <c r="J238" i="8"/>
  <c r="J237" i="8"/>
  <c r="F237" i="8"/>
  <c r="G237" i="8" s="1"/>
  <c r="J236" i="8"/>
  <c r="J235" i="8"/>
  <c r="J234" i="8"/>
  <c r="F234" i="8"/>
  <c r="G234" i="8" s="1"/>
  <c r="J233" i="8"/>
  <c r="J232" i="8"/>
  <c r="J231" i="8"/>
  <c r="F231" i="8"/>
  <c r="G231" i="8" s="1"/>
  <c r="J230" i="8"/>
  <c r="J229" i="8"/>
  <c r="J228" i="8"/>
  <c r="F228" i="8"/>
  <c r="G228" i="8" s="1"/>
  <c r="J227" i="8"/>
  <c r="J226" i="8"/>
  <c r="J225" i="8"/>
  <c r="F225" i="8"/>
  <c r="G225" i="8" s="1"/>
  <c r="J224" i="8"/>
  <c r="J223" i="8"/>
  <c r="J222" i="8"/>
  <c r="F222" i="8"/>
  <c r="G222" i="8" s="1"/>
  <c r="J221" i="8"/>
  <c r="J220" i="8"/>
  <c r="J219" i="8"/>
  <c r="F219" i="8"/>
  <c r="G219" i="8" s="1"/>
  <c r="J209" i="8"/>
  <c r="J208" i="8"/>
  <c r="J207" i="8"/>
  <c r="G207" i="8"/>
  <c r="F209" i="8" s="1"/>
  <c r="G209" i="8" s="1"/>
  <c r="J206" i="8"/>
  <c r="G206" i="8"/>
  <c r="J205" i="8"/>
  <c r="G205" i="8"/>
  <c r="J204" i="8"/>
  <c r="G204" i="8"/>
  <c r="J203" i="8"/>
  <c r="J202" i="8"/>
  <c r="J201" i="8"/>
  <c r="G201" i="8"/>
  <c r="F203" i="8" s="1"/>
  <c r="G203" i="8" s="1"/>
  <c r="J200" i="8"/>
  <c r="J199" i="8"/>
  <c r="J198" i="8"/>
  <c r="F198" i="8"/>
  <c r="G198" i="8" s="1"/>
  <c r="J197" i="8"/>
  <c r="J196" i="8"/>
  <c r="J195" i="8"/>
  <c r="F195" i="8"/>
  <c r="G195" i="8" s="1"/>
  <c r="J194" i="8"/>
  <c r="J193" i="8"/>
  <c r="J192" i="8"/>
  <c r="F192" i="8"/>
  <c r="G192" i="8" s="1"/>
  <c r="J191" i="8"/>
  <c r="J190" i="8"/>
  <c r="J189" i="8"/>
  <c r="F189" i="8"/>
  <c r="G189" i="8" s="1"/>
  <c r="J188" i="8"/>
  <c r="J187" i="8"/>
  <c r="J186" i="8"/>
  <c r="F186" i="8"/>
  <c r="G186" i="8" s="1"/>
  <c r="J185" i="8"/>
  <c r="J184" i="8"/>
  <c r="J183" i="8"/>
  <c r="F183" i="8"/>
  <c r="G183" i="8" s="1"/>
  <c r="J182" i="8"/>
  <c r="J181" i="8"/>
  <c r="J180" i="8"/>
  <c r="F180" i="8"/>
  <c r="G180" i="8" s="1"/>
  <c r="J179" i="8"/>
  <c r="J178" i="8"/>
  <c r="J177" i="8"/>
  <c r="F177" i="8"/>
  <c r="G177" i="8" s="1"/>
  <c r="J176" i="8"/>
  <c r="J175" i="8"/>
  <c r="J174" i="8"/>
  <c r="F174" i="8"/>
  <c r="G174" i="8" s="1"/>
  <c r="J173" i="8"/>
  <c r="J172" i="8"/>
  <c r="J171" i="8"/>
  <c r="F171" i="8"/>
  <c r="G171" i="8" s="1"/>
  <c r="J170" i="8"/>
  <c r="J169" i="8"/>
  <c r="J168" i="8"/>
  <c r="F168" i="8"/>
  <c r="G168" i="8" s="1"/>
  <c r="J167" i="8"/>
  <c r="J166" i="8"/>
  <c r="J165" i="8"/>
  <c r="F165" i="8"/>
  <c r="G165" i="8" s="1"/>
  <c r="J164" i="8"/>
  <c r="J163" i="8"/>
  <c r="J162" i="8"/>
  <c r="F162" i="8"/>
  <c r="G162" i="8" s="1"/>
  <c r="J161" i="8"/>
  <c r="J160" i="8"/>
  <c r="J159" i="8"/>
  <c r="F159" i="8"/>
  <c r="G159" i="8" s="1"/>
  <c r="J149" i="8"/>
  <c r="J148" i="8"/>
  <c r="J147" i="8"/>
  <c r="G147" i="8"/>
  <c r="F148" i="8" s="1"/>
  <c r="G148" i="8" s="1"/>
  <c r="J146" i="8"/>
  <c r="G146" i="8"/>
  <c r="J145" i="8"/>
  <c r="G145" i="8"/>
  <c r="J144" i="8"/>
  <c r="G144" i="8"/>
  <c r="J143" i="8"/>
  <c r="J142" i="8"/>
  <c r="J141" i="8"/>
  <c r="F142" i="8"/>
  <c r="G142" i="8" s="1"/>
  <c r="J140" i="8"/>
  <c r="J139" i="8"/>
  <c r="J138" i="8"/>
  <c r="F138" i="8"/>
  <c r="G138" i="8" s="1"/>
  <c r="J137" i="8"/>
  <c r="J136" i="8"/>
  <c r="J135" i="8"/>
  <c r="F135" i="8"/>
  <c r="G135" i="8" s="1"/>
  <c r="J134" i="8"/>
  <c r="J133" i="8"/>
  <c r="J132" i="8"/>
  <c r="F132" i="8"/>
  <c r="G132" i="8" s="1"/>
  <c r="J131" i="8"/>
  <c r="J130" i="8"/>
  <c r="J129" i="8"/>
  <c r="F129" i="8"/>
  <c r="G129" i="8" s="1"/>
  <c r="J128" i="8"/>
  <c r="J127" i="8"/>
  <c r="J126" i="8"/>
  <c r="F126" i="8"/>
  <c r="G126" i="8" s="1"/>
  <c r="J125" i="8"/>
  <c r="J124" i="8"/>
  <c r="J123" i="8"/>
  <c r="F123" i="8"/>
  <c r="G123" i="8" s="1"/>
  <c r="J122" i="8"/>
  <c r="J121" i="8"/>
  <c r="J120" i="8"/>
  <c r="F120" i="8"/>
  <c r="G120" i="8" s="1"/>
  <c r="J119" i="8"/>
  <c r="J118" i="8"/>
  <c r="F118" i="8"/>
  <c r="G118" i="8" s="1"/>
  <c r="J108" i="8"/>
  <c r="J107" i="8"/>
  <c r="J106" i="8"/>
  <c r="G106" i="8"/>
  <c r="F108" i="8" s="1"/>
  <c r="G108" i="8" s="1"/>
  <c r="J105" i="8"/>
  <c r="G105" i="8"/>
  <c r="J104" i="8"/>
  <c r="G104" i="8"/>
  <c r="J103" i="8"/>
  <c r="G103" i="8"/>
  <c r="J102" i="8"/>
  <c r="J101" i="8"/>
  <c r="J100" i="8"/>
  <c r="G100" i="8"/>
  <c r="F102" i="8" s="1"/>
  <c r="G102" i="8" s="1"/>
  <c r="J99" i="8"/>
  <c r="J98" i="8"/>
  <c r="J97" i="8"/>
  <c r="F97" i="8"/>
  <c r="G97" i="8" s="1"/>
  <c r="J96" i="8"/>
  <c r="J95" i="8"/>
  <c r="J94" i="8"/>
  <c r="F94" i="8"/>
  <c r="G94" i="8" s="1"/>
  <c r="J93" i="8"/>
  <c r="J92" i="8"/>
  <c r="J91" i="8"/>
  <c r="F91" i="8"/>
  <c r="G91" i="8" s="1"/>
  <c r="J90" i="8"/>
  <c r="J89" i="8"/>
  <c r="J88" i="8"/>
  <c r="F88" i="8"/>
  <c r="G88" i="8" s="1"/>
  <c r="J87" i="8"/>
  <c r="J86" i="8"/>
  <c r="J85" i="8"/>
  <c r="F85" i="8"/>
  <c r="G85" i="8" s="1"/>
  <c r="J84" i="8"/>
  <c r="J83" i="8"/>
  <c r="J82" i="8"/>
  <c r="F82" i="8"/>
  <c r="G82" i="8" s="1"/>
  <c r="J81" i="8"/>
  <c r="J80" i="8"/>
  <c r="J79" i="8"/>
  <c r="F79" i="8"/>
  <c r="G79" i="8" s="1"/>
  <c r="J78" i="8"/>
  <c r="J77" i="8"/>
  <c r="J76" i="8"/>
  <c r="F76" i="8"/>
  <c r="G76" i="8" s="1"/>
  <c r="J75" i="8"/>
  <c r="J74" i="8"/>
  <c r="J73" i="8"/>
  <c r="F73" i="8"/>
  <c r="G73" i="8" s="1"/>
  <c r="J72" i="8"/>
  <c r="J71" i="8"/>
  <c r="J70" i="8"/>
  <c r="F70" i="8"/>
  <c r="G70" i="8" s="1"/>
  <c r="J69" i="8"/>
  <c r="J68" i="8"/>
  <c r="J67" i="8"/>
  <c r="F67" i="8"/>
  <c r="G67" i="8" s="1"/>
  <c r="J66" i="8"/>
  <c r="J65" i="8"/>
  <c r="J64" i="8"/>
  <c r="F64" i="8"/>
  <c r="G64" i="8" s="1"/>
  <c r="J63" i="8"/>
  <c r="J62" i="8"/>
  <c r="J61" i="8"/>
  <c r="F61" i="8"/>
  <c r="G61" i="8" s="1"/>
  <c r="J60" i="8"/>
  <c r="J59" i="8"/>
  <c r="J58" i="8"/>
  <c r="F58" i="8"/>
  <c r="G58" i="8" s="1"/>
  <c r="J48" i="8"/>
  <c r="J47" i="8"/>
  <c r="J46" i="8"/>
  <c r="G46" i="8"/>
  <c r="F47" i="8" s="1"/>
  <c r="G47" i="8" s="1"/>
  <c r="J45" i="8"/>
  <c r="G45" i="8"/>
  <c r="J44" i="8"/>
  <c r="G44" i="8"/>
  <c r="J43" i="8"/>
  <c r="F43" i="8"/>
  <c r="G43" i="8" s="1"/>
  <c r="J30" i="8"/>
  <c r="G30" i="8"/>
  <c r="K42" i="7"/>
  <c r="J136" i="7"/>
  <c r="G136" i="7"/>
  <c r="J127" i="7"/>
  <c r="F127" i="7"/>
  <c r="G127" i="7" s="1"/>
  <c r="J117" i="7"/>
  <c r="G117" i="7"/>
  <c r="J106" i="7"/>
  <c r="G106" i="7"/>
  <c r="J96" i="7"/>
  <c r="F96" i="7"/>
  <c r="G96" i="7" s="1"/>
  <c r="J86" i="7"/>
  <c r="G86" i="7"/>
  <c r="J85" i="7"/>
  <c r="G85" i="7"/>
  <c r="J75" i="7"/>
  <c r="G75" i="7"/>
  <c r="J65" i="7"/>
  <c r="G65" i="7"/>
  <c r="J64" i="7"/>
  <c r="G64" i="7"/>
  <c r="J54" i="7"/>
  <c r="G54" i="7"/>
  <c r="J53" i="7"/>
  <c r="G53" i="7"/>
  <c r="J43" i="7"/>
  <c r="G43" i="7"/>
  <c r="J42" i="7"/>
  <c r="J41" i="7"/>
  <c r="G41" i="7"/>
  <c r="J31" i="7"/>
  <c r="E31" i="7"/>
  <c r="G31" i="7" s="1"/>
  <c r="D108" i="9" l="1"/>
  <c r="D127" i="9"/>
  <c r="D184" i="9"/>
  <c r="D203" i="9"/>
  <c r="F202" i="8"/>
  <c r="G202"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54" i="9"/>
  <c r="D70" i="9"/>
  <c r="D96" i="43"/>
  <c r="D35" i="42"/>
  <c r="D87" i="42"/>
  <c r="D51" i="42"/>
  <c r="D41" i="40"/>
  <c r="D20" i="12"/>
  <c r="D45" i="12"/>
  <c r="D75" i="12"/>
  <c r="D276" i="12"/>
  <c r="D364" i="12"/>
  <c r="D452" i="12"/>
  <c r="D628" i="12"/>
  <c r="D144" i="12"/>
  <c r="D496" i="12"/>
  <c r="D584" i="12"/>
  <c r="D165" i="9"/>
  <c r="D89" i="9"/>
  <c r="D29" i="9"/>
  <c r="D146" i="9"/>
  <c r="F107" i="8"/>
  <c r="G107" i="8" s="1"/>
  <c r="F101" i="8"/>
  <c r="G101" i="8" s="1"/>
  <c r="F208" i="8"/>
  <c r="G208" i="8" s="1"/>
  <c r="F48" i="8"/>
  <c r="G48" i="8" s="1"/>
  <c r="F143" i="8"/>
  <c r="G143" i="8" s="1"/>
  <c r="F149" i="8"/>
  <c r="G149" i="8" s="1"/>
  <c r="F263" i="8"/>
  <c r="G263" i="8" s="1"/>
  <c r="F269" i="8"/>
  <c r="G269" i="8" s="1"/>
  <c r="F329" i="8"/>
  <c r="G329" i="8" s="1"/>
  <c r="F382" i="8"/>
  <c r="G382" i="8" s="1"/>
  <c r="F388" i="8"/>
  <c r="G388" i="8" s="1"/>
  <c r="F443" i="8"/>
  <c r="G443" i="8" s="1"/>
  <c r="F449" i="8"/>
  <c r="G449" i="8" s="1"/>
  <c r="F502" i="8"/>
  <c r="G502" i="8" s="1"/>
  <c r="F508" i="8"/>
  <c r="G508" i="8" s="1"/>
  <c r="F622" i="8"/>
  <c r="G622" i="8" s="1"/>
  <c r="F628" i="8"/>
  <c r="G628" i="8" s="1"/>
  <c r="F683" i="8"/>
  <c r="G683" i="8" s="1"/>
  <c r="F689" i="8"/>
  <c r="G689" i="8" s="1"/>
  <c r="F742" i="8"/>
  <c r="G742" i="8" s="1"/>
  <c r="F748" i="8"/>
  <c r="G748" i="8" s="1"/>
  <c r="F523" i="8"/>
  <c r="G523" i="8" s="1"/>
  <c r="F559" i="8"/>
  <c r="G559" i="8" s="1"/>
  <c r="F532" i="8"/>
  <c r="G532" i="8" s="1"/>
  <c r="D68" i="7"/>
  <c r="D33" i="10"/>
  <c r="D56" i="10"/>
  <c r="D162" i="10"/>
  <c r="D254" i="10"/>
  <c r="D277" i="10"/>
  <c r="D91" i="10"/>
  <c r="D208" i="10"/>
  <c r="F550" i="8"/>
  <c r="G550" i="8" s="1"/>
  <c r="F586" i="8"/>
  <c r="G586" i="8" s="1"/>
  <c r="F538" i="8"/>
  <c r="G538" i="8" s="1"/>
  <c r="F535" i="8"/>
  <c r="G535" i="8" s="1"/>
  <c r="F544" i="8"/>
  <c r="G544" i="8" s="1"/>
  <c r="F527" i="8"/>
  <c r="G527" i="8" s="1"/>
  <c r="F548" i="8"/>
  <c r="G548" i="8" s="1"/>
  <c r="F556" i="8"/>
  <c r="G556" i="8" s="1"/>
  <c r="D34" i="7"/>
  <c r="D23" i="7"/>
  <c r="D89" i="7"/>
  <c r="D99" i="7"/>
  <c r="D57" i="7"/>
  <c r="D120" i="7"/>
  <c r="D130"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74" i="42"/>
  <c r="D62" i="42"/>
  <c r="P104" i="43"/>
  <c r="P106" i="43"/>
  <c r="P108" i="43"/>
  <c r="P110" i="43"/>
  <c r="P112" i="43"/>
  <c r="P114" i="43"/>
  <c r="P116" i="43"/>
  <c r="P118" i="43"/>
  <c r="P120" i="43"/>
  <c r="P122" i="43"/>
  <c r="P124" i="43"/>
  <c r="P126" i="43"/>
  <c r="P128" i="43"/>
  <c r="P130" i="43"/>
  <c r="P132" i="43"/>
  <c r="P134" i="43"/>
  <c r="P136" i="43"/>
  <c r="P93" i="43"/>
  <c r="D408" i="12"/>
  <c r="D320" i="12"/>
  <c r="D33" i="12"/>
  <c r="D59" i="12"/>
  <c r="D90" i="12"/>
  <c r="D188" i="12"/>
  <c r="D116" i="12"/>
  <c r="D232" i="12"/>
  <c r="D540" i="12"/>
  <c r="D231" i="10"/>
  <c r="D185" i="10"/>
  <c r="D114" i="10"/>
  <c r="D79" i="10"/>
  <c r="F542" i="8"/>
  <c r="G542" i="8" s="1"/>
  <c r="F554" i="8"/>
  <c r="G554" i="8" s="1"/>
  <c r="F584" i="8"/>
  <c r="G584" i="8" s="1"/>
  <c r="F590" i="8"/>
  <c r="G590" i="8" s="1"/>
  <c r="F589" i="8"/>
  <c r="G589" i="8" s="1"/>
  <c r="F596" i="8"/>
  <c r="G596" i="8" s="1"/>
  <c r="F595" i="8"/>
  <c r="G595" i="8" s="1"/>
  <c r="F530" i="8"/>
  <c r="G530" i="8" s="1"/>
  <c r="F521" i="8"/>
  <c r="G521" i="8" s="1"/>
  <c r="F563" i="8"/>
  <c r="G563" i="8" s="1"/>
  <c r="F562" i="8"/>
  <c r="G562" i="8" s="1"/>
  <c r="F641" i="8"/>
  <c r="G641" i="8" s="1"/>
  <c r="F640" i="8"/>
  <c r="G640" i="8" s="1"/>
  <c r="F569" i="8"/>
  <c r="G569" i="8" s="1"/>
  <c r="F568" i="8"/>
  <c r="G568" i="8" s="1"/>
  <c r="F581" i="8"/>
  <c r="G581" i="8" s="1"/>
  <c r="F593" i="8"/>
  <c r="G593" i="8" s="1"/>
  <c r="F592" i="8"/>
  <c r="G592" i="8" s="1"/>
  <c r="F701" i="8"/>
  <c r="G701" i="8" s="1"/>
  <c r="F700" i="8"/>
  <c r="G700" i="8" s="1"/>
  <c r="F602" i="8"/>
  <c r="G602" i="8" s="1"/>
  <c r="F601" i="8"/>
  <c r="G601" i="8" s="1"/>
  <c r="F608" i="8"/>
  <c r="G608" i="8" s="1"/>
  <c r="F607" i="8"/>
  <c r="G607" i="8" s="1"/>
  <c r="F614" i="8"/>
  <c r="G614" i="8" s="1"/>
  <c r="F613" i="8"/>
  <c r="G613" i="8" s="1"/>
  <c r="F620" i="8"/>
  <c r="G620" i="8" s="1"/>
  <c r="F619" i="8"/>
  <c r="G619" i="8" s="1"/>
  <c r="F644" i="8"/>
  <c r="G644" i="8" s="1"/>
  <c r="F643" i="8"/>
  <c r="G643" i="8" s="1"/>
  <c r="F650" i="8"/>
  <c r="G650" i="8" s="1"/>
  <c r="F649" i="8"/>
  <c r="G649" i="8" s="1"/>
  <c r="F656" i="8"/>
  <c r="G656" i="8" s="1"/>
  <c r="F655" i="8"/>
  <c r="G655" i="8" s="1"/>
  <c r="F662" i="8"/>
  <c r="G662" i="8" s="1"/>
  <c r="F661" i="8"/>
  <c r="G661" i="8" s="1"/>
  <c r="F668" i="8"/>
  <c r="G668" i="8" s="1"/>
  <c r="F667" i="8"/>
  <c r="G667" i="8" s="1"/>
  <c r="F674" i="8"/>
  <c r="G674" i="8" s="1"/>
  <c r="F673" i="8"/>
  <c r="G673" i="8" s="1"/>
  <c r="F680" i="8"/>
  <c r="G680" i="8" s="1"/>
  <c r="F679" i="8"/>
  <c r="G679" i="8" s="1"/>
  <c r="F704" i="8"/>
  <c r="G704" i="8" s="1"/>
  <c r="F703" i="8"/>
  <c r="G703" i="8" s="1"/>
  <c r="F710" i="8"/>
  <c r="G710" i="8" s="1"/>
  <c r="F709" i="8"/>
  <c r="G709" i="8" s="1"/>
  <c r="F716" i="8"/>
  <c r="G716" i="8" s="1"/>
  <c r="F715" i="8"/>
  <c r="G715" i="8" s="1"/>
  <c r="F722" i="8"/>
  <c r="G722" i="8" s="1"/>
  <c r="F721" i="8"/>
  <c r="G721" i="8" s="1"/>
  <c r="F728" i="8"/>
  <c r="G728" i="8" s="1"/>
  <c r="F727" i="8"/>
  <c r="G727" i="8" s="1"/>
  <c r="F734" i="8"/>
  <c r="G734" i="8" s="1"/>
  <c r="F733" i="8"/>
  <c r="G733" i="8" s="1"/>
  <c r="F740" i="8"/>
  <c r="G740" i="8" s="1"/>
  <c r="F739" i="8"/>
  <c r="G739" i="8" s="1"/>
  <c r="F599" i="8"/>
  <c r="G599" i="8" s="1"/>
  <c r="F598" i="8"/>
  <c r="G598" i="8" s="1"/>
  <c r="F611" i="8"/>
  <c r="G611" i="8" s="1"/>
  <c r="F610" i="8"/>
  <c r="G610" i="8" s="1"/>
  <c r="F647" i="8"/>
  <c r="G647" i="8" s="1"/>
  <c r="F646" i="8"/>
  <c r="G646" i="8" s="1"/>
  <c r="F653" i="8"/>
  <c r="G653" i="8" s="1"/>
  <c r="F652" i="8"/>
  <c r="G652" i="8" s="1"/>
  <c r="F659" i="8"/>
  <c r="G659" i="8" s="1"/>
  <c r="F658" i="8"/>
  <c r="G658" i="8" s="1"/>
  <c r="F665" i="8"/>
  <c r="G665" i="8" s="1"/>
  <c r="F664" i="8"/>
  <c r="G664" i="8" s="1"/>
  <c r="F671" i="8"/>
  <c r="G671" i="8" s="1"/>
  <c r="F670" i="8"/>
  <c r="G670" i="8" s="1"/>
  <c r="F677" i="8"/>
  <c r="G677" i="8" s="1"/>
  <c r="F676" i="8"/>
  <c r="G676" i="8" s="1"/>
  <c r="F707" i="8"/>
  <c r="G707" i="8" s="1"/>
  <c r="F706" i="8"/>
  <c r="G706" i="8" s="1"/>
  <c r="F713" i="8"/>
  <c r="G713" i="8" s="1"/>
  <c r="F712" i="8"/>
  <c r="G712" i="8" s="1"/>
  <c r="F719" i="8"/>
  <c r="G719" i="8" s="1"/>
  <c r="F718" i="8"/>
  <c r="G718" i="8" s="1"/>
  <c r="F725" i="8"/>
  <c r="G725" i="8" s="1"/>
  <c r="F724" i="8"/>
  <c r="G724" i="8" s="1"/>
  <c r="F731" i="8"/>
  <c r="G731" i="8" s="1"/>
  <c r="F730" i="8"/>
  <c r="G730" i="8" s="1"/>
  <c r="F737" i="8"/>
  <c r="G737" i="8" s="1"/>
  <c r="F736" i="8"/>
  <c r="G736" i="8" s="1"/>
  <c r="F605" i="8"/>
  <c r="G605" i="8" s="1"/>
  <c r="F604" i="8"/>
  <c r="G604" i="8" s="1"/>
  <c r="F617" i="8"/>
  <c r="G617" i="8" s="1"/>
  <c r="F616" i="8"/>
  <c r="G616" i="8" s="1"/>
  <c r="F362" i="8"/>
  <c r="G362" i="8" s="1"/>
  <c r="F361" i="8"/>
  <c r="G361" i="8" s="1"/>
  <c r="F368" i="8"/>
  <c r="G368" i="8" s="1"/>
  <c r="F367" i="8"/>
  <c r="G367" i="8" s="1"/>
  <c r="F374" i="8"/>
  <c r="G374" i="8" s="1"/>
  <c r="F373" i="8"/>
  <c r="G373" i="8" s="1"/>
  <c r="F380" i="8"/>
  <c r="G380" i="8" s="1"/>
  <c r="F379" i="8"/>
  <c r="G379" i="8" s="1"/>
  <c r="F322" i="8"/>
  <c r="G322" i="8" s="1"/>
  <c r="F280" i="8"/>
  <c r="G280" i="8" s="1"/>
  <c r="F283" i="8"/>
  <c r="G283" i="8" s="1"/>
  <c r="F286" i="8"/>
  <c r="G286" i="8" s="1"/>
  <c r="F289" i="8"/>
  <c r="G289" i="8" s="1"/>
  <c r="F292" i="8"/>
  <c r="G292" i="8" s="1"/>
  <c r="F295" i="8"/>
  <c r="G295" i="8" s="1"/>
  <c r="F298" i="8"/>
  <c r="G298" i="8" s="1"/>
  <c r="F301" i="8"/>
  <c r="G301" i="8" s="1"/>
  <c r="F304" i="8"/>
  <c r="G304" i="8" s="1"/>
  <c r="F307" i="8"/>
  <c r="G307" i="8" s="1"/>
  <c r="F310" i="8"/>
  <c r="G310" i="8" s="1"/>
  <c r="F313" i="8"/>
  <c r="G313" i="8" s="1"/>
  <c r="F316" i="8"/>
  <c r="G316" i="8" s="1"/>
  <c r="F319" i="8"/>
  <c r="G319" i="8" s="1"/>
  <c r="F340" i="8"/>
  <c r="G340" i="8" s="1"/>
  <c r="F343" i="8"/>
  <c r="G343" i="8" s="1"/>
  <c r="F346" i="8"/>
  <c r="G346" i="8" s="1"/>
  <c r="F349" i="8"/>
  <c r="G349" i="8" s="1"/>
  <c r="F352" i="8"/>
  <c r="G352" i="8" s="1"/>
  <c r="F355" i="8"/>
  <c r="G355" i="8" s="1"/>
  <c r="F359" i="8"/>
  <c r="G359" i="8" s="1"/>
  <c r="F358" i="8"/>
  <c r="G358" i="8" s="1"/>
  <c r="F365" i="8"/>
  <c r="G365" i="8" s="1"/>
  <c r="F364" i="8"/>
  <c r="G364" i="8" s="1"/>
  <c r="F371" i="8"/>
  <c r="G371" i="8" s="1"/>
  <c r="F370" i="8"/>
  <c r="G370" i="8" s="1"/>
  <c r="F377" i="8"/>
  <c r="G377" i="8" s="1"/>
  <c r="F376" i="8"/>
  <c r="G376" i="8" s="1"/>
  <c r="F401" i="8"/>
  <c r="G401" i="8" s="1"/>
  <c r="F400" i="8"/>
  <c r="G400" i="8" s="1"/>
  <c r="F461" i="8"/>
  <c r="G461" i="8" s="1"/>
  <c r="F460" i="8"/>
  <c r="G460" i="8" s="1"/>
  <c r="F403" i="8"/>
  <c r="G403" i="8" s="1"/>
  <c r="F406" i="8"/>
  <c r="G406" i="8" s="1"/>
  <c r="F409" i="8"/>
  <c r="G409" i="8" s="1"/>
  <c r="F412" i="8"/>
  <c r="G412" i="8" s="1"/>
  <c r="F415" i="8"/>
  <c r="G415" i="8" s="1"/>
  <c r="F418" i="8"/>
  <c r="G418" i="8" s="1"/>
  <c r="F421" i="8"/>
  <c r="G421" i="8" s="1"/>
  <c r="F424" i="8"/>
  <c r="G424" i="8" s="1"/>
  <c r="F427" i="8"/>
  <c r="G427" i="8" s="1"/>
  <c r="F430" i="8"/>
  <c r="G430" i="8" s="1"/>
  <c r="F433" i="8"/>
  <c r="G433" i="8" s="1"/>
  <c r="F436" i="8"/>
  <c r="G436" i="8" s="1"/>
  <c r="F439" i="8"/>
  <c r="G439" i="8" s="1"/>
  <c r="F463" i="8"/>
  <c r="G463" i="8" s="1"/>
  <c r="F466" i="8"/>
  <c r="G466" i="8" s="1"/>
  <c r="F469" i="8"/>
  <c r="G469" i="8" s="1"/>
  <c r="F472" i="8"/>
  <c r="G472" i="8" s="1"/>
  <c r="F475" i="8"/>
  <c r="G475" i="8" s="1"/>
  <c r="F478" i="8"/>
  <c r="G478" i="8" s="1"/>
  <c r="F481" i="8"/>
  <c r="G481" i="8" s="1"/>
  <c r="F484" i="8"/>
  <c r="G484" i="8" s="1"/>
  <c r="F487" i="8"/>
  <c r="G487" i="8" s="1"/>
  <c r="F490" i="8"/>
  <c r="G490" i="8" s="1"/>
  <c r="F493" i="8"/>
  <c r="G493" i="8" s="1"/>
  <c r="F496" i="8"/>
  <c r="G496" i="8" s="1"/>
  <c r="F499" i="8"/>
  <c r="G499" i="8" s="1"/>
  <c r="F66" i="8"/>
  <c r="G66" i="8" s="1"/>
  <c r="F65" i="8"/>
  <c r="G65" i="8" s="1"/>
  <c r="F72" i="8"/>
  <c r="G72" i="8" s="1"/>
  <c r="F71" i="8"/>
  <c r="G71" i="8" s="1"/>
  <c r="F84" i="8"/>
  <c r="G84" i="8" s="1"/>
  <c r="F83" i="8"/>
  <c r="G83" i="8" s="1"/>
  <c r="F90" i="8"/>
  <c r="G90" i="8" s="1"/>
  <c r="F89" i="8"/>
  <c r="G89" i="8" s="1"/>
  <c r="F96" i="8"/>
  <c r="G96" i="8" s="1"/>
  <c r="F95" i="8"/>
  <c r="G95" i="8" s="1"/>
  <c r="F119" i="8"/>
  <c r="G119" i="8" s="1"/>
  <c r="F63" i="8"/>
  <c r="G63" i="8" s="1"/>
  <c r="F62" i="8"/>
  <c r="G62" i="8" s="1"/>
  <c r="F69" i="8"/>
  <c r="G69" i="8" s="1"/>
  <c r="F68" i="8"/>
  <c r="G68" i="8" s="1"/>
  <c r="F75" i="8"/>
  <c r="G75" i="8" s="1"/>
  <c r="F74" i="8"/>
  <c r="G74" i="8" s="1"/>
  <c r="F81" i="8"/>
  <c r="G81" i="8" s="1"/>
  <c r="F80" i="8"/>
  <c r="G80" i="8" s="1"/>
  <c r="F87" i="8"/>
  <c r="G87" i="8" s="1"/>
  <c r="F86" i="8"/>
  <c r="G86" i="8" s="1"/>
  <c r="F93" i="8"/>
  <c r="G93" i="8" s="1"/>
  <c r="F92" i="8"/>
  <c r="G92" i="8" s="1"/>
  <c r="F99" i="8"/>
  <c r="G99" i="8" s="1"/>
  <c r="F98" i="8"/>
  <c r="G98" i="8" s="1"/>
  <c r="F78" i="8"/>
  <c r="G78" i="8" s="1"/>
  <c r="F77" i="8"/>
  <c r="G77" i="8" s="1"/>
  <c r="F60" i="8"/>
  <c r="G60" i="8" s="1"/>
  <c r="F59" i="8"/>
  <c r="G59" i="8" s="1"/>
  <c r="F161" i="8"/>
  <c r="G161" i="8" s="1"/>
  <c r="F160" i="8"/>
  <c r="G160" i="8" s="1"/>
  <c r="F224" i="8"/>
  <c r="G224" i="8" s="1"/>
  <c r="F223" i="8"/>
  <c r="G223" i="8" s="1"/>
  <c r="F230" i="8"/>
  <c r="G230" i="8" s="1"/>
  <c r="F229" i="8"/>
  <c r="G229" i="8" s="1"/>
  <c r="F236" i="8"/>
  <c r="G236" i="8" s="1"/>
  <c r="F235" i="8"/>
  <c r="G235" i="8" s="1"/>
  <c r="F242" i="8"/>
  <c r="G242" i="8" s="1"/>
  <c r="F241" i="8"/>
  <c r="G241" i="8" s="1"/>
  <c r="F248" i="8"/>
  <c r="G248" i="8" s="1"/>
  <c r="F247" i="8"/>
  <c r="G247" i="8" s="1"/>
  <c r="F254" i="8"/>
  <c r="G254" i="8" s="1"/>
  <c r="F253" i="8"/>
  <c r="G253" i="8" s="1"/>
  <c r="F260" i="8"/>
  <c r="G260" i="8" s="1"/>
  <c r="F259" i="8"/>
  <c r="G259" i="8" s="1"/>
  <c r="F122" i="8"/>
  <c r="G122" i="8" s="1"/>
  <c r="F121" i="8"/>
  <c r="G121" i="8" s="1"/>
  <c r="F128" i="8"/>
  <c r="G128" i="8" s="1"/>
  <c r="F127" i="8"/>
  <c r="G127" i="8" s="1"/>
  <c r="F134" i="8"/>
  <c r="G134" i="8" s="1"/>
  <c r="F133" i="8"/>
  <c r="G133" i="8" s="1"/>
  <c r="F140" i="8"/>
  <c r="G140" i="8" s="1"/>
  <c r="F139" i="8"/>
  <c r="G139" i="8" s="1"/>
  <c r="F164" i="8"/>
  <c r="G164" i="8" s="1"/>
  <c r="F163" i="8"/>
  <c r="G163" i="8" s="1"/>
  <c r="F170" i="8"/>
  <c r="G170" i="8" s="1"/>
  <c r="F169" i="8"/>
  <c r="G169" i="8" s="1"/>
  <c r="F176" i="8"/>
  <c r="G176" i="8" s="1"/>
  <c r="F175" i="8"/>
  <c r="G175" i="8" s="1"/>
  <c r="F182" i="8"/>
  <c r="G182" i="8" s="1"/>
  <c r="F181" i="8"/>
  <c r="G181" i="8" s="1"/>
  <c r="F188" i="8"/>
  <c r="G188" i="8" s="1"/>
  <c r="F187" i="8"/>
  <c r="G187" i="8" s="1"/>
  <c r="F194" i="8"/>
  <c r="G194" i="8" s="1"/>
  <c r="F193" i="8"/>
  <c r="G193" i="8" s="1"/>
  <c r="F200" i="8"/>
  <c r="G200" i="8" s="1"/>
  <c r="F199" i="8"/>
  <c r="G199" i="8" s="1"/>
  <c r="F227" i="8"/>
  <c r="G227" i="8" s="1"/>
  <c r="F226" i="8"/>
  <c r="G226" i="8" s="1"/>
  <c r="F233" i="8"/>
  <c r="G233" i="8" s="1"/>
  <c r="F232" i="8"/>
  <c r="G232" i="8" s="1"/>
  <c r="F239" i="8"/>
  <c r="G239" i="8" s="1"/>
  <c r="F238" i="8"/>
  <c r="G238" i="8" s="1"/>
  <c r="F245" i="8"/>
  <c r="G245" i="8" s="1"/>
  <c r="F244" i="8"/>
  <c r="G244" i="8" s="1"/>
  <c r="F251" i="8"/>
  <c r="G251" i="8" s="1"/>
  <c r="F250" i="8"/>
  <c r="G250" i="8" s="1"/>
  <c r="F257" i="8"/>
  <c r="G257" i="8" s="1"/>
  <c r="F256" i="8"/>
  <c r="G256" i="8" s="1"/>
  <c r="F125" i="8"/>
  <c r="G125" i="8" s="1"/>
  <c r="F124" i="8"/>
  <c r="G124" i="8" s="1"/>
  <c r="F131" i="8"/>
  <c r="G131" i="8" s="1"/>
  <c r="F130" i="8"/>
  <c r="G130" i="8" s="1"/>
  <c r="F137" i="8"/>
  <c r="G137" i="8" s="1"/>
  <c r="F136" i="8"/>
  <c r="G136" i="8" s="1"/>
  <c r="F167" i="8"/>
  <c r="G167" i="8" s="1"/>
  <c r="F166" i="8"/>
  <c r="G166" i="8" s="1"/>
  <c r="F173" i="8"/>
  <c r="G173" i="8" s="1"/>
  <c r="F172" i="8"/>
  <c r="G172" i="8" s="1"/>
  <c r="F179" i="8"/>
  <c r="G179" i="8" s="1"/>
  <c r="F178" i="8"/>
  <c r="G178" i="8" s="1"/>
  <c r="F185" i="8"/>
  <c r="G185" i="8" s="1"/>
  <c r="F184" i="8"/>
  <c r="G184" i="8" s="1"/>
  <c r="F191" i="8"/>
  <c r="G191" i="8" s="1"/>
  <c r="F190" i="8"/>
  <c r="G190" i="8" s="1"/>
  <c r="F197" i="8"/>
  <c r="G197" i="8" s="1"/>
  <c r="F196" i="8"/>
  <c r="G196" i="8" s="1"/>
  <c r="F221" i="8"/>
  <c r="G221" i="8" s="1"/>
  <c r="F220" i="8"/>
  <c r="G220" i="8" s="1"/>
  <c r="D110" i="7"/>
  <c r="D78" i="7"/>
  <c r="D46" i="7"/>
  <c r="G32" i="46"/>
  <c r="H32" i="46"/>
  <c r="I32" i="46"/>
  <c r="J32" i="46"/>
  <c r="K32" i="46"/>
  <c r="L32" i="46"/>
  <c r="M32" i="46"/>
  <c r="N32" i="46"/>
  <c r="O32" i="46"/>
  <c r="P32" i="46"/>
  <c r="I21" i="27" s="1"/>
  <c r="G20" i="45"/>
  <c r="H20" i="45"/>
  <c r="I20" i="45"/>
  <c r="J20" i="45"/>
  <c r="L20" i="45"/>
  <c r="M20" i="45"/>
  <c r="N20" i="45"/>
  <c r="O20" i="45"/>
  <c r="P20" i="45"/>
  <c r="I10" i="27" s="1"/>
  <c r="G53" i="21"/>
  <c r="H53" i="21"/>
  <c r="I53" i="21"/>
  <c r="J53" i="21"/>
  <c r="K53" i="21"/>
  <c r="L53" i="21"/>
  <c r="M53" i="21"/>
  <c r="N53" i="21"/>
  <c r="I5" i="27"/>
  <c r="O53" i="21"/>
  <c r="H47" i="22"/>
  <c r="I47" i="22"/>
  <c r="J47" i="22"/>
  <c r="K47" i="22"/>
  <c r="L47" i="22"/>
  <c r="M47" i="22"/>
  <c r="N47" i="22"/>
  <c r="O47" i="22"/>
  <c r="P47" i="22"/>
  <c r="I6" i="27" s="1"/>
  <c r="G47" i="22"/>
  <c r="D23" i="8" l="1"/>
  <c r="D272" i="8"/>
  <c r="D51" i="8"/>
  <c r="D512" i="8"/>
  <c r="D332" i="8"/>
  <c r="D692" i="8"/>
  <c r="D632" i="8"/>
  <c r="D572" i="8"/>
  <c r="D36" i="8"/>
  <c r="D212" i="8"/>
  <c r="D152" i="8"/>
  <c r="D452" i="8"/>
  <c r="D392" i="8"/>
  <c r="D111" i="8"/>
  <c r="F33" i="8" l="1"/>
  <c r="F9" i="8"/>
  <c r="H13" i="8" s="1"/>
  <c r="F10" i="8"/>
  <c r="D5" i="8"/>
  <c r="J37" i="40"/>
  <c r="J36" i="40"/>
  <c r="J35" i="40"/>
  <c r="J34" i="40"/>
  <c r="J33" i="40"/>
  <c r="J32" i="40"/>
  <c r="J31" i="40"/>
  <c r="J30" i="40"/>
  <c r="J29" i="40"/>
  <c r="J28" i="40"/>
  <c r="J27" i="40"/>
  <c r="J26" i="40"/>
  <c r="J25" i="40"/>
  <c r="J24" i="40"/>
  <c r="J23" i="40"/>
  <c r="J22" i="40"/>
  <c r="J21" i="40"/>
  <c r="J20" i="40"/>
  <c r="J19" i="40"/>
  <c r="J17" i="12"/>
  <c r="J16" i="12"/>
  <c r="J20" i="10"/>
  <c r="P43" i="48"/>
  <c r="I13" i="27" s="1"/>
  <c r="O43" i="48"/>
  <c r="N43" i="48"/>
  <c r="M43" i="48"/>
  <c r="L43" i="48"/>
  <c r="K43" i="48"/>
  <c r="J43" i="48"/>
  <c r="I43" i="48"/>
  <c r="H43" i="48"/>
  <c r="G43" i="48"/>
  <c r="P13" i="47" l="1"/>
  <c r="I12" i="27" s="1"/>
  <c r="O13" i="47"/>
  <c r="N13" i="47"/>
  <c r="M13" i="47"/>
  <c r="L13" i="47"/>
  <c r="K13" i="47"/>
  <c r="J13" i="47"/>
  <c r="I13" i="47"/>
  <c r="H13" i="47"/>
  <c r="G13" i="47"/>
  <c r="D341" i="38"/>
  <c r="E341" i="38"/>
  <c r="AB341" i="38"/>
  <c r="AC341" i="38"/>
  <c r="AD341" i="38"/>
  <c r="AF341" i="38"/>
  <c r="AG341" i="38"/>
  <c r="AH341" i="38"/>
  <c r="AJ341" i="38"/>
  <c r="AK341" i="38"/>
  <c r="AL341" i="38"/>
  <c r="AN341" i="38"/>
  <c r="AO341" i="38"/>
  <c r="AP341" i="38"/>
  <c r="D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O15" i="44"/>
  <c r="P15" i="44"/>
  <c r="I19" i="27" s="1"/>
  <c r="O30" i="23"/>
  <c r="I9" i="27"/>
  <c r="O16" i="33"/>
  <c r="P16" i="33"/>
  <c r="I11" i="27" s="1"/>
  <c r="O19" i="31"/>
  <c r="I20" i="27"/>
  <c r="O56" i="24"/>
  <c r="P56" i="24"/>
  <c r="I18" i="27" s="1"/>
  <c r="O48" i="30"/>
  <c r="P48" i="30"/>
  <c r="I8" i="27" s="1"/>
  <c r="O35" i="29"/>
  <c r="P35" i="29"/>
  <c r="I7" i="27" s="1"/>
  <c r="O39" i="28"/>
  <c r="K43" i="8" l="1"/>
  <c r="K45" i="8"/>
  <c r="K44" i="8"/>
  <c r="AR341" i="38"/>
  <c r="H341" i="38"/>
  <c r="J38" i="40"/>
  <c r="K105" i="8" l="1"/>
  <c r="K101" i="8"/>
  <c r="K97" i="8"/>
  <c r="K93" i="8"/>
  <c r="K89" i="8"/>
  <c r="K85" i="8"/>
  <c r="K81" i="8"/>
  <c r="K77" i="8"/>
  <c r="K69" i="8"/>
  <c r="K65" i="8"/>
  <c r="K61" i="8"/>
  <c r="K108" i="8"/>
  <c r="K104" i="8"/>
  <c r="K100" i="8"/>
  <c r="K96" i="8"/>
  <c r="K92" i="8"/>
  <c r="K88" i="8"/>
  <c r="K84" i="8"/>
  <c r="K80" i="8"/>
  <c r="K76" i="8"/>
  <c r="K72" i="8"/>
  <c r="K68" i="8"/>
  <c r="K64" i="8"/>
  <c r="K60" i="8"/>
  <c r="K107" i="8"/>
  <c r="K103" i="8"/>
  <c r="K99" i="8"/>
  <c r="K95" i="8"/>
  <c r="K91" i="8"/>
  <c r="K87" i="8"/>
  <c r="K83" i="8"/>
  <c r="K79" i="8"/>
  <c r="K71" i="8"/>
  <c r="K67" i="8"/>
  <c r="K63" i="8"/>
  <c r="K59" i="8"/>
  <c r="K106" i="8"/>
  <c r="K90" i="8"/>
  <c r="K78" i="8"/>
  <c r="K62" i="8"/>
  <c r="K102" i="8"/>
  <c r="K86" i="8"/>
  <c r="K70" i="8"/>
  <c r="K98" i="8"/>
  <c r="K82" i="8"/>
  <c r="K66" i="8"/>
  <c r="K94" i="8"/>
  <c r="N56" i="24"/>
  <c r="M56" i="24"/>
  <c r="L56" i="24"/>
  <c r="K56" i="24"/>
  <c r="J56" i="24"/>
  <c r="I56" i="24"/>
  <c r="H56" i="24"/>
  <c r="G56" i="24"/>
  <c r="K148" i="8" l="1"/>
  <c r="K144" i="8"/>
  <c r="K140" i="8"/>
  <c r="K136" i="8"/>
  <c r="K132" i="8"/>
  <c r="K128" i="8"/>
  <c r="K124" i="8"/>
  <c r="K120" i="8"/>
  <c r="K119" i="8"/>
  <c r="K149" i="8"/>
  <c r="K137" i="8"/>
  <c r="K125" i="8"/>
  <c r="K147" i="8"/>
  <c r="K143" i="8"/>
  <c r="K139" i="8"/>
  <c r="K135" i="8"/>
  <c r="K131" i="8"/>
  <c r="K127" i="8"/>
  <c r="K123" i="8"/>
  <c r="K133" i="8"/>
  <c r="K121" i="8"/>
  <c r="K146" i="8"/>
  <c r="K138" i="8"/>
  <c r="K134" i="8"/>
  <c r="K130" i="8"/>
  <c r="K126" i="8"/>
  <c r="K122" i="8"/>
  <c r="K145" i="8"/>
  <c r="K129"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D248" i="38"/>
  <c r="AB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B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206" i="8" l="1"/>
  <c r="K202" i="8"/>
  <c r="K198" i="8"/>
  <c r="K194" i="8"/>
  <c r="K190" i="8"/>
  <c r="K186" i="8"/>
  <c r="K182" i="8"/>
  <c r="K178" i="8"/>
  <c r="K174" i="8"/>
  <c r="K170" i="8"/>
  <c r="K166" i="8"/>
  <c r="K162" i="8"/>
  <c r="K203" i="8"/>
  <c r="K187" i="8"/>
  <c r="K171" i="8"/>
  <c r="K209" i="8"/>
  <c r="K205" i="8"/>
  <c r="K201" i="8"/>
  <c r="K197" i="8"/>
  <c r="K193" i="8"/>
  <c r="K189" i="8"/>
  <c r="K185" i="8"/>
  <c r="K181" i="8"/>
  <c r="K177" i="8"/>
  <c r="K173" i="8"/>
  <c r="K169" i="8"/>
  <c r="K165" i="8"/>
  <c r="K161" i="8"/>
  <c r="K207" i="8"/>
  <c r="K195" i="8"/>
  <c r="K191" i="8"/>
  <c r="K179" i="8"/>
  <c r="K175" i="8"/>
  <c r="K163" i="8"/>
  <c r="K208" i="8"/>
  <c r="K204" i="8"/>
  <c r="K200" i="8"/>
  <c r="K196" i="8"/>
  <c r="K192" i="8"/>
  <c r="K188" i="8"/>
  <c r="K184" i="8"/>
  <c r="K180" i="8"/>
  <c r="K176" i="8"/>
  <c r="K172" i="8"/>
  <c r="K168" i="8"/>
  <c r="K164" i="8"/>
  <c r="K160" i="8"/>
  <c r="K199" i="8"/>
  <c r="K183" i="8"/>
  <c r="K167"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AE385" i="38"/>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54" i="38"/>
  <c r="AM257" i="38"/>
  <c r="AM258"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D198" i="38"/>
  <c r="AD191" i="38" s="1"/>
  <c r="AC198" i="38"/>
  <c r="AC191" i="38" s="1"/>
  <c r="AB198" i="38"/>
  <c r="AB191" i="38" s="1"/>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AR392" i="38"/>
  <c r="H287" i="38"/>
  <c r="H315" i="38"/>
  <c r="AR386" i="38"/>
  <c r="AR372" i="38"/>
  <c r="H368" i="38"/>
  <c r="H316" i="38"/>
  <c r="H378" i="38"/>
  <c r="H362" i="38"/>
  <c r="H32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AR252" i="38"/>
  <c r="J258" i="38"/>
  <c r="AR251" i="38"/>
  <c r="H231" i="38"/>
  <c r="AR231" i="38"/>
  <c r="H229" i="38"/>
  <c r="H255" i="38"/>
  <c r="J249" i="38"/>
  <c r="H246" i="38"/>
  <c r="H253" i="38"/>
  <c r="AR249" i="38"/>
  <c r="H259" i="38"/>
  <c r="AR255" i="38"/>
  <c r="AR233" i="38"/>
  <c r="AR232" i="38"/>
  <c r="AR253" i="38"/>
  <c r="H230" i="38"/>
  <c r="J256" i="38"/>
  <c r="H245" i="38"/>
  <c r="AR256"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01" i="38"/>
  <c r="H212" i="38"/>
  <c r="AR212" i="38"/>
  <c r="H204" i="38"/>
  <c r="AR211" i="38"/>
  <c r="H194" i="38"/>
  <c r="AR208" i="38"/>
  <c r="AR204" i="38"/>
  <c r="AR202" i="38"/>
  <c r="H203" i="38"/>
  <c r="AR203" i="38"/>
  <c r="AR192" i="38"/>
  <c r="AR205" i="38"/>
  <c r="J195" i="38"/>
  <c r="J192" i="38"/>
  <c r="H171"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M399" i="38"/>
  <c r="AR23" i="38"/>
  <c r="AR17" i="38"/>
  <c r="AE36" i="38"/>
  <c r="AE119" i="38"/>
  <c r="AG118" i="38"/>
  <c r="AM131" i="38"/>
  <c r="AN133" i="38"/>
  <c r="AQ162" i="38"/>
  <c r="AM165" i="38"/>
  <c r="AB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E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J541" i="38" l="1"/>
  <c r="I566" i="38"/>
  <c r="G566" i="38"/>
  <c r="E328" i="38"/>
  <c r="F328" i="38" s="1"/>
  <c r="AC328" i="38"/>
  <c r="AE328" i="38" s="1"/>
  <c r="AG328" i="38"/>
  <c r="AG327" i="38" s="1"/>
  <c r="D345"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R165" i="38"/>
  <c r="AM149" i="38"/>
  <c r="AD106" i="38"/>
  <c r="F118" i="38"/>
  <c r="J118" i="38" s="1"/>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AI328" i="38" l="1"/>
  <c r="AR328" i="38" s="1"/>
  <c r="AK566" i="38"/>
  <c r="AG566" i="38"/>
  <c r="AH566" i="38"/>
  <c r="AN566" i="38"/>
  <c r="D327" i="38"/>
  <c r="AJ106" i="38"/>
  <c r="AM106" i="38" s="1"/>
  <c r="F526" i="38"/>
  <c r="H526" i="38" s="1"/>
  <c r="J83" i="38"/>
  <c r="J214" i="38"/>
  <c r="J96" i="38"/>
  <c r="H89" i="38"/>
  <c r="H164" i="38"/>
  <c r="AQ222" i="38"/>
  <c r="AR118" i="38"/>
  <c r="AI327" i="38"/>
  <c r="AR267" i="38"/>
  <c r="AR527" i="38"/>
  <c r="AR500" i="38"/>
  <c r="J133" i="38"/>
  <c r="AM222" i="38"/>
  <c r="AR89" i="38"/>
  <c r="AQ106" i="38"/>
  <c r="AR133" i="38"/>
  <c r="AR83" i="38"/>
  <c r="H389" i="38"/>
  <c r="AR389" i="38"/>
  <c r="AQ397" i="38"/>
  <c r="H118" i="38"/>
  <c r="AR96" i="38"/>
  <c r="AR526" i="38"/>
  <c r="AR499" i="38"/>
  <c r="AI12" i="38"/>
  <c r="J328" i="38"/>
  <c r="H328" i="38"/>
  <c r="H499" i="38"/>
  <c r="J499" i="38"/>
  <c r="H527" i="38"/>
  <c r="J527" i="38"/>
  <c r="J267" i="38"/>
  <c r="H267" i="38"/>
  <c r="J199" i="38"/>
  <c r="H199"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15" i="44"/>
  <c r="M15" i="44"/>
  <c r="L15" i="44"/>
  <c r="K15" i="44"/>
  <c r="J15" i="44"/>
  <c r="I15" i="44"/>
  <c r="H15" i="44"/>
  <c r="G15" i="44"/>
  <c r="G30" i="23"/>
  <c r="H30" i="23"/>
  <c r="I30" i="23"/>
  <c r="J30" i="23"/>
  <c r="K30" i="23"/>
  <c r="L30" i="23"/>
  <c r="M30" i="23"/>
  <c r="N30" i="23"/>
  <c r="N16" i="33"/>
  <c r="M16" i="33"/>
  <c r="L16" i="33"/>
  <c r="K16" i="33"/>
  <c r="J16" i="33"/>
  <c r="I16" i="33"/>
  <c r="H16" i="33"/>
  <c r="G16" i="33"/>
  <c r="N48" i="30"/>
  <c r="M48" i="30"/>
  <c r="L48" i="30"/>
  <c r="K48" i="30"/>
  <c r="J48" i="30"/>
  <c r="I48" i="30"/>
  <c r="H48" i="30"/>
  <c r="G48" i="30"/>
  <c r="N35" i="29"/>
  <c r="M35" i="29"/>
  <c r="L35" i="29"/>
  <c r="K35" i="29"/>
  <c r="J35" i="29"/>
  <c r="I35" i="29"/>
  <c r="H35" i="29"/>
  <c r="G35" i="29"/>
  <c r="N39" i="28"/>
  <c r="M39" i="28"/>
  <c r="L39" i="28"/>
  <c r="K39" i="28"/>
  <c r="J39" i="28"/>
  <c r="I39" i="28"/>
  <c r="H39" i="28"/>
  <c r="G39" i="28"/>
  <c r="D79" i="27" l="1"/>
  <c r="E15" i="38"/>
  <c r="F15" i="38" s="1"/>
  <c r="D56" i="27"/>
  <c r="E64" i="38" l="1"/>
  <c r="F64" i="38" s="1"/>
  <c r="J64" i="38" s="1"/>
  <c r="J15" i="38"/>
  <c r="H15" i="38"/>
  <c r="AB15" i="38"/>
  <c r="D55" i="27"/>
  <c r="D54" i="27"/>
  <c r="AD64" i="38"/>
  <c r="AD47" i="38" s="1"/>
  <c r="D53" i="27"/>
  <c r="AD15" i="38"/>
  <c r="D14" i="38"/>
  <c r="AB14" i="38"/>
  <c r="H64" i="38" l="1"/>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2" i="42"/>
  <c r="F32" i="42"/>
  <c r="J32" i="42"/>
  <c r="I31" i="42"/>
  <c r="F31" i="42"/>
  <c r="I30" i="42"/>
  <c r="E14"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23" i="42"/>
  <c r="P17" i="43"/>
  <c r="D10" i="40"/>
  <c r="D5" i="40" s="1"/>
  <c r="C9" i="27" s="1"/>
  <c r="Y322" i="38"/>
  <c r="Y201" i="38"/>
  <c r="D5" i="42" l="1"/>
  <c r="C10" i="27" s="1"/>
  <c r="F5" i="42"/>
  <c r="D9" i="42"/>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Y89" i="38" l="1"/>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I4" i="27"/>
  <c r="I14" i="27" s="1"/>
  <c r="AC201" i="38"/>
  <c r="Y526" i="38" l="1"/>
  <c r="Y327" i="38"/>
  <c r="Y397" i="38"/>
  <c r="Y222" i="38"/>
  <c r="Y499" i="38"/>
  <c r="Z12" i="38"/>
  <c r="Z526" i="38"/>
  <c r="Z327" i="38"/>
  <c r="Z397" i="38"/>
  <c r="Z222" i="38"/>
  <c r="Z190" i="38"/>
  <c r="Z106" i="38" s="1"/>
  <c r="AE201" i="38"/>
  <c r="AR201" i="38" s="1"/>
  <c r="AC199" i="38"/>
  <c r="H397" i="38"/>
  <c r="J397" i="38"/>
  <c r="H398" i="38"/>
  <c r="J398" i="38"/>
  <c r="AR397" i="38"/>
  <c r="Z566" i="38" l="1"/>
  <c r="AC190" i="38"/>
  <c r="AE190" i="38" s="1"/>
  <c r="AE199" i="38"/>
  <c r="AR199" i="38" s="1"/>
  <c r="I30" i="10"/>
  <c r="I29" i="10"/>
  <c r="I28" i="10"/>
  <c r="I27" i="10"/>
  <c r="I26" i="10"/>
  <c r="I25" i="10"/>
  <c r="I24" i="10"/>
  <c r="I23" i="10"/>
  <c r="I22" i="10"/>
  <c r="I21" i="10"/>
  <c r="I20" i="10"/>
  <c r="I19" i="10"/>
  <c r="I18" i="10"/>
  <c r="I15" i="12"/>
  <c r="I14" i="12"/>
  <c r="I17" i="10"/>
  <c r="I17" i="9"/>
  <c r="I26" i="9"/>
  <c r="I25" i="9"/>
  <c r="I24" i="9"/>
  <c r="I23" i="9"/>
  <c r="I22" i="9"/>
  <c r="I21" i="9"/>
  <c r="I20" i="9"/>
  <c r="I19" i="9"/>
  <c r="I18" i="9"/>
  <c r="C86" i="27"/>
  <c r="C79" i="27"/>
  <c r="C78" i="27"/>
  <c r="C77" i="27"/>
  <c r="C76" i="27"/>
  <c r="C75" i="27"/>
  <c r="C74" i="27"/>
  <c r="C73" i="27"/>
  <c r="C72" i="27"/>
  <c r="C71" i="27"/>
  <c r="C70" i="27"/>
  <c r="C69" i="27"/>
  <c r="AD28" i="38"/>
  <c r="C56" i="27"/>
  <c r="C55" i="27"/>
  <c r="C54" i="27"/>
  <c r="G18" i="7"/>
  <c r="J18" i="7"/>
  <c r="G19" i="7"/>
  <c r="J19" i="7"/>
  <c r="G20" i="7"/>
  <c r="J20" i="7"/>
  <c r="E193" i="38" l="1"/>
  <c r="AF193" i="38"/>
  <c r="D248" i="38"/>
  <c r="E248" i="38"/>
  <c r="AF248" i="38"/>
  <c r="E225" i="38"/>
  <c r="AD225" i="38"/>
  <c r="AC248" i="38"/>
  <c r="AE248" i="38" s="1"/>
  <c r="AC171" i="38"/>
  <c r="AE171" i="38" s="1"/>
  <c r="AR171" i="38" s="1"/>
  <c r="AB158" i="38"/>
  <c r="AE158" i="38" s="1"/>
  <c r="AR158" i="38" s="1"/>
  <c r="D158" i="38"/>
  <c r="AC315" i="38"/>
  <c r="AF565" i="38"/>
  <c r="AI565" i="38" s="1"/>
  <c r="AF225" i="38"/>
  <c r="E561" i="38"/>
  <c r="E560" i="38" s="1"/>
  <c r="AB69" i="38"/>
  <c r="AB561" i="38"/>
  <c r="D561" i="38"/>
  <c r="D560" i="38" s="1"/>
  <c r="AC565" i="38"/>
  <c r="C103" i="27"/>
  <c r="C57" i="27"/>
  <c r="D12" i="7"/>
  <c r="F12" i="7" l="1"/>
  <c r="D5" i="7"/>
  <c r="C4" i="27" s="1"/>
  <c r="E10" i="7"/>
  <c r="F10" i="7" s="1"/>
  <c r="H10" i="7"/>
  <c r="D10" i="7"/>
  <c r="G5" i="7" s="1"/>
  <c r="AI193" i="38"/>
  <c r="AR193" i="38" s="1"/>
  <c r="AF191" i="38"/>
  <c r="E191" i="38"/>
  <c r="F193" i="38"/>
  <c r="F248" i="38"/>
  <c r="J248" i="38" s="1"/>
  <c r="F225" i="38"/>
  <c r="E223" i="38"/>
  <c r="AI248" i="38"/>
  <c r="AR248" i="38" s="1"/>
  <c r="AF243" i="38"/>
  <c r="AI243" i="38" s="1"/>
  <c r="AE225" i="38"/>
  <c r="AD223" i="38"/>
  <c r="AE223" i="38" s="1"/>
  <c r="AF560" i="38"/>
  <c r="AC164" i="38"/>
  <c r="AE164" i="38" s="1"/>
  <c r="AR164" i="38" s="1"/>
  <c r="F158" i="38"/>
  <c r="D149" i="38"/>
  <c r="D106" i="38" s="1"/>
  <c r="AI225" i="38"/>
  <c r="AF223" i="38"/>
  <c r="AE315" i="38"/>
  <c r="AR315" i="38" s="1"/>
  <c r="AC312" i="38"/>
  <c r="F69" i="38"/>
  <c r="E47" i="38"/>
  <c r="F47" i="38" s="1"/>
  <c r="H47" i="38" s="1"/>
  <c r="AE69" i="38"/>
  <c r="AR69" i="38" s="1"/>
  <c r="F561" i="38"/>
  <c r="AE561" i="38"/>
  <c r="AR561" i="38" s="1"/>
  <c r="AB560" i="38"/>
  <c r="AC560" i="38"/>
  <c r="AE565" i="38"/>
  <c r="AR565" i="38" s="1"/>
  <c r="N23" i="34"/>
  <c r="M23" i="34"/>
  <c r="L23" i="34"/>
  <c r="K23" i="34"/>
  <c r="J23" i="34"/>
  <c r="I23" i="34"/>
  <c r="H23" i="34"/>
  <c r="G23" i="34"/>
  <c r="P23" i="34"/>
  <c r="N19" i="31"/>
  <c r="M19" i="31"/>
  <c r="L19" i="31"/>
  <c r="K19" i="31"/>
  <c r="J19" i="31"/>
  <c r="I19" i="31"/>
  <c r="H19" i="31"/>
  <c r="G19" i="31"/>
  <c r="F17" i="12"/>
  <c r="F16" i="12"/>
  <c r="F15" i="12"/>
  <c r="E254" i="38" s="1"/>
  <c r="E243" i="38" s="1"/>
  <c r="F14" i="12"/>
  <c r="F30" i="10"/>
  <c r="F29" i="10"/>
  <c r="F28" i="10"/>
  <c r="D100" i="27" s="1"/>
  <c r="F27" i="10"/>
  <c r="E317" i="38" s="1"/>
  <c r="F26" i="10"/>
  <c r="D98" i="27" s="1"/>
  <c r="F25" i="10"/>
  <c r="E385" i="38" s="1"/>
  <c r="F24" i="10"/>
  <c r="F23" i="10"/>
  <c r="D95" i="27" s="1"/>
  <c r="F22" i="10"/>
  <c r="F21" i="10"/>
  <c r="D93" i="27" s="1"/>
  <c r="F20" i="10"/>
  <c r="F19" i="10"/>
  <c r="AB349" i="38" s="1"/>
  <c r="F18" i="10"/>
  <c r="F17" i="10"/>
  <c r="E366" i="38" s="1"/>
  <c r="F26" i="9"/>
  <c r="F25" i="9"/>
  <c r="F24" i="9"/>
  <c r="F23" i="9"/>
  <c r="E350" i="38" s="1"/>
  <c r="F350" i="38" s="1"/>
  <c r="F22" i="9"/>
  <c r="D74" i="27" s="1"/>
  <c r="F21" i="9"/>
  <c r="D73" i="27" s="1"/>
  <c r="F20" i="9"/>
  <c r="F19" i="9"/>
  <c r="F18" i="9"/>
  <c r="F17" i="9"/>
  <c r="AB28" i="38"/>
  <c r="AJ64" i="38"/>
  <c r="T10" i="4"/>
  <c r="T31" i="4" s="1"/>
  <c r="F11" i="7" l="1"/>
  <c r="AI191" i="38"/>
  <c r="AR191" i="38" s="1"/>
  <c r="AF190" i="38"/>
  <c r="J193" i="38"/>
  <c r="H193" i="38"/>
  <c r="F191" i="38"/>
  <c r="E190" i="38"/>
  <c r="D254" i="38"/>
  <c r="AC254" i="38"/>
  <c r="J350" i="38"/>
  <c r="H350" i="38"/>
  <c r="F385" i="38"/>
  <c r="E383" i="38"/>
  <c r="F383" i="38" s="1"/>
  <c r="D94" i="27"/>
  <c r="E357" i="38"/>
  <c r="F357" i="38" s="1"/>
  <c r="F317" i="38"/>
  <c r="E312" i="38"/>
  <c r="F312" i="38" s="1"/>
  <c r="H248" i="38"/>
  <c r="AR225" i="38"/>
  <c r="F223" i="38"/>
  <c r="J225" i="38"/>
  <c r="H225" i="38"/>
  <c r="I22" i="27"/>
  <c r="I25" i="27" s="1"/>
  <c r="I27" i="27" s="1"/>
  <c r="Y162" i="38"/>
  <c r="Y149" i="38" s="1"/>
  <c r="Y106" i="38" s="1"/>
  <c r="AD317" i="38"/>
  <c r="AE317" i="38" s="1"/>
  <c r="AR317" i="38" s="1"/>
  <c r="D99" i="27"/>
  <c r="AP348" i="38"/>
  <c r="AQ348" i="38" s="1"/>
  <c r="E348" i="38"/>
  <c r="F348" i="38" s="1"/>
  <c r="F366" i="38"/>
  <c r="AB366" i="38"/>
  <c r="AC106" i="38"/>
  <c r="O23"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F222" i="38"/>
  <c r="AI223" i="38"/>
  <c r="AR223" i="38" s="1"/>
  <c r="J69" i="38"/>
  <c r="J47" i="38" s="1"/>
  <c r="H69" i="38"/>
  <c r="J561" i="38"/>
  <c r="H561" i="38"/>
  <c r="D69" i="27"/>
  <c r="AP45" i="38"/>
  <c r="F45" i="38"/>
  <c r="D72" i="27"/>
  <c r="AD14" i="38"/>
  <c r="E14" i="38"/>
  <c r="F14" i="38" s="1"/>
  <c r="D89" i="27"/>
  <c r="AB27" i="38"/>
  <c r="AE27" i="38" s="1"/>
  <c r="AR27" i="38" s="1"/>
  <c r="F27" i="38"/>
  <c r="AB21" i="38"/>
  <c r="D13" i="38"/>
  <c r="D7" i="12"/>
  <c r="F7" i="12" s="1"/>
  <c r="D10" i="9"/>
  <c r="F10" i="9" s="1"/>
  <c r="AB29" i="38"/>
  <c r="D10" i="10"/>
  <c r="D5" i="10" l="1"/>
  <c r="C7" i="27" s="1"/>
  <c r="F10" i="10"/>
  <c r="D5" i="12"/>
  <c r="C8" i="27" s="1"/>
  <c r="F190" i="38"/>
  <c r="E106" i="38"/>
  <c r="F106" i="38" s="1"/>
  <c r="J106" i="38" s="1"/>
  <c r="AI190" i="38"/>
  <c r="AR190" i="38" s="1"/>
  <c r="AF106" i="38"/>
  <c r="AI106" i="38" s="1"/>
  <c r="J191" i="38"/>
  <c r="H191" i="38"/>
  <c r="E222" i="38"/>
  <c r="AE254" i="38"/>
  <c r="AR254" i="38" s="1"/>
  <c r="AC243" i="38"/>
  <c r="F254" i="38"/>
  <c r="D243" i="38"/>
  <c r="J357" i="38"/>
  <c r="H357" i="38"/>
  <c r="H312" i="38"/>
  <c r="J312" i="38"/>
  <c r="J383" i="38"/>
  <c r="H383" i="38"/>
  <c r="J317" i="38"/>
  <c r="H317" i="38"/>
  <c r="H385" i="38"/>
  <c r="J385" i="38"/>
  <c r="AD312" i="38"/>
  <c r="AD222" i="38" s="1"/>
  <c r="J223" i="38"/>
  <c r="H223"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106" i="38" l="1"/>
  <c r="J190" i="38"/>
  <c r="H190" i="38"/>
  <c r="AF566" i="38"/>
  <c r="J254" i="38"/>
  <c r="H254" i="38"/>
  <c r="AE243" i="38"/>
  <c r="AR243" i="38" s="1"/>
  <c r="AC222" i="38"/>
  <c r="D222" i="38"/>
  <c r="F222" i="38" s="1"/>
  <c r="F243"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J243" i="38" l="1"/>
  <c r="H243" i="38"/>
  <c r="J222" i="38"/>
  <c r="H222" i="38"/>
  <c r="D566" i="38"/>
  <c r="F8" i="27" s="1"/>
  <c r="AB12" i="38"/>
  <c r="AB566" i="38" s="1"/>
  <c r="H345" i="38"/>
  <c r="AJ566" i="38"/>
  <c r="AR345" i="38"/>
  <c r="AQ327" i="38"/>
  <c r="AR327" i="38" s="1"/>
  <c r="AQ12" i="38"/>
  <c r="D5" i="9"/>
  <c r="C6" i="27" s="1"/>
  <c r="C80" i="27"/>
  <c r="D40" i="27" l="1"/>
  <c r="D57" i="27" s="1"/>
  <c r="Y28" i="38"/>
  <c r="AD29" i="38" l="1"/>
  <c r="AE29" i="38" s="1"/>
  <c r="AR29" i="38" s="1"/>
  <c r="Y29" i="38"/>
  <c r="Y13" i="38" s="1"/>
  <c r="Y12" i="38" s="1"/>
  <c r="Y566" i="38" s="1"/>
  <c r="AC28" i="38"/>
  <c r="AE28" i="38" s="1"/>
  <c r="AR28" i="38" s="1"/>
  <c r="E28" i="38"/>
  <c r="F28" i="38" s="1"/>
  <c r="AC21" i="38"/>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Q542" i="38"/>
  <c r="W542" i="38"/>
  <c r="AA542" i="38"/>
  <c r="M542" i="38"/>
  <c r="R542" i="38"/>
  <c r="X542" i="38"/>
  <c r="S542" i="38"/>
  <c r="N542" i="38"/>
  <c r="L542" i="38"/>
  <c r="U542" i="38"/>
  <c r="AA165" i="38"/>
  <c r="K165" i="38"/>
  <c r="S165" i="38"/>
  <c r="P165" i="38"/>
  <c r="S486" i="38"/>
  <c r="T48" i="38"/>
  <c r="T390" i="38"/>
  <c r="T389" i="38" s="1"/>
  <c r="P84"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T460" i="38"/>
  <c r="T459" i="38" s="1"/>
  <c r="W134" i="38"/>
  <c r="T490" i="38"/>
  <c r="P150" i="38"/>
  <c r="P215" i="38"/>
  <c r="P313" i="38"/>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T134" i="38"/>
  <c r="W208" i="38"/>
  <c r="V542" i="38"/>
  <c r="R165" i="38"/>
  <c r="M108" i="38"/>
  <c r="W165" i="38"/>
  <c r="U165" i="38"/>
  <c r="N108" i="38"/>
  <c r="V165" i="38"/>
  <c r="W486" i="38"/>
  <c r="Q119" i="38"/>
  <c r="T150" i="38"/>
  <c r="W119" i="38"/>
  <c r="P460" i="38"/>
  <c r="T208" i="38"/>
  <c r="T207" i="38" s="1"/>
  <c r="W313" i="38"/>
  <c r="P134" i="38"/>
  <c r="Q468" i="38"/>
  <c r="T510" i="38"/>
  <c r="K468" i="38"/>
  <c r="X486" i="38"/>
  <c r="N490" i="38"/>
  <c r="R490" i="38"/>
  <c r="X490" i="38"/>
  <c r="L215" i="38"/>
  <c r="M208" i="38"/>
  <c r="L313" i="38"/>
  <c r="W84" i="38"/>
  <c r="W90" i="38"/>
  <c r="P486" i="38"/>
  <c r="T119" i="38"/>
  <c r="Q208" i="38"/>
  <c r="T97"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W390" i="38"/>
  <c r="Q510" i="38"/>
  <c r="P48" i="38"/>
  <c r="P468" i="38"/>
  <c r="Q268" i="38"/>
  <c r="T313" i="38"/>
  <c r="W460" i="38"/>
  <c r="W236" i="38"/>
  <c r="T261" i="38"/>
  <c r="W150" i="38"/>
  <c r="X208" i="38"/>
  <c r="O542" i="38"/>
  <c r="K542" i="38"/>
  <c r="X165" i="38"/>
  <c r="K108" i="38"/>
  <c r="O165" i="38"/>
  <c r="S108" i="38"/>
  <c r="T165" i="38"/>
  <c r="P108" i="38"/>
  <c r="Q244" i="38"/>
  <c r="Q90" i="38"/>
  <c r="W384" i="38"/>
  <c r="Q108" i="38"/>
  <c r="R528" i="38"/>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W200" i="38"/>
  <c r="T486" i="38"/>
  <c r="T485" i="38" s="1"/>
  <c r="Q134" i="38"/>
  <c r="W244" i="38"/>
  <c r="P97" i="38"/>
  <c r="W490" i="38"/>
  <c r="T215" i="38"/>
  <c r="T214" i="38" s="1"/>
  <c r="U528" i="38"/>
  <c r="U486" i="38"/>
  <c r="X215" i="38"/>
  <c r="O208" i="38"/>
  <c r="V561" i="38"/>
  <c r="N208" i="38"/>
  <c r="V268" i="38"/>
  <c r="P528" i="38"/>
  <c r="S468" i="38"/>
  <c r="M468" i="38"/>
  <c r="L460" i="38"/>
  <c r="L528" i="38"/>
  <c r="L561" i="38"/>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Q48" i="38"/>
  <c r="W268" i="38"/>
  <c r="Q346" i="38"/>
  <c r="P390" i="38"/>
  <c r="P200" i="38"/>
  <c r="Q460" i="38"/>
  <c r="T561" i="38"/>
  <c r="W97" i="38"/>
  <c r="Q97" i="38"/>
  <c r="Q561" i="38"/>
  <c r="O486" i="38"/>
  <c r="N468" i="38"/>
  <c r="U561" i="38"/>
  <c r="X561" i="38"/>
  <c r="K313" i="38"/>
  <c r="M490" i="38"/>
  <c r="U84" i="38"/>
  <c r="R313" i="38"/>
  <c r="W528" i="38"/>
  <c r="W108" i="38"/>
  <c r="Q261" i="38"/>
  <c r="T90" i="38"/>
  <c r="T89" i="38" s="1"/>
  <c r="P244" i="38"/>
  <c r="P510"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36" i="38"/>
  <c r="W510" i="38"/>
  <c r="P384" i="38"/>
  <c r="P208" i="38"/>
  <c r="W561" i="38"/>
  <c r="P490" i="38"/>
  <c r="W261" i="38"/>
  <c r="P236" i="38"/>
  <c r="Q390" i="38"/>
  <c r="T108" i="38"/>
  <c r="T107" i="38" s="1"/>
  <c r="P268" i="38"/>
  <c r="AA528" i="38"/>
  <c r="N215" i="38"/>
  <c r="R486" i="38"/>
  <c r="X528" i="38"/>
  <c r="R561" i="38"/>
  <c r="O460" i="38"/>
  <c r="O97" i="38"/>
  <c r="AA215" i="38"/>
  <c r="L134" i="38"/>
  <c r="U134" i="38"/>
  <c r="R48" i="38"/>
  <c r="Q486" i="38"/>
  <c r="Q485" i="38" s="1"/>
  <c r="O346" i="38"/>
  <c r="AA346" i="38"/>
  <c r="K490" i="38"/>
  <c r="N561" i="38"/>
  <c r="R510" i="38"/>
  <c r="V90" i="38"/>
  <c r="L390" i="38"/>
  <c r="M390" i="38"/>
  <c r="K90" i="38"/>
  <c r="S150" i="38"/>
  <c r="W215" i="38"/>
  <c r="P346" i="38"/>
  <c r="P561" i="38"/>
  <c r="Q215" i="38"/>
  <c r="Q84" i="38"/>
  <c r="T268" i="38"/>
  <c r="W48" i="38"/>
  <c r="Q236" i="38"/>
  <c r="T84" i="38"/>
  <c r="T83" i="38" s="1"/>
  <c r="X468" i="38"/>
  <c r="V468" i="38"/>
  <c r="W399" i="38"/>
  <c r="X14" i="38"/>
  <c r="AA192" i="38"/>
  <c r="O501" i="38"/>
  <c r="V329" i="38"/>
  <c r="O224" i="38"/>
  <c r="Q399" i="38"/>
  <c r="U14" i="38"/>
  <c r="M346" i="38"/>
  <c r="U399" i="38"/>
  <c r="M501" i="38"/>
  <c r="Q14" i="38"/>
  <c r="N346" i="38"/>
  <c r="Q501" i="38"/>
  <c r="W224" i="38"/>
  <c r="L501" i="38"/>
  <c r="X192" i="38"/>
  <c r="K399" i="38"/>
  <c r="AA224" i="38"/>
  <c r="T501" i="38"/>
  <c r="P329" i="38"/>
  <c r="AA14" i="38"/>
  <c r="R14" i="38"/>
  <c r="O399" i="38"/>
  <c r="O329" i="38"/>
  <c r="R329" i="38"/>
  <c r="K192" i="38"/>
  <c r="S224" i="38"/>
  <c r="N329" i="38"/>
  <c r="N224" i="38"/>
  <c r="M329" i="38"/>
  <c r="V490" i="38"/>
  <c r="L468" i="38"/>
  <c r="L486" i="38"/>
  <c r="R108" i="38"/>
  <c r="R119" i="38"/>
  <c r="U97" i="38"/>
  <c r="M236" i="38"/>
  <c r="V510" i="38"/>
  <c r="Q313" i="38"/>
  <c r="T224" i="38"/>
  <c r="P192" i="38"/>
  <c r="K329" i="38"/>
  <c r="K501" i="38"/>
  <c r="S329" i="38"/>
  <c r="X224" i="38"/>
  <c r="P224" i="38"/>
  <c r="AA501" i="38"/>
  <c r="T192" i="38"/>
  <c r="T191" i="38" s="1"/>
  <c r="T190" i="38" s="1"/>
  <c r="Q192" i="38"/>
  <c r="N501" i="38"/>
  <c r="X501" i="38"/>
  <c r="R224" i="38"/>
  <c r="U329" i="38"/>
  <c r="R346" i="38"/>
  <c r="R501" i="38"/>
  <c r="L224" i="38"/>
  <c r="W192" i="38"/>
  <c r="AA329" i="38"/>
  <c r="R399" i="38"/>
  <c r="M399" i="38"/>
  <c r="N399" i="38"/>
  <c r="U501" i="38"/>
  <c r="O528" i="38"/>
  <c r="S561" i="38"/>
  <c r="M528" i="38"/>
  <c r="AA84" i="38"/>
  <c r="AA236" i="38"/>
  <c r="K48" i="38"/>
  <c r="R236" i="38"/>
  <c r="L236" i="38"/>
  <c r="Q200" i="38"/>
  <c r="Q528" i="38"/>
  <c r="P119" i="38"/>
  <c r="P90" i="38"/>
  <c r="Q384" i="38"/>
  <c r="T468" i="38"/>
  <c r="W346" i="38"/>
  <c r="Q490" i="38"/>
  <c r="R468" i="38"/>
  <c r="AA561" i="38"/>
  <c r="W501" i="38"/>
  <c r="T329" i="38"/>
  <c r="P501" i="38"/>
  <c r="W14" i="38"/>
  <c r="M14" i="38"/>
  <c r="O14" i="38"/>
  <c r="S399" i="38"/>
  <c r="M192" i="38"/>
  <c r="X399" i="38"/>
  <c r="L399" i="38"/>
  <c r="V224" i="38"/>
  <c r="X329" i="38"/>
  <c r="P399" i="38"/>
  <c r="K14" i="38"/>
  <c r="R192" i="38"/>
  <c r="U192" i="38"/>
  <c r="U224" i="38"/>
  <c r="T14" i="38"/>
  <c r="Q224" i="38"/>
  <c r="T399" i="38"/>
  <c r="L14" i="38"/>
  <c r="S501" i="38"/>
  <c r="S192" i="38"/>
  <c r="O192" i="38"/>
  <c r="AA399" i="38"/>
  <c r="V501" i="38"/>
  <c r="M224" i="38"/>
  <c r="K224" i="38"/>
  <c r="Q329" i="38"/>
  <c r="N14" i="38"/>
  <c r="N192" i="38"/>
  <c r="V399" i="38"/>
  <c r="P14" i="38"/>
  <c r="W329" i="38"/>
  <c r="V14" i="38"/>
  <c r="V192" i="38"/>
  <c r="L192" i="38"/>
  <c r="S14" i="38"/>
  <c r="L329" i="38"/>
  <c r="T149" i="38" l="1"/>
  <c r="T223" i="38"/>
  <c r="T235" i="38"/>
  <c r="T527" i="38"/>
  <c r="P389" i="38"/>
  <c r="P459" i="38"/>
  <c r="P500" i="38"/>
  <c r="Q199" i="38"/>
  <c r="P235" i="38"/>
  <c r="T328" i="38"/>
  <c r="W260" i="38"/>
  <c r="W89" i="38"/>
  <c r="T500" i="38"/>
  <c r="P207" i="38"/>
  <c r="P509" i="38"/>
  <c r="W107" i="38"/>
  <c r="P527" i="38"/>
  <c r="Q133" i="38"/>
  <c r="W383" i="38"/>
  <c r="W149" i="38"/>
  <c r="Q509" i="38"/>
  <c r="P485" i="38"/>
  <c r="Q467" i="38"/>
  <c r="W207" i="38"/>
  <c r="P149" i="38"/>
  <c r="Q149" i="38"/>
  <c r="P541" i="38"/>
  <c r="Q223" i="38"/>
  <c r="Q383" i="38"/>
  <c r="X500" i="38"/>
  <c r="P560" i="38"/>
  <c r="T243" i="38"/>
  <c r="T560" i="38"/>
  <c r="T260" i="38"/>
  <c r="T96" i="38"/>
  <c r="Q312" i="38"/>
  <c r="L500" i="38"/>
  <c r="Q13" i="38"/>
  <c r="W47" i="38"/>
  <c r="W96" i="38"/>
  <c r="S509" i="38"/>
  <c r="T312" i="38"/>
  <c r="W485" i="38"/>
  <c r="T47" i="38"/>
  <c r="W328" i="38"/>
  <c r="P89" i="38"/>
  <c r="W223" i="38"/>
  <c r="Q398" i="38"/>
  <c r="P13" i="38"/>
  <c r="Q328" i="38"/>
  <c r="P398" i="38"/>
  <c r="W500" i="38"/>
  <c r="P118" i="38"/>
  <c r="M527" i="38"/>
  <c r="W191" i="38"/>
  <c r="Q191" i="38"/>
  <c r="Q190" i="38" s="1"/>
  <c r="P191" i="38"/>
  <c r="Q500" i="38"/>
  <c r="Q83" i="38"/>
  <c r="W214" i="38"/>
  <c r="P489" i="38"/>
  <c r="W509" i="38"/>
  <c r="Q560" i="38"/>
  <c r="Q459" i="38"/>
  <c r="W267" i="38"/>
  <c r="N527" i="38"/>
  <c r="P96" i="38"/>
  <c r="W199" i="38"/>
  <c r="R527" i="38"/>
  <c r="Q243" i="38"/>
  <c r="O541" i="38"/>
  <c r="W235" i="38"/>
  <c r="P467" i="38"/>
  <c r="P260" i="38"/>
  <c r="Q207" i="38"/>
  <c r="W83" i="38"/>
  <c r="W312" i="38"/>
  <c r="W467" i="38"/>
  <c r="L383" i="38"/>
  <c r="P312" i="38"/>
  <c r="W133" i="38"/>
  <c r="P83" i="38"/>
  <c r="U541" i="38"/>
  <c r="X541" i="38"/>
  <c r="W541" i="38"/>
  <c r="T398" i="38"/>
  <c r="W13" i="38"/>
  <c r="T467" i="38"/>
  <c r="Q527" i="38"/>
  <c r="P328" i="38"/>
  <c r="W398" i="38"/>
  <c r="Q235" i="38"/>
  <c r="Q214" i="38"/>
  <c r="Q389" i="38"/>
  <c r="W560" i="38"/>
  <c r="Q260" i="38"/>
  <c r="Q96" i="38"/>
  <c r="P199" i="38"/>
  <c r="Q47" i="38"/>
  <c r="W243" i="38"/>
  <c r="Q107" i="38"/>
  <c r="P107" i="38"/>
  <c r="W459" i="38"/>
  <c r="P47" i="38"/>
  <c r="T118" i="38"/>
  <c r="T509" i="38"/>
  <c r="Q118" i="38"/>
  <c r="P214" i="38"/>
  <c r="Q541" i="38"/>
  <c r="Q489" i="38"/>
  <c r="U500" i="38"/>
  <c r="P223" i="38"/>
  <c r="T267" i="38"/>
  <c r="X527" i="38"/>
  <c r="P267" i="38"/>
  <c r="P383" i="38"/>
  <c r="P243" i="38"/>
  <c r="W527" i="38"/>
  <c r="W489" i="38"/>
  <c r="Q89" i="38"/>
  <c r="Q267" i="38"/>
  <c r="W389" i="38"/>
  <c r="P133" i="38"/>
  <c r="W118" i="38"/>
  <c r="T133" i="38"/>
  <c r="T489" i="38"/>
  <c r="T541" i="38"/>
  <c r="L541" i="38"/>
  <c r="V541" i="38"/>
  <c r="K500" i="38"/>
  <c r="K541" i="38"/>
  <c r="S541" i="38"/>
  <c r="M541" i="38"/>
  <c r="N541" i="38"/>
  <c r="N526" i="38" s="1"/>
  <c r="R541" i="38"/>
  <c r="S383" i="38"/>
  <c r="AA541" i="38"/>
  <c r="S527" i="38"/>
  <c r="R489" i="38"/>
  <c r="K527" i="38"/>
  <c r="U527" i="38"/>
  <c r="K389" i="38"/>
  <c r="O500" i="38"/>
  <c r="AA527" i="38"/>
  <c r="V527" i="38"/>
  <c r="AA500" i="38"/>
  <c r="L527" i="38"/>
  <c r="AA459" i="38"/>
  <c r="M509" i="38"/>
  <c r="V560" i="38"/>
  <c r="K489" i="38"/>
  <c r="M383" i="38"/>
  <c r="N489" i="38"/>
  <c r="O509" i="38"/>
  <c r="M459" i="38"/>
  <c r="O527" i="38"/>
  <c r="R500" i="38"/>
  <c r="R509" i="38"/>
  <c r="O383" i="38"/>
  <c r="S260" i="38"/>
  <c r="U389" i="38"/>
  <c r="M312" i="38"/>
  <c r="X509" i="38"/>
  <c r="U489" i="38"/>
  <c r="S489" i="38"/>
  <c r="U260" i="38"/>
  <c r="AA509" i="38"/>
  <c r="N509" i="38"/>
  <c r="L509" i="38"/>
  <c r="L499" i="38" s="1"/>
  <c r="O235" i="38"/>
  <c r="V500" i="38"/>
  <c r="S500" i="38"/>
  <c r="N500" i="38"/>
  <c r="V509" i="38"/>
  <c r="M500" i="38"/>
  <c r="AA312" i="38"/>
  <c r="K383" i="38"/>
  <c r="K509" i="38"/>
  <c r="AA560" i="38"/>
  <c r="O459" i="38"/>
  <c r="X312" i="38"/>
  <c r="N383" i="38"/>
  <c r="V214" i="38"/>
  <c r="U50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AA191" i="38"/>
  <c r="U199" i="38"/>
  <c r="K214" i="38"/>
  <c r="N312" i="38"/>
  <c r="M267" i="38"/>
  <c r="AA328" i="38"/>
  <c r="AA243" i="38"/>
  <c r="X389" i="38"/>
  <c r="O312" i="38"/>
  <c r="U235" i="38"/>
  <c r="R89" i="38"/>
  <c r="S199" i="38"/>
  <c r="AA260" i="38"/>
  <c r="L223" i="38"/>
  <c r="L96" i="38"/>
  <c r="O560" i="38"/>
  <c r="X398" i="38"/>
  <c r="M235" i="38"/>
  <c r="S214" i="38"/>
  <c r="V199" i="38"/>
  <c r="X560" i="38"/>
  <c r="V312" i="38"/>
  <c r="U83" i="38"/>
  <c r="K107" i="38"/>
  <c r="R260" i="38"/>
  <c r="K459" i="38"/>
  <c r="S389" i="38"/>
  <c r="S328" i="38"/>
  <c r="AA235" i="38"/>
  <c r="V467" i="38"/>
  <c r="R312" i="38"/>
  <c r="U191" i="38"/>
  <c r="R235" i="38"/>
  <c r="N223" i="38"/>
  <c r="R328" i="38"/>
  <c r="M107" i="38"/>
  <c r="L328" i="38"/>
  <c r="N191" i="38"/>
  <c r="M223" i="38"/>
  <c r="N398" i="38"/>
  <c r="U398" i="38"/>
  <c r="O223" i="38"/>
  <c r="N467" i="38"/>
  <c r="M485"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V89" i="38"/>
  <c r="O149" i="38"/>
  <c r="R398" i="38"/>
  <c r="X328" i="38"/>
  <c r="N13" i="38"/>
  <c r="O133" i="38"/>
  <c r="L107" i="38"/>
  <c r="M389" i="38"/>
  <c r="AA96" i="38"/>
  <c r="V207" i="38"/>
  <c r="M13" i="38"/>
  <c r="R107" i="38"/>
  <c r="N164" i="38"/>
  <c r="X485" i="38"/>
  <c r="V164" i="38"/>
  <c r="M118" i="38"/>
  <c r="AA89" i="38"/>
  <c r="M149" i="38"/>
  <c r="O214" i="38"/>
  <c r="N89" i="38"/>
  <c r="S164" i="38"/>
  <c r="K47" i="38"/>
  <c r="K328" i="38"/>
  <c r="L485" i="38"/>
  <c r="M328" i="38"/>
  <c r="AA223" i="38"/>
  <c r="X83" i="38"/>
  <c r="N149" i="38"/>
  <c r="U243" i="38"/>
  <c r="X214" i="38"/>
  <c r="V133" i="38"/>
  <c r="AA118" i="38"/>
  <c r="V389" i="38"/>
  <c r="O107" i="38"/>
  <c r="N96" i="38"/>
  <c r="L89" i="38"/>
  <c r="K207" i="38"/>
  <c r="K199" i="38"/>
  <c r="K560" i="38"/>
  <c r="S89" i="38"/>
  <c r="V96" i="38"/>
  <c r="K223" i="38"/>
  <c r="S191" i="38"/>
  <c r="L13" i="38"/>
  <c r="T13" i="38"/>
  <c r="R118" i="38"/>
  <c r="N328" i="38"/>
  <c r="U133" i="38"/>
  <c r="O489" i="38"/>
  <c r="AA485" i="38"/>
  <c r="V485" i="38"/>
  <c r="S133" i="38"/>
  <c r="AA47" i="38"/>
  <c r="S243" i="38"/>
  <c r="V267" i="38"/>
  <c r="X267" i="38"/>
  <c r="O164" i="38"/>
  <c r="R243" i="38"/>
  <c r="AA133" i="38"/>
  <c r="X243" i="38"/>
  <c r="V83" i="38"/>
  <c r="L489" i="38"/>
  <c r="AA389" i="38"/>
  <c r="S485" i="38"/>
  <c r="AA164" i="38"/>
  <c r="R13"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U47" i="38"/>
  <c r="X47"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P499" i="38" l="1"/>
  <c r="T526" i="38"/>
  <c r="Q526" i="38"/>
  <c r="P526" i="38"/>
  <c r="X499" i="38"/>
  <c r="T499" i="38"/>
  <c r="Q499" i="38"/>
  <c r="T12" i="38"/>
  <c r="W499" i="38"/>
  <c r="T222" i="38"/>
  <c r="R526" i="38"/>
  <c r="W526" i="38"/>
  <c r="P190" i="38"/>
  <c r="S499" i="38"/>
  <c r="P397" i="38"/>
  <c r="U526" i="38"/>
  <c r="U499" i="38"/>
  <c r="O526" i="38"/>
  <c r="W397" i="38"/>
  <c r="P12" i="38"/>
  <c r="Q12" i="38"/>
  <c r="M526" i="38"/>
  <c r="P222" i="38"/>
  <c r="T397" i="38"/>
  <c r="X526" i="38"/>
  <c r="W12" i="38"/>
  <c r="Q397" i="38"/>
  <c r="W222" i="38"/>
  <c r="Q222" i="38"/>
  <c r="W190" i="38"/>
  <c r="W106" i="38" s="1"/>
  <c r="L526" i="38"/>
  <c r="U190" i="38"/>
  <c r="V526" i="38"/>
  <c r="K499" i="38"/>
  <c r="K526" i="38"/>
  <c r="S526"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L366" i="38"/>
  <c r="L345" i="38" s="1"/>
  <c r="L327" i="38" s="1"/>
  <c r="AA366" i="38"/>
  <c r="AA345" i="38" s="1"/>
  <c r="AA327" i="38" s="1"/>
  <c r="Q566" i="38" l="1"/>
  <c r="L566" i="38"/>
  <c r="T566" i="38"/>
  <c r="P566" i="38"/>
  <c r="AA566" i="38"/>
  <c r="K566" i="38"/>
  <c r="O566" i="38"/>
  <c r="W566" i="38"/>
  <c r="S566" i="38"/>
  <c r="R566" i="38"/>
  <c r="V566" i="38"/>
  <c r="N566" i="38"/>
  <c r="M566" i="38"/>
  <c r="U566" i="38"/>
  <c r="X566" i="38"/>
  <c r="C5" i="27"/>
  <c r="C13"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<sst xmlns="http://schemas.openxmlformats.org/spreadsheetml/2006/main" count="17792" uniqueCount="3465">
  <si>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</si>
  <si>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</si>
  <si>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</si>
  <si>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</si>
  <si>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</si>
  <si>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</si>
  <si>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</si>
  <si>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</si>
  <si>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</si>
  <si>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</si>
  <si>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</si>
  <si>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</si>
  <si>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</si>
  <si>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</si>
  <si>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</si>
  <si>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</si>
  <si>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</si>
  <si>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</si>
  <si>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</si>
  <si>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</si>
  <si>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</si>
  <si>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</si>
  <si>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</si>
  <si>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</si>
  <si>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</si>
  <si>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</si>
  <si>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</si>
  <si>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</si>
  <si>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</si>
  <si>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</si>
  <si>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</si>
  <si>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</si>
  <si>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</si>
  <si>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</si>
  <si>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</si>
  <si>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</si>
  <si>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</si>
  <si>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</si>
  <si>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</si>
  <si>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</si>
  <si>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</si>
  <si>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</si>
  <si>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</si>
  <si>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</si>
  <si>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</si>
  <si>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</si>
  <si>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</si>
  <si>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</si>
  <si>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</si>
  <si>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</si>
  <si>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</si>
  <si>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</si>
  <si>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</si>
  <si>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</si>
  <si>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</si>
  <si>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</si>
  <si>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</si>
  <si>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</si>
  <si>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</si>
  <si>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</si>
  <si>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</si>
  <si>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</si>
  <si>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</si>
  <si>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</si>
  <si>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</si>
  <si>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</si>
  <si>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</si>
  <si>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</si>
  <si>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</si>
  <si>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</si>
  <si>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</si>
  <si>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</si>
  <si>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</si>
  <si>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</si>
  <si>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</si>
  <si>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</si>
  <si>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</si>
  <si>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</si>
  <si>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</si>
  <si>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</si>
  <si>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</si>
  <si>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</si>
  <si>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</si>
  <si>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</si>
  <si>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</si>
  <si>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</si>
  <si>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</si>
  <si>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</si>
  <si>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</si>
  <si>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</si>
  <si>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</si>
  <si>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</si>
  <si>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</si>
  <si>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</si>
  <si>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</si>
  <si>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</si>
  <si>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</si>
  <si>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</si>
  <si>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</si>
  <si>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</si>
  <si>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</si>
  <si>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</si>
  <si>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</si>
  <si>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</si>
  <si>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</si>
  <si>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</si>
  <si>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</si>
  <si>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</si>
  <si>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</si>
  <si>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</si>
  <si>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</si>
  <si>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</si>
  <si>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</si>
  <si>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</si>
  <si>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</si>
  <si>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</si>
  <si>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</si>
  <si>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</si>
  <si>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</si>
  <si>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</si>
  <si>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</si>
  <si>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</si>
  <si>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</si>
  <si>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</si>
  <si>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</si>
  <si>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</si>
  <si>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</si>
  <si>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</si>
  <si>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</si>
  <si>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</si>
  <si>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</si>
  <si>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</si>
  <si>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</si>
  <si>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</si>
  <si>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</si>
  <si>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</si>
  <si>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</si>
  <si>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</si>
  <si>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</si>
  <si>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</si>
  <si>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</si>
  <si>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</si>
  <si>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</si>
  <si>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</si>
  <si>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</si>
  <si>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</si>
  <si>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</si>
  <si>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</si>
  <si>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</si>
  <si>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</si>
  <si>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</si>
  <si>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</si>
  <si>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</si>
  <si>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</si>
  <si>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</si>
  <si>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</si>
  <si>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</si>
  <si>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</si>
  <si>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</si>
  <si>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</si>
  <si>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</si>
  <si>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</si>
  <si>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</si>
  <si>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</si>
  <si>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</si>
  <si>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</si>
  <si>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</si>
  <si>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</si>
  <si>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</si>
  <si>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</si>
  <si>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</si>
  <si>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</si>
  <si>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</si>
  <si>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</si>
  <si>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</si>
  <si>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</si>
  <si>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</si>
  <si>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</si>
  <si>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</si>
  <si>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</si>
  <si>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</si>
  <si>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</si>
  <si>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</si>
  <si>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</si>
  <si>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</si>
  <si>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</si>
  <si>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</si>
  <si>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</si>
  <si>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</si>
  <si>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</si>
  <si>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</si>
  <si>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</si>
  <si>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</si>
  <si>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</si>
  <si>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</si>
  <si>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</si>
  <si>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</si>
  <si>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</si>
  <si>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</si>
  <si>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</si>
  <si>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</si>
  <si>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</si>
  <si>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</si>
  <si>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</si>
  <si>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</si>
  <si>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</si>
  <si>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</si>
  <si>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</si>
  <si>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</si>
  <si>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</si>
  <si>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</si>
  <si>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</si>
  <si>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</si>
  <si>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</si>
  <si>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</si>
  <si>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</si>
  <si>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</si>
  <si>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</si>
  <si>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</si>
  <si>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</si>
  <si>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</si>
  <si>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</si>
  <si>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</si>
  <si>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</si>
  <si>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</si>
  <si>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</si>
  <si>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</si>
  <si>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</si>
  <si>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</si>
  <si>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</si>
  <si>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</si>
  <si>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</si>
  <si>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</si>
  <si>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</si>
  <si>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</si>
  <si>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</si>
  <si>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</si>
  <si>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</si>
  <si>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</si>
  <si>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</si>
  <si>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</si>
  <si>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</si>
  <si>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</si>
  <si>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</si>
  <si>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</si>
  <si>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</si>
  <si>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</si>
  <si>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</si>
  <si>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</si>
  <si>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</si>
  <si>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</si>
  <si>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</si>
  <si>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</si>
  <si>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</si>
  <si>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</si>
  <si>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</si>
  <si>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</si>
  <si>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</si>
  <si>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</si>
  <si>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</si>
  <si>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</si>
  <si>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</si>
  <si>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</si>
  <si>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</si>
  <si>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</si>
  <si>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</si>
  <si>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</si>
  <si>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</si>
  <si>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</si>
  <si>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</si>
  <si>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</si>
  <si>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</si>
  <si>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</si>
  <si>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</si>
  <si>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</si>
  <si>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</si>
  <si>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</si>
  <si>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</si>
  <si>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</si>
  <si>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</si>
  <si>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</si>
  <si>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</si>
  <si>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</si>
  <si>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</si>
  <si>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</si>
  <si>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</si>
  <si>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</si>
  <si>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</si>
  <si>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</si>
  <si>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</si>
  <si>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</si>
  <si>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</si>
  <si>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</si>
  <si>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</si>
  <si>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</si>
  <si>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</si>
  <si>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</si>
  <si>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</si>
  <si>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</si>
  <si>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</si>
  <si>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</si>
  <si>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</si>
  <si>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</si>
  <si>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</si>
  <si>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</si>
  <si>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</si>
  <si>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</si>
  <si>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</si>
  <si>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</si>
  <si>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</si>
  <si>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</si>
  <si>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</si>
  <si>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</si>
  <si>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</si>
  <si>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</si>
  <si>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</si>
  <si>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</si>
  <si>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</si>
  <si>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</si>
  <si>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</si>
  <si>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</si>
  <si>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</si>
  <si>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</si>
  <si>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</si>
  <si>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</si>
  <si>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</si>
  <si>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</si>
  <si>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</si>
  <si>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</si>
  <si>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</si>
  <si>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</si>
  <si>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</si>
  <si>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</si>
  <si>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</si>
  <si>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</si>
  <si>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</si>
  <si>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</si>
  <si>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</si>
  <si>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</si>
  <si>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</si>
  <si>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</si>
  <si>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</si>
  <si>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</si>
  <si>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</si>
  <si>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</si>
  <si>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</si>
  <si>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</si>
  <si>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</si>
  <si>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</si>
  <si>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</si>
  <si>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</si>
  <si>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</si>
  <si>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</si>
  <si>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</si>
  <si>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</si>
  <si>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</si>
  <si>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</si>
  <si>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</si>
  <si>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</si>
  <si>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</si>
  <si>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</si>
  <si>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</si>
  <si>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</si>
  <si>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</si>
  <si>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</si>
  <si>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</si>
  <si>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</si>
  <si>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</si>
  <si>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</si>
  <si>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</si>
  <si>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</si>
  <si>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</si>
  <si>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</si>
  <si>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</si>
  <si>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</si>
  <si>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</si>
  <si>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</si>
  <si>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</si>
  <si>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</si>
  <si>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</si>
  <si>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</si>
  <si>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</si>
  <si>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</si>
  <si>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</si>
  <si>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</si>
  <si>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</si>
  <si>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</si>
  <si>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</si>
  <si>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</si>
  <si>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</si>
  <si>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</si>
  <si>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</si>
  <si>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</si>
  <si>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</si>
  <si>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</si>
  <si>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</si>
  <si>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</si>
  <si>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</si>
  <si>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</si>
  <si>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</si>
  <si>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</si>
  <si>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</si>
  <si>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</si>
  <si>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</si>
  <si>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</si>
  <si>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</si>
  <si>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</si>
  <si>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</si>
  <si>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</si>
  <si>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</si>
  <si>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</si>
  <si>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</si>
  <si>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</si>
  <si>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</si>
  <si>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</si>
  <si>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</si>
  <si>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</si>
  <si>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</si>
  <si>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</si>
  <si>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</si>
  <si>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</si>
  <si>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</si>
  <si>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</si>
  <si>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</si>
  <si>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</si>
  <si>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</si>
  <si>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</si>
  <si>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</si>
  <si>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</si>
  <si>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</si>
  <si>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</si>
  <si>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</si>
  <si>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</si>
  <si>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</si>
  <si>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</si>
  <si>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</si>
  <si>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</si>
  <si>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</si>
  <si>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</si>
  <si>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</si>
  <si>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</si>
  <si>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</si>
  <si>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</si>
  <si>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</si>
  <si>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</si>
  <si>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</si>
  <si>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</si>
  <si>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</si>
  <si>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</si>
  <si>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</si>
  <si>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</si>
  <si>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</si>
  <si>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</si>
  <si>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</si>
  <si>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</si>
  <si>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</si>
  <si>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</si>
  <si>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</si>
  <si>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</si>
  <si>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</si>
  <si>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</si>
  <si>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</si>
  <si>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</si>
  <si>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</si>
  <si>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</si>
  <si>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</si>
  <si>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</si>
  <si>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</si>
  <si>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</si>
  <si>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</si>
  <si>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</si>
  <si>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</si>
  <si>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</si>
  <si>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</si>
  <si>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</si>
  <si>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</si>
  <si>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</si>
  <si>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</si>
  <si>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</si>
  <si>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</si>
  <si>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</si>
  <si>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</si>
  <si>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</si>
  <si>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</si>
  <si>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</si>
  <si>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</si>
  <si>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</si>
  <si>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</si>
  <si>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</si>
  <si>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</si>
  <si>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</si>
  <si>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</si>
  <si>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</si>
  <si>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</si>
  <si>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</si>
  <si>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</si>
  <si>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</si>
  <si>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</si>
  <si>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</si>
  <si>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</si>
  <si>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</si>
  <si>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</si>
  <si>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</si>
  <si>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</si>
  <si>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</si>
  <si>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</si>
  <si>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</si>
  <si>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</si>
  <si>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</si>
  <si>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</si>
  <si>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</si>
  <si>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</si>
  <si>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</si>
  <si>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</si>
  <si>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</si>
  <si>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</si>
  <si>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</si>
  <si>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</si>
  <si>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</si>
  <si>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</si>
  <si>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</si>
  <si>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</si>
  <si>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</si>
  <si>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</si>
  <si>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</si>
  <si>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</si>
  <si>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</si>
  <si>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</si>
  <si>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</si>
  <si>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</si>
  <si>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</si>
  <si>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</si>
  <si>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</si>
  <si>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</si>
  <si>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</si>
  <si>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</si>
  <si>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</si>
  <si>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</si>
  <si>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</si>
  <si>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</si>
  <si>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</si>
  <si>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</si>
  <si>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</si>
  <si>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</si>
  <si>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</si>
  <si>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</si>
  <si>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</si>
  <si>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</si>
  <si>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</si>
  <si>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</si>
  <si>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</si>
  <si>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</si>
  <si>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</si>
  <si>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</si>
  <si>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</si>
  <si>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</si>
  <si>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</si>
  <si>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</si>
  <si>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</si>
  <si>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</si>
  <si>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</si>
  <si>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</si>
  <si>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</si>
  <si>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</si>
  <si>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</si>
  <si>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</si>
  <si>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</si>
  <si>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</si>
  <si>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</si>
  <si>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</si>
  <si>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</si>
  <si>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</si>
  <si>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</si>
  <si>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</si>
  <si>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</si>
  <si>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</si>
  <si>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</si>
  <si>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</si>
  <si>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</si>
  <si>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</si>
  <si>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</si>
  <si>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</si>
  <si>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</si>
  <si>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</si>
  <si>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</si>
  <si>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</si>
  <si>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</si>
  <si>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</si>
  <si>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</si>
  <si>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</si>
  <si>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</si>
  <si>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</si>
  <si>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</si>
  <si>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</si>
  <si>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</si>
  <si>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</si>
  <si>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</si>
  <si>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</si>
  <si>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</si>
  <si>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</si>
  <si>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</si>
  <si>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</si>
  <si>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</si>
  <si>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</si>
  <si>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</si>
  <si>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</si>
  <si>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</si>
  <si>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</si>
  <si>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</si>
  <si>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</si>
  <si>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</si>
  <si>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</si>
  <si>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</si>
  <si>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</si>
  <si>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</si>
  <si>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</si>
  <si>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</si>
  <si>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</si>
  <si>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</si>
  <si>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</si>
  <si>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</si>
  <si>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</si>
  <si>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</si>
  <si>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</si>
  <si>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</si>
  <si>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</si>
  <si>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</si>
  <si>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</si>
  <si>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</si>
  <si>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</si>
  <si>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</si>
  <si>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</si>
  <si>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</si>
  <si>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</si>
  <si>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</si>
  <si>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</si>
  <si>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</si>
  <si>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</si>
  <si>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</si>
  <si>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</si>
  <si>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</si>
  <si>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</si>
  <si>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</si>
  <si>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</si>
  <si>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</si>
  <si>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</si>
  <si>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</si>
  <si>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</si>
  <si>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</si>
  <si>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</si>
  <si>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</si>
  <si>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</si>
  <si>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</si>
  <si>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</si>
  <si>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</si>
  <si>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</si>
  <si>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</si>
  <si>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</si>
  <si>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</si>
  <si>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</si>
  <si>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</si>
  <si>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</si>
  <si>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</si>
  <si>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</si>
  <si>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</si>
  <si>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</si>
  <si>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</si>
  <si>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</si>
  <si>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</si>
  <si>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</si>
  <si>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</si>
  <si>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</si>
  <si>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</si>
  <si>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</si>
  <si>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</si>
  <si>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</si>
  <si>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</si>
  <si>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</si>
  <si>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</si>
  <si>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</si>
  <si>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</si>
  <si>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</si>
  <si>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</si>
  <si>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</si>
  <si>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</si>
  <si>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</si>
  <si>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</si>
  <si>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</si>
  <si>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</si>
  <si>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</si>
  <si>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</si>
  <si>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</si>
  <si>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</si>
  <si>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</si>
  <si>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</si>
  <si>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</si>
  <si>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</si>
  <si>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</si>
  <si>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</si>
  <si>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</si>
  <si>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</si>
  <si>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</si>
  <si>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</si>
  <si>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</si>
  <si>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</si>
  <si>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</si>
  <si>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</si>
  <si>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</si>
  <si>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</si>
  <si>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</si>
  <si>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</si>
  <si>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</si>
  <si>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</si>
  <si>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</si>
  <si>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</si>
  <si>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</si>
  <si>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</si>
  <si>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</si>
  <si>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</si>
  <si>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</si>
  <si>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</si>
  <si>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</si>
  <si>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</si>
  <si>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</si>
  <si>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</si>
  <si>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</si>
  <si>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</si>
  <si>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</si>
  <si>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</si>
  <si>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</si>
  <si>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</si>
  <si>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</si>
  <si>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</si>
  <si>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</si>
  <si>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</si>
  <si>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</si>
  <si>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</si>
  <si>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</si>
  <si>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</si>
  <si>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</si>
  <si>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</si>
  <si>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</si>
  <si>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</si>
  <si>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</si>
  <si>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</si>
  <si>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</si>
  <si>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</si>
  <si>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</si>
  <si>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</si>
  <si>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</si>
  <si>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</si>
  <si>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</si>
  <si>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</si>
  <si>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</si>
  <si>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</si>
  <si>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</si>
  <si>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</si>
  <si>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</si>
  <si>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</si>
  <si>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</si>
  <si>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</si>
  <si>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</si>
  <si>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</si>
  <si>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</si>
  <si>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</si>
  <si>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</si>
  <si>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</si>
  <si>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</si>
  <si>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</si>
  <si>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</si>
  <si>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</si>
  <si>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</si>
  <si>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</si>
  <si>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</si>
  <si>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</si>
  <si>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</si>
  <si>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</si>
  <si>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</si>
  <si>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</si>
  <si>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</si>
  <si>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</si>
  <si>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</si>
  <si>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</si>
  <si>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</si>
  <si>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</si>
  <si>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</si>
  <si>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</si>
  <si>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</si>
  <si>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</si>
  <si>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</si>
  <si>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</si>
  <si>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</si>
  <si>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</si>
  <si>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</si>
  <si>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</si>
  <si>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</si>
  <si>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</si>
  <si>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</si>
  <si>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</si>
  <si>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</si>
  <si>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</si>
  <si>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</si>
  <si>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</si>
  <si>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</si>
  <si>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</si>
  <si>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</si>
  <si>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</si>
  <si>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</si>
  <si>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</si>
  <si>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</si>
  <si>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</si>
  <si>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</si>
  <si>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</si>
  <si>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</si>
  <si>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</si>
  <si>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</si>
  <si>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</si>
  <si>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</si>
  <si>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</si>
  <si>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</si>
  <si>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</si>
  <si>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</si>
  <si>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</si>
  <si>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</si>
  <si>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</si>
  <si>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</si>
  <si>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</si>
  <si>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</si>
  <si>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</si>
  <si>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</si>
  <si>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</si>
  <si>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</si>
  <si>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</si>
  <si>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</si>
  <si>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</si>
  <si>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</si>
  <si>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</si>
  <si>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</si>
  <si>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</si>
  <si>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</si>
  <si>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</si>
  <si>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</si>
  <si>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</si>
  <si>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</si>
  <si>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</si>
  <si>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</si>
  <si>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</si>
  <si>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</si>
  <si>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</si>
  <si>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</si>
  <si>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</si>
  <si>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</si>
  <si>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</si>
  <si>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</si>
  <si>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</si>
  <si>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</si>
  <si>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</si>
  <si>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</si>
  <si>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</si>
  <si>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</si>
  <si>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</si>
  <si>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</si>
  <si>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</si>
  <si>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</si>
  <si>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</si>
  <si>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</si>
  <si>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</si>
  <si>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</si>
  <si>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</si>
  <si>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</si>
  <si>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</si>
  <si>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</si>
  <si>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</si>
  <si>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</si>
  <si>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</si>
  <si>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</si>
  <si>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</si>
  <si>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</si>
  <si>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</si>
  <si>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</si>
  <si>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</si>
  <si>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</si>
  <si>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</si>
  <si>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</si>
  <si>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</si>
  <si>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</si>
  <si>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</si>
  <si>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</si>
  <si>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</si>
  <si>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</si>
  <si>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</si>
  <si>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</si>
  <si>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</si>
  <si>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</si>
  <si>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</si>
  <si>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</si>
  <si>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</si>
  <si>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</si>
  <si>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</si>
  <si>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</si>
  <si>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</si>
  <si>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</si>
  <si>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</si>
  <si>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</si>
  <si>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</si>
  <si>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</si>
  <si>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</si>
  <si>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</si>
  <si>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</si>
  <si>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</si>
  <si>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</si>
  <si>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</si>
  <si>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</si>
  <si>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</si>
  <si>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</si>
  <si>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</si>
  <si>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</si>
  <si>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</si>
  <si>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</si>
  <si>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</si>
  <si>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</si>
  <si>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</si>
  <si>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</si>
  <si>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</si>
  <si>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</si>
  <si>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</si>
  <si>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</si>
  <si>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</si>
  <si>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</si>
  <si>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</si>
  <si>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</si>
  <si>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</si>
  <si>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</si>
  <si>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</si>
  <si>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</si>
  <si>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</si>
  <si>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</si>
  <si>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</si>
  <si>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</si>
  <si>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</si>
  <si>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</si>
  <si>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</si>
  <si>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</si>
  <si>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</si>
  <si>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</si>
  <si>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</si>
  <si>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</si>
  <si>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</si>
  <si>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</si>
  <si>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</si>
  <si>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</si>
  <si>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</si>
  <si>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</si>
  <si>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</si>
  <si>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</si>
  <si>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</si>
  <si>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</si>
  <si>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</si>
  <si>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</si>
  <si>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</si>
  <si>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</si>
  <si>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</si>
  <si>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</si>
  <si>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</si>
  <si>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</si>
  <si>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</si>
  <si>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</si>
  <si>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</si>
  <si>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</si>
  <si>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</si>
  <si>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</si>
  <si>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</si>
  <si>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</si>
  <si>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</si>
  <si>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</si>
  <si>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</si>
  <si>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</si>
  <si>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</si>
  <si>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</si>
  <si>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</si>
  <si>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</si>
  <si>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</si>
  <si>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</si>
  <si>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</si>
  <si>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</si>
  <si>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</si>
  <si>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</si>
  <si>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</si>
  <si>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</si>
  <si>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</si>
  <si>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</si>
  <si>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</si>
  <si>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</si>
  <si>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</si>
  <si>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</si>
  <si>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</si>
  <si>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</si>
  <si>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</si>
  <si>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</si>
  <si>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</si>
  <si>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</si>
  <si>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</si>
  <si>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</si>
  <si>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</si>
  <si>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</si>
  <si>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</si>
  <si>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</si>
  <si>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</si>
  <si>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</si>
  <si>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</si>
  <si>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</si>
  <si>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</si>
  <si>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</si>
  <si>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</si>
  <si>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</si>
  <si>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</si>
  <si>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</si>
  <si>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</si>
  <si>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</si>
  <si>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</si>
  <si>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</si>
  <si>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</si>
  <si>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</si>
  <si>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</si>
  <si>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</si>
  <si>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</si>
  <si>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</si>
  <si>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</si>
  <si>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</si>
  <si>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</si>
  <si>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</si>
  <si>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</si>
  <si>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</si>
  <si>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</si>
  <si>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</si>
  <si>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</si>
  <si>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</si>
  <si>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</si>
  <si>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</si>
  <si>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</si>
  <si>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</si>
  <si>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</si>
  <si>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</si>
  <si>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</si>
  <si>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</si>
  <si>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</si>
  <si>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</si>
  <si>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</si>
  <si>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</si>
  <si>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</si>
  <si>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</si>
  <si>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</si>
  <si>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</si>
  <si>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</si>
  <si>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</si>
  <si>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</si>
  <si>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</si>
  <si>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</si>
  <si>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</si>
  <si>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</si>
  <si>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</si>
  <si>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</si>
  <si>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</si>
  <si>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</si>
  <si>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</si>
  <si>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</si>
  <si>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</si>
  <si>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</si>
  <si>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</si>
  <si>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</si>
  <si>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</si>
  <si>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</si>
  <si>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</si>
  <si>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</si>
  <si>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</si>
  <si>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</si>
  <si>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</si>
  <si>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</si>
  <si>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</si>
  <si>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</si>
  <si>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</si>
  <si>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</si>
  <si>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</si>
  <si>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</si>
  <si>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</si>
  <si>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</si>
  <si>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</si>
  <si>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</si>
  <si>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</si>
  <si>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</si>
  <si>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</si>
  <si>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</si>
  <si>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</si>
  <si>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</si>
  <si>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</si>
  <si>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</si>
  <si>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</si>
  <si>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</si>
  <si>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</si>
  <si>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</si>
  <si>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</si>
  <si>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</si>
  <si>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</si>
  <si>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</si>
  <si>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</si>
  <si>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</si>
  <si>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</si>
  <si>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</si>
  <si>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</si>
  <si>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</si>
  <si>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</si>
  <si>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</si>
  <si>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</si>
  <si>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</si>
  <si>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</si>
  <si>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</si>
  <si>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</si>
  <si>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</si>
  <si>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</si>
  <si>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</si>
  <si>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</si>
  <si>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</si>
  <si>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</si>
  <si>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</si>
  <si>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</si>
  <si>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</si>
  <si>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</si>
  <si>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</si>
  <si>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</si>
  <si>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</si>
  <si>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</si>
  <si>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</si>
  <si>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</si>
  <si>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</si>
  <si>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</si>
  <si>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</si>
  <si>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</si>
  <si>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</si>
  <si>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</si>
  <si>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</si>
  <si>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</si>
  <si>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</si>
  <si>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</si>
  <si>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</si>
  <si>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</si>
  <si>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</si>
  <si>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</si>
  <si>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</si>
  <si>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</si>
  <si>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</si>
  <si>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</si>
  <si>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</si>
  <si>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</si>
  <si>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</si>
  <si>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</si>
  <si>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</si>
  <si>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</si>
  <si>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</si>
  <si>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</si>
  <si>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</si>
  <si>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</si>
  <si>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</si>
  <si>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</si>
  <si>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</si>
  <si>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</si>
  <si>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</si>
  <si>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</si>
  <si>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</si>
  <si>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</si>
  <si>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</si>
  <si>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</si>
  <si>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</si>
  <si>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</si>
  <si>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</si>
  <si>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</si>
  <si>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</si>
  <si>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</si>
  <si>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</si>
  <si>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</si>
  <si>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</si>
  <si>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</si>
  <si>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</si>
  <si>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</si>
  <si>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</si>
  <si>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</si>
  <si>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</si>
  <si>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</si>
  <si>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</si>
  <si>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</si>
  <si>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</si>
  <si>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</si>
  <si>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</si>
  <si>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</si>
  <si>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</si>
  <si>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</si>
  <si>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</si>
  <si>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</si>
  <si>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</si>
  <si>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</si>
  <si>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</si>
  <si>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</si>
  <si>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</si>
  <si>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</si>
  <si>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</si>
  <si>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</si>
  <si>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</si>
  <si>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</si>
  <si>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</si>
  <si>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</si>
  <si>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</si>
  <si>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</si>
  <si>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</si>
  <si>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</si>
  <si>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</si>
  <si>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</si>
  <si>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</si>
  <si>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</si>
  <si>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</si>
  <si>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</si>
  <si>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</si>
  <si>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</si>
  <si>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</si>
  <si>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</si>
  <si>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</si>
  <si>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</si>
  <si>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</si>
  <si>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</si>
  <si>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</si>
  <si>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</si>
  <si>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</si>
  <si>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</si>
  <si>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</si>
  <si>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</si>
  <si>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</si>
  <si>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</si>
  <si>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</si>
  <si>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</si>
  <si>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</si>
  <si>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</si>
  <si>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</si>
  <si>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</si>
  <si>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</si>
  <si>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</si>
  <si>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</si>
  <si>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</si>
  <si>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</si>
  <si>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</si>
  <si>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</si>
  <si>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</si>
  <si>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</si>
  <si>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</si>
  <si>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</si>
  <si>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</si>
  <si>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</si>
  <si>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</si>
  <si>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</si>
  <si>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</si>
  <si>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</si>
  <si>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</si>
  <si>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</si>
  <si>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</si>
  <si>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</si>
  <si>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</si>
  <si>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</si>
  <si>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</si>
  <si>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</si>
  <si>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</si>
  <si>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</si>
  <si>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</si>
  <si>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</si>
  <si>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</si>
  <si>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</si>
  <si>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</si>
  <si>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</si>
  <si>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</si>
  <si>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</si>
  <si>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</si>
  <si>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</si>
  <si>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</si>
  <si>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</si>
  <si>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</si>
  <si>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</si>
  <si>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</si>
  <si>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</si>
  <si>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</si>
  <si>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</si>
  <si>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</si>
  <si>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</si>
  <si>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</si>
  <si>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</si>
  <si>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</si>
  <si>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</si>
  <si>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</si>
  <si>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</si>
  <si>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</si>
  <si>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</si>
  <si>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</si>
  <si>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</si>
  <si>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</si>
  <si>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</si>
  <si>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</si>
  <si>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</si>
  <si>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</si>
  <si>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</si>
  <si>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</si>
  <si>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</si>
  <si>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</si>
  <si>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</si>
  <si>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</si>
  <si>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</si>
  <si>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</si>
  <si>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</si>
  <si>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</si>
  <si>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</si>
  <si>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</si>
  <si>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</si>
  <si>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</si>
  <si>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</si>
  <si>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</si>
  <si>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</si>
  <si>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</si>
  <si>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</si>
  <si>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</si>
  <si>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</si>
  <si>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</si>
  <si>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</si>
  <si>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</si>
  <si>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</si>
  <si>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</si>
  <si>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</si>
  <si>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</si>
  <si>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</si>
  <si>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</si>
  <si>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</si>
  <si>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</si>
  <si>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</si>
  <si>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</si>
  <si>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</si>
  <si>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</si>
  <si>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</si>
  <si>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</si>
  <si>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</si>
  <si>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</si>
  <si>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</si>
  <si>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</si>
  <si>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</si>
  <si>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</si>
  <si>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</si>
  <si>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</si>
  <si>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</si>
  <si>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</si>
  <si>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</si>
  <si>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</si>
  <si>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</si>
  <si>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</si>
  <si>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</si>
  <si>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</si>
  <si>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</si>
  <si>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</si>
  <si>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</si>
  <si>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</si>
  <si>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</si>
  <si>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</si>
  <si>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</si>
  <si>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</si>
  <si>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</si>
  <si>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</si>
  <si>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</si>
  <si>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</si>
  <si>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</si>
  <si>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</si>
  <si>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</si>
  <si>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</si>
  <si>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</si>
  <si>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</si>
  <si>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</si>
  <si>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</si>
  <si>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</si>
  <si>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</si>
  <si>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</si>
  <si>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</si>
  <si>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</si>
  <si>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</si>
  <si>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</si>
  <si>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</si>
  <si>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</si>
  <si>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</si>
  <si>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</si>
  <si>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</si>
  <si>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</si>
  <si>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</si>
  <si>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</si>
  <si>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</si>
  <si>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</si>
  <si>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</si>
  <si>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</si>
  <si>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</si>
  <si>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</si>
  <si>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</si>
  <si>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</si>
  <si>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</si>
  <si>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</si>
  <si>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</si>
  <si>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</si>
  <si>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</si>
  <si>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</si>
  <si>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</si>
  <si>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</si>
  <si>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</si>
  <si>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</si>
  <si>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</si>
  <si>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</si>
  <si>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</si>
  <si>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</si>
  <si>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</si>
  <si>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</si>
  <si>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</si>
  <si>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</si>
  <si>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</si>
  <si>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</si>
  <si>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</si>
  <si>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</si>
  <si>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</si>
  <si>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</si>
  <si>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</si>
  <si>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</si>
  <si>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</si>
  <si>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</si>
  <si>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</si>
  <si>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</si>
  <si>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</si>
  <si>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</si>
  <si>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</si>
  <si>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</si>
  <si>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</si>
  <si>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</si>
  <si>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</si>
  <si>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</si>
  <si>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</si>
  <si>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</si>
  <si>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</si>
  <si>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</si>
  <si>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</si>
  <si>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</si>
  <si>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</si>
  <si>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</si>
  <si>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</si>
  <si>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</si>
  <si>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</si>
  <si>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</si>
  <si>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</si>
  <si>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</si>
  <si>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</si>
  <si>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</si>
  <si>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</si>
  <si>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</si>
  <si>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</si>
  <si>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</si>
  <si>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</si>
  <si>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</si>
  <si>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</si>
  <si>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</si>
  <si>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</si>
  <si>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</si>
  <si>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</si>
  <si>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</si>
  <si>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</si>
  <si>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</si>
  <si>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</si>
  <si>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</si>
  <si>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</si>
  <si>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</si>
  <si>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</si>
  <si>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</si>
  <si>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</si>
  <si>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</si>
  <si>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</si>
  <si>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</si>
  <si>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</si>
  <si>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</si>
  <si>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</si>
  <si>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</si>
  <si>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</si>
  <si>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</si>
  <si>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</si>
  <si>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</si>
  <si>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</si>
  <si>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</si>
  <si>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</si>
  <si>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</si>
  <si>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</si>
  <si>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</si>
  <si>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</si>
  <si>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</si>
  <si>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</si>
  <si>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</si>
  <si>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</si>
  <si>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</si>
  <si>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</si>
  <si>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</si>
  <si>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</si>
  <si>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</si>
  <si>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</si>
  <si>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</si>
  <si>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</si>
  <si>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</si>
  <si>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</si>
  <si>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</si>
  <si>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</si>
  <si>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</si>
  <si>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</si>
  <si>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</si>
  <si>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</si>
  <si>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</si>
  <si>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</si>
  <si>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</si>
  <si>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</si>
  <si>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</si>
  <si>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</si>
  <si>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</si>
  <si>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</si>
  <si>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</si>
  <si>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</si>
  <si>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</si>
  <si>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</si>
  <si>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</si>
  <si>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</si>
  <si>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</si>
  <si>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La implementación del nuevo plan de estudios de la Carrera de Periodismo. </t>
  </si>
  <si>
    <t>Siete espacios de aprendizaje del nuevo Plan de Estudios</t>
  </si>
  <si>
    <t xml:space="preserve">Planificar las clases con los contenidos del nuevo Plan de Estudios de la Carrera de Periodismo. </t>
  </si>
  <si>
    <t>Aprobado por el Consejo de Educación Superior el nuevo Plan de Estudios</t>
  </si>
  <si>
    <t xml:space="preserve">Contar con un plan de estudios actualizado en relación a las exigencias del mercado laboral. </t>
  </si>
  <si>
    <t xml:space="preserve">Sílabos y programación de las clases </t>
  </si>
  <si>
    <t xml:space="preserve">Estudiantes de la Carrera de Periodismo. </t>
  </si>
  <si>
    <t xml:space="preserve">Coordinadora de la Carrera de Periodismo. </t>
  </si>
  <si>
    <t>1.a.1.PE</t>
  </si>
  <si>
    <t>Contar con un diagnóstico que permita orientar el Postgrado en Comunicación en relación a las necesidades de la sociedad y el mercado laboral.</t>
  </si>
  <si>
    <t xml:space="preserve">Un diagnóstico situacional elaborado. </t>
  </si>
  <si>
    <t>Elaborar de un diagnóstico para la creación del Postgrado en Comunicación.</t>
  </si>
  <si>
    <t xml:space="preserve">Contar con los fondos disponibles para realizar la investigación. </t>
  </si>
  <si>
    <t xml:space="preserve">Identificar las necesidades de Postgrados de la población meta para orientar el programa. </t>
  </si>
  <si>
    <t xml:space="preserve">Comunidad Universitaria y sociedad en general. </t>
  </si>
  <si>
    <t>Unidad de Desarrollo Curricular de la Carrera de Periodismo.</t>
  </si>
  <si>
    <t>1.a.2.PE</t>
  </si>
  <si>
    <t xml:space="preserve">El diseño de una propuesta para la creación del postgrado en Comunicación. </t>
  </si>
  <si>
    <t xml:space="preserve">La propuesta para Postgrado en Comunicación. </t>
  </si>
  <si>
    <t>Contratar un experto en curricula para elaborar la propuesta del posgrado en Comunicación</t>
  </si>
  <si>
    <t xml:space="preserve">Contar con los fondos disponibles para la contratación del consultor. </t>
  </si>
  <si>
    <t xml:space="preserve">Se requiere un diseño curricular que cumpla todos los requisitos para su aprobación. </t>
  </si>
  <si>
    <t xml:space="preserve">El contrato consultor/ La propuesta del diseño del programa de Postgrado en Comunicación. </t>
  </si>
  <si>
    <t xml:space="preserve">El diseño del Postgrado aprobado por la asamblea docente. </t>
  </si>
  <si>
    <t xml:space="preserve">Una propuesta aprobado por la asamblea docente. </t>
  </si>
  <si>
    <t>Revisar la propuesta del Posgrado en Comunicación con la asamblea docente.</t>
  </si>
  <si>
    <t xml:space="preserve">Finalizada propuesta de creación de Posgrado en Comunicación. </t>
  </si>
  <si>
    <t xml:space="preserve">Contar con el respaldo de la asamblea docente para impulsar el posgrado. </t>
  </si>
  <si>
    <t xml:space="preserve">Listado de asistencia, fotografías, ayuda memoria. </t>
  </si>
  <si>
    <t xml:space="preserve">Personal docente de la Carrera de Periodismo. </t>
  </si>
  <si>
    <t xml:space="preserve">Jefe del Departamento de Periodismo. </t>
  </si>
  <si>
    <t xml:space="preserve">La propuesta para la creación del Postgrado entregada a las autoridades correspondientes. </t>
  </si>
  <si>
    <t xml:space="preserve">Diagnóstico , propuesta y estudio de factibilidad entregados.  </t>
  </si>
  <si>
    <t xml:space="preserve">Entregar a las autoridades correspondientes la propuesta del postgrado en Comunicación para su aprobación. </t>
  </si>
  <si>
    <t>Aprobada la propuesta de creación del posgrado por la asamblea de docentes</t>
  </si>
  <si>
    <t xml:space="preserve">Cumplir con el procedimiento según las normas académicas establecidas. </t>
  </si>
  <si>
    <t>Propuesta de posgrado en Comunicación</t>
  </si>
  <si>
    <t xml:space="preserve">Jefe del Departamento y Coordinadora de la Carrera de Periodismo. </t>
  </si>
  <si>
    <t xml:space="preserve">Dar a conocer el nuevo plan de estudios de la Carrera de Sociología. </t>
  </si>
  <si>
    <t>Dos(2) Jornadas para socializar el nuevo Plan.</t>
  </si>
  <si>
    <t>Realizar una jornada de socialización del nuevo plan de estudios de la Carrera de Sociología. ( Tegucigalpa y S.P.S).</t>
  </si>
  <si>
    <t>Contar con la aprobación de la propuesta para el rediseño de La Carrera de Sociología.</t>
  </si>
  <si>
    <t xml:space="preserve">Ofrecer a los estudiantes un programa de estudios actualizado de acuerdo a las necesidades de la sociedad. </t>
  </si>
  <si>
    <t xml:space="preserve">El Plan de estudios, lista de asistencia, y fotografías. </t>
  </si>
  <si>
    <t xml:space="preserve">Docentes y estudiantes de la Carrera de Sociología. </t>
  </si>
  <si>
    <t xml:space="preserve">Jefe del Departamento y Coordinador de la Carrera de Sociologia </t>
  </si>
  <si>
    <t xml:space="preserve">Programa de la asignatura de Estudios de la Mujer actualizado con las tendencias actuales. </t>
  </si>
  <si>
    <t xml:space="preserve">Un(1) Programa de estudios de la mujer actualizado. </t>
  </si>
  <si>
    <t>Actualizar el programa académico de la asignatura de Estudios la Mujer</t>
  </si>
  <si>
    <t>Contar con el apoyo logístico para realizar la actualización del Programa estudios de la mujer.</t>
  </si>
  <si>
    <t xml:space="preserve">Ofrecer un programa educativo con pertinencia y calidad  de acuerdo a las tendencias de la disciplina. </t>
  </si>
  <si>
    <t xml:space="preserve">Programa académico, lista de los contenidos actualizados. </t>
  </si>
  <si>
    <t xml:space="preserve">Personal docente y estudiantes de la asignatura óptativa de estudios de la mujer. </t>
  </si>
  <si>
    <t xml:space="preserve">Coordinación de la catedra de estudios de la mujer. </t>
  </si>
  <si>
    <t xml:space="preserve">El Programa de la asignatura  de Sociologia General actualizado los contenidos y adaptado a los trimestres. </t>
  </si>
  <si>
    <t xml:space="preserve">Un(1) programa de la asignatura de sociología general actualizado. </t>
  </si>
  <si>
    <t>Actualizar el  programa de la asignatura de sociologia general.</t>
  </si>
  <si>
    <t xml:space="preserve">Contar con la disponibilidad del personal docente en la actualización del programa. </t>
  </si>
  <si>
    <t xml:space="preserve">Ofrecer un programa actualizado y adecuado a los períodos trimestrales. </t>
  </si>
  <si>
    <t xml:space="preserve">El programa actualizado, lista de participantes, ayuda memoria de las reuniones. </t>
  </si>
  <si>
    <t xml:space="preserve">Personal docente del Departamento de Sociología. </t>
  </si>
  <si>
    <t xml:space="preserve">Jefe del Departamento de Sociologia </t>
  </si>
  <si>
    <t xml:space="preserve">Los programas de las asignaturas de Desarrollo Local actualizados y adaptados a los trimestres. </t>
  </si>
  <si>
    <t>100% de los programas de las asignaturas en Desarrollo Local actualizados.</t>
  </si>
  <si>
    <t xml:space="preserve">Actualizar el programa de las asignaturas de carrera de Desarrollo Local. </t>
  </si>
  <si>
    <t xml:space="preserve">Personal docente de Desarrollo Local. </t>
  </si>
  <si>
    <t xml:space="preserve">Coordinador de la Carrera de Desarrollo Local </t>
  </si>
  <si>
    <t xml:space="preserve">Aprobado el rediseño curricular de la Carrera de Sociología. </t>
  </si>
  <si>
    <t>Una(1) gestión ante las instancias correspondinetes para la acreditación.</t>
  </si>
  <si>
    <t xml:space="preserve">Hacer la gestión para la certificación de la Carrera de Sociología. </t>
  </si>
  <si>
    <t xml:space="preserve">Contar con la aprobación del nuevo diseño curricular de la Carrera de Sociología. </t>
  </si>
  <si>
    <t xml:space="preserve">La redecuación del nuevo diseño de la Carrera a la reforma académica universitaria. </t>
  </si>
  <si>
    <t xml:space="preserve">El nuevo diseño de la Carrera de Sociología. </t>
  </si>
  <si>
    <t xml:space="preserve">Comunidad universitaria, estudiantes de sociología y sociedad en general. </t>
  </si>
  <si>
    <t xml:space="preserve"> Contar con el currículo actualizado de la  carrera de Trabajo Social.</t>
  </si>
  <si>
    <t>100% del Plan de estudio de la Carrera de Trabajo Social, actualizado y pendiente de aprobación.</t>
  </si>
  <si>
    <t xml:space="preserve">Realizar talleres de socialización del nuevo plan de estudios. </t>
  </si>
  <si>
    <t xml:space="preserve">Que el nuevo plan de estudios sea aprobado. </t>
  </si>
  <si>
    <t>Presentar al público en general el nuevo plan de la carrera de trabajo social.</t>
  </si>
  <si>
    <t xml:space="preserve">Plan de Estudios, lista de asistentes, fotografías. </t>
  </si>
  <si>
    <t xml:space="preserve">Comunidad Universitaria </t>
  </si>
  <si>
    <t>Jefe de Departamento y Coordinador de Carrera de Trabajo Social .</t>
  </si>
  <si>
    <t xml:space="preserve">Alianzas estratégicas para la adecuaciónn de la Maestría en Trabajo Social. </t>
  </si>
  <si>
    <t xml:space="preserve">Un experto en desarrollo curricular , apoyando el proceso a nivel de postgrados. </t>
  </si>
  <si>
    <t xml:space="preserve">Gestionar apoyo a la cooperación alemana DAD , para la contratación de un consultor experto en diseño curricular a nivel de postgrados. </t>
  </si>
  <si>
    <t xml:space="preserve">Que las Universidaes del exterior tengan la disponibilidad para forma una alianza. </t>
  </si>
  <si>
    <t xml:space="preserve">Integrar en el plan de estudios modelos internacionales de enseñanza para el plan de estudios. </t>
  </si>
  <si>
    <t xml:space="preserve">Los convenios o cartas de intensión. </t>
  </si>
  <si>
    <t xml:space="preserve">Aprobada el diseño de extensión de la Carrera de Trabajo Social. </t>
  </si>
  <si>
    <t>100% aprobada la carrera de trabajo social.</t>
  </si>
  <si>
    <t xml:space="preserve">Gestionar la apertura de  la carrera de Trabajo Social en el Centro Regional Valle de Sula. </t>
  </si>
  <si>
    <t xml:space="preserve">Contar con los fondos para la extensión de la carrera. </t>
  </si>
  <si>
    <t xml:space="preserve">Cubrir la demanda de la carrera de Trabajo Social en el valle de Sula. </t>
  </si>
  <si>
    <t xml:space="preserve">Diagnóstico, plan de estudios, lista de reuniones. Visitas. </t>
  </si>
  <si>
    <t xml:space="preserve">Comunidad Universitaria del centro regional Valle de Sula. </t>
  </si>
  <si>
    <t xml:space="preserve">Lograr la visibilización de la carrera de trabajo social, en los institutos de educación media de Tegucigalpa. </t>
  </si>
  <si>
    <t>Plan de mercadeo y publicidad.</t>
  </si>
  <si>
    <t>Realizar un plan de mercadeo y publicidad  para visibilizar la carrera de Trabajo Social en el departamento de Francisco Morazán y Valle de Sula.</t>
  </si>
  <si>
    <t>Contar con el recurso humano y financiero para hacer este estudio.</t>
  </si>
  <si>
    <t xml:space="preserve">Ofrecer una Oferta Académica de acuerdo a la demanda del mercado laboral. </t>
  </si>
  <si>
    <t xml:space="preserve">Jefe de Departamento y Coordinador de Carrera. </t>
  </si>
  <si>
    <t xml:space="preserve">Presentar la nueva malla curricular de la Carrera de Psicología acorde a las necesidades del mercado laboral. </t>
  </si>
  <si>
    <t>Un(1) Plan de Estudios</t>
  </si>
  <si>
    <t xml:space="preserve">Socializar el nuevo plan de la Carrera de Psicología al personal docentes y estudiantes. </t>
  </si>
  <si>
    <t>La aprobación del rediseño curricular por el  consejo universitario.</t>
  </si>
  <si>
    <t xml:space="preserve">Hacer de su conocimiento a los  docentes y estudiantes el nuevo plan de estudios de la Carrera de Psicología. </t>
  </si>
  <si>
    <t xml:space="preserve">Plan de estudios, lista de asistencia, fotografías. </t>
  </si>
  <si>
    <t xml:space="preserve">Comunidad Universitaria, Personal docente y estudiantes de la Carrera de Psicología. </t>
  </si>
  <si>
    <t xml:space="preserve">Comisión de desarrollo curricular de psicología. </t>
  </si>
  <si>
    <t xml:space="preserve">La creación de la Carrera de Ciencias Políticas en la UNAH. </t>
  </si>
  <si>
    <t xml:space="preserve">Un (1) Plan de estudios presentado. </t>
  </si>
  <si>
    <t xml:space="preserve">Dar el seguirmiento a la aprobación del plan de estudios de la Carrera de Ciencias Políticas ante las autoridades correspondientes. </t>
  </si>
  <si>
    <t xml:space="preserve">Lograr la aprobación de apertura de la Carrera de Ciencias Políticas. </t>
  </si>
  <si>
    <t xml:space="preserve">Cubrir la demanda estudiantil en la generación de conocimiento en el área de ciencias políticas. </t>
  </si>
  <si>
    <t xml:space="preserve">Plan de Estudios, notas enviadas, informes. </t>
  </si>
  <si>
    <t xml:space="preserve">Personal docente y estudiantes de Ciencias Políticas. </t>
  </si>
  <si>
    <t xml:space="preserve">Jefe de departamento Ciencias Políticas. </t>
  </si>
  <si>
    <t>Plan de Estudios gestionados deevaluación en las orientaciones de antropología Social-Cultural y Arqueología, ante la VRA</t>
  </si>
  <si>
    <t>2 planes de estudios evaluados.</t>
  </si>
  <si>
    <t>Gestionar la evaluación del Plan de Estudios de la Carrera de Antropología con orientación en Antropología Sociocultural y Arqueología</t>
  </si>
  <si>
    <t>Contar con la disposicion de los docentes de la Carrera en la revisión del documento del Plan de Estudios para su evaluación.</t>
  </si>
  <si>
    <t>Evaluación  y saneamiento de los requisitos de asignaturas. (Trámites  administrativos ante la Vicerrectoría académica, dirección de docencia y consejo universitario para corregir asignaturas sin requisitos )</t>
  </si>
  <si>
    <t>Plan de Estudios evaluado.</t>
  </si>
  <si>
    <t>Personal docente y estudiantes de la Carrera.</t>
  </si>
  <si>
    <t>Coordinación de la Carrera</t>
  </si>
  <si>
    <t>Taller de Sistematización de la asignatura de Cultural y Salud desarrollado.</t>
  </si>
  <si>
    <t xml:space="preserve">1 (un) taller desarrollo </t>
  </si>
  <si>
    <t>Realización de Taller de sistematización de asignaturas de Cultura _Salud</t>
  </si>
  <si>
    <t>Contar con la disposinibilidad de fondos para realizar la actividad.</t>
  </si>
  <si>
    <t xml:space="preserve">Seguimiento al I encuentro de la de cultura y salud que Se llevó a cabo en San Pedro Sula 2014) </t>
  </si>
  <si>
    <t>Lista de Asistencia, Informe de Sistemalización realizada.</t>
  </si>
  <si>
    <t>Personal docente de la Carrera que imparten la asignatura de Cultura y Salud I y II.</t>
  </si>
  <si>
    <t>Asignaturas en línea ofertadas en el III Período Académico 2016.</t>
  </si>
  <si>
    <t xml:space="preserve">2 (dos) asignatura en linea diseñadas </t>
  </si>
  <si>
    <t xml:space="preserve">Diseño de Asignaturas en Línea </t>
  </si>
  <si>
    <t>contar con fondos para la contratación de personal para atención de las asignaturales en línea</t>
  </si>
  <si>
    <t>Ofertar asignaturas en linea para resolver problemas de espacios físicos.</t>
  </si>
  <si>
    <t>Asignaturas en Línea aprobadas y asignadas.</t>
  </si>
  <si>
    <t>Estudiantes de las Carreras que cursan las asignaturas de Antropología General y Antropología Social.</t>
  </si>
  <si>
    <t>Coordinador de la Carrera</t>
  </si>
  <si>
    <t xml:space="preserve">Se socializa el plan de estudios de la carrera a la comunidad universitaria. </t>
  </si>
  <si>
    <t xml:space="preserve">Un (1) Plan de estudios actualizado. </t>
  </si>
  <si>
    <t xml:space="preserve">Socilizar el nuevo plan de estudios aprobado de la Carrera de Historia. </t>
  </si>
  <si>
    <t xml:space="preserve">Que el plan de estudios de la carrera este aprobado por las autoridades universitarias. </t>
  </si>
  <si>
    <t xml:space="preserve">Para dar a conocer el nuevo plan de estudios de acuerdo al diagnóstico realizado. </t>
  </si>
  <si>
    <t xml:space="preserve">Lista de asistencia, facturas, fotografías. </t>
  </si>
  <si>
    <t xml:space="preserve">Personal docente y estudiantes de la Carrera de Historia. </t>
  </si>
  <si>
    <t xml:space="preserve">Coordinador de la Carrera / Comisión de Desarrollo Curricular. </t>
  </si>
  <si>
    <t xml:space="preserve">Desarrollada la campaña de promoción para garantizar la matricula del programa. </t>
  </si>
  <si>
    <t>Una(1) campaña de promoción.</t>
  </si>
  <si>
    <t>Desarrollar una campaña de promoción de la Maestría en Historia Social y Cultural.</t>
  </si>
  <si>
    <t xml:space="preserve">Garantizar una matricula sostenible para el programa. </t>
  </si>
  <si>
    <t xml:space="preserve">Redes sociales, trifolios, correos. </t>
  </si>
  <si>
    <t xml:space="preserve">Comunidad universitaria y sociedad en general. </t>
  </si>
  <si>
    <t>Coordinador de la Maestría en Historia.</t>
  </si>
  <si>
    <t xml:space="preserve">Desarrollado el primer módulo de la maestría. </t>
  </si>
  <si>
    <t xml:space="preserve">100% Módulo de la maestría </t>
  </si>
  <si>
    <t xml:space="preserve">Desarrollar el primer módulo del programa de la Maestría. </t>
  </si>
  <si>
    <t xml:space="preserve">Tener 35 estudiantes  matriculados como mínimo. </t>
  </si>
  <si>
    <t xml:space="preserve">Garantizar la sostenibilidad del programa. </t>
  </si>
  <si>
    <t xml:space="preserve">Lista de los matriculados,  lista del personal docente. </t>
  </si>
  <si>
    <t xml:space="preserve">Egresados de las Ciencias Sociales. </t>
  </si>
  <si>
    <t xml:space="preserve">La comisión nombrada para la producción del texto de Historia General de Honduras. </t>
  </si>
  <si>
    <t xml:space="preserve">Una(1) comisión formada. </t>
  </si>
  <si>
    <t xml:space="preserve">Nombrar una comisión integrada por el personal docente para la producción del texto de la asignatura de historia general de Honduras. </t>
  </si>
  <si>
    <t xml:space="preserve">Contar con la disponiblidad del personal docente para la producción del texto. </t>
  </si>
  <si>
    <t xml:space="preserve">Asegurar la continuidad del texto  con personal docente de calidad. </t>
  </si>
  <si>
    <t xml:space="preserve">Lista de los integrantes de la comisión, ayuda memoria de las reuniones. </t>
  </si>
  <si>
    <t xml:space="preserve">Comunidad universitaria. </t>
  </si>
  <si>
    <t xml:space="preserve">Diseñada la propuesta para la creacón de la carrera de técnica en archivística. </t>
  </si>
  <si>
    <t xml:space="preserve">Una (1) propuesta de creación de la carrera. </t>
  </si>
  <si>
    <t xml:space="preserve">Diseñar una propuesta de creación de la carrera de técnico en archivística. </t>
  </si>
  <si>
    <t xml:space="preserve">Contar con el diagnóstico para la creación de la carrera del técnico en archivística. </t>
  </si>
  <si>
    <t xml:space="preserve">Cubrir la necesidad del recurso humano calificado en la gestión de los archivos. </t>
  </si>
  <si>
    <t xml:space="preserve">Informe trimestrales de los avances. </t>
  </si>
  <si>
    <t xml:space="preserve">Comunidad universitaria /Sociedad en general. </t>
  </si>
  <si>
    <t xml:space="preserve">Un diagnóstico para identificar postgrados. </t>
  </si>
  <si>
    <t>1.a.3.PE</t>
  </si>
  <si>
    <t>1.a.4.PE</t>
  </si>
  <si>
    <t>1.a.5.PE</t>
  </si>
  <si>
    <t>1.a.6.SO</t>
  </si>
  <si>
    <t>1.a.7.SO</t>
  </si>
  <si>
    <t>1.a.8.SO</t>
  </si>
  <si>
    <t>1.a.9.SO</t>
  </si>
  <si>
    <t>1.a.10.SO</t>
  </si>
  <si>
    <t>1.a.11.TS</t>
  </si>
  <si>
    <t>1.a.12.TS</t>
  </si>
  <si>
    <t>1.a.13.TS</t>
  </si>
  <si>
    <t>1.a.14.TS</t>
  </si>
  <si>
    <t>1.a.15.PS</t>
  </si>
  <si>
    <t>1.a.16.CP</t>
  </si>
  <si>
    <t>1.a.17.AN</t>
  </si>
  <si>
    <t>1.a.18.AN</t>
  </si>
  <si>
    <t>1.a.21.HI</t>
  </si>
  <si>
    <t>1.a.22.HI</t>
  </si>
  <si>
    <t>1.a.23.HI</t>
  </si>
  <si>
    <t>1.a.20.HI</t>
  </si>
  <si>
    <t xml:space="preserve">Dar segumiento a las unidades académicas en los  procesos de Desarrollo Curricular. </t>
  </si>
  <si>
    <t xml:space="preserve">100% Seguimiento a los procesos de desarrollo curricular. </t>
  </si>
  <si>
    <t>1.a.19.HI</t>
  </si>
  <si>
    <t xml:space="preserve">Reuniones de trabajo con las unidades académicas de la Facultad. </t>
  </si>
  <si>
    <t xml:space="preserve">Contar con la disonibilidad de las autoridades de la Facultad. </t>
  </si>
  <si>
    <t xml:space="preserve">Lista de asistencia. </t>
  </si>
  <si>
    <t xml:space="preserve">Jefes y coordinadores de las carreras de la Facultad. </t>
  </si>
  <si>
    <t>1.a.24.DCCSS</t>
  </si>
  <si>
    <t>Decana de Ciencias Sociales.</t>
  </si>
  <si>
    <t xml:space="preserve">Contar con el diseño de la clase de historia del trabajo social para la plataforma virtual de la UNAH. </t>
  </si>
  <si>
    <t>Una(1) clase virtual diseñada.</t>
  </si>
  <si>
    <t xml:space="preserve">Diseñar al menos una clase bimodal en la carrera de Trabajo Social. </t>
  </si>
  <si>
    <t xml:space="preserve">Contar con la disponibilidad de tiempo y recursos para realizar el diseño. </t>
  </si>
  <si>
    <t xml:space="preserve">Ofrecer a los estudiantes nuevas opciones de aprendizaje. </t>
  </si>
  <si>
    <t xml:space="preserve">Plataforma virtual, diseño de la clase online. </t>
  </si>
  <si>
    <t xml:space="preserve">Estudiantes de la carrera de Trabajo Social. </t>
  </si>
  <si>
    <t xml:space="preserve">Las clases en línea adaptadas al nuevo plan de estudios de la carrera. </t>
  </si>
  <si>
    <t xml:space="preserve">Dos(2) clases en línea </t>
  </si>
  <si>
    <t xml:space="preserve">Implementar el nuevo plan de estudios en las clases en línea. </t>
  </si>
  <si>
    <t xml:space="preserve">Implementado el nuevo plan de estudios. </t>
  </si>
  <si>
    <t xml:space="preserve">Ofrecer a los estudiantes las clases en línea de acuerdo al nuevo plan de estudios. </t>
  </si>
  <si>
    <t xml:space="preserve">Las clases en línea. </t>
  </si>
  <si>
    <t xml:space="preserve">Estudiantes de la Carrera de Psicología. </t>
  </si>
  <si>
    <t xml:space="preserve">Jefe del Departamento / Coordinadora de la Carrera y personal docente de psicología. </t>
  </si>
  <si>
    <t>Oferta académica en línea de la asignatura de teorías de la personalidad II.</t>
  </si>
  <si>
    <t xml:space="preserve">Una(1) asignatura de Teorías de la Personalidad II  en línea. </t>
  </si>
  <si>
    <t xml:space="preserve">Diseñar la asignatura de Teorías de la Personalidad II en línea para su apertura. </t>
  </si>
  <si>
    <t xml:space="preserve">Aprobación de la apertura de la asignatura en línea. </t>
  </si>
  <si>
    <t>Las nuevas estrategías de aprendizaje demanda cambios en la infraestructura tecnológica sin restricciones de tiempo y espacio.</t>
  </si>
  <si>
    <t xml:space="preserve">La plataforma de asignaturas de la Carrera de Psicología que permiten la bimodalidad </t>
  </si>
  <si>
    <t>Jefe del Departamento / Coordinadora de la Carrera y personal.</t>
  </si>
  <si>
    <t xml:space="preserve">La apertura de una asigtura bimodal en la disciplina de Ciencias Políticas. </t>
  </si>
  <si>
    <t xml:space="preserve">Una (1) asignatura en modalidad bimodal en Ciencias Políticas. </t>
  </si>
  <si>
    <t xml:space="preserve">Gestionar la apertura de al menos una asignatura del departamento de Ciencias Políticas en la política bimodal. </t>
  </si>
  <si>
    <t xml:space="preserve">Lograr la aprobación de parte de la DEGT para la apertura de la asignatura. </t>
  </si>
  <si>
    <t xml:space="preserve">Contar con el diseño de la clase de historia para la plataforma virtual de la UNAH. </t>
  </si>
  <si>
    <t xml:space="preserve">Diseñar una clase de la carrera de Historia para la plataforma virtual. </t>
  </si>
  <si>
    <t xml:space="preserve">Cubrir la demanda estudiantil de asignaturas bimodales en el área de ciencias políticas. </t>
  </si>
  <si>
    <t xml:space="preserve">Planes de clase, sílabos, material virtual. </t>
  </si>
  <si>
    <t xml:space="preserve">La clase diseñada, los contenidos virtuales. </t>
  </si>
  <si>
    <t>Estudiantes de la Carrera de Historia.</t>
  </si>
  <si>
    <t>1.b.25.TS</t>
  </si>
  <si>
    <t>1.b.26.PS</t>
  </si>
  <si>
    <t>1.b.27.PS</t>
  </si>
  <si>
    <t>1.b.28.CP</t>
  </si>
  <si>
    <t>1.b.29.HI</t>
  </si>
  <si>
    <t>1.b.30.AN</t>
  </si>
  <si>
    <t xml:space="preserve">El estudio de mercadeo. </t>
  </si>
  <si>
    <t>La recopilación de información y bibliografía sobre la historia del periodismo en Honduras</t>
  </si>
  <si>
    <t xml:space="preserve">Informe de resultados la investigación. </t>
  </si>
  <si>
    <t xml:space="preserve">Realizar la recopilación de datos para la investigación de la historia del periodismo en Honduras. </t>
  </si>
  <si>
    <t xml:space="preserve">Contar con los fondos para la investigación. </t>
  </si>
  <si>
    <t>La historia del periodismo es una prioridad en temas de investigación de la Escuela de Ciencias de la Comunicación</t>
  </si>
  <si>
    <t xml:space="preserve">Documentos recopilados, bitácoras de viaje, fotografías, informe. </t>
  </si>
  <si>
    <t>Proyecto de Investigación diseñado, y gestionado.</t>
  </si>
  <si>
    <t>1. Un (1) poryecto de investigación sobre las Zonas Especiales de Desarrollo (ZEDE)</t>
  </si>
  <si>
    <t>Realizar una  de investigación sobre las Zonas Especiales de Desarrollo (ZEDE)</t>
  </si>
  <si>
    <t>Contar con los fondos necesarios para el desarrollo de la investigación.</t>
  </si>
  <si>
    <t>Necesidad de conocer el proceso de desarrollo e implementación de las ciudades modelos.</t>
  </si>
  <si>
    <t>Públicación de Resultados del proyecto de investigacion en las ZEDES, fotos, encuestas.</t>
  </si>
  <si>
    <t>Población de comunidad investigada.</t>
  </si>
  <si>
    <t xml:space="preserve"> Comisión de Investigación del Departamento de Sociologia </t>
  </si>
  <si>
    <t>Desarrollado un estudio de opinion publica con estudiantes universitarios.</t>
  </si>
  <si>
    <t xml:space="preserve">Un (1)estudio de opinión universitaria. </t>
  </si>
  <si>
    <t>Desarrollar un estudios de opinión universitaria sobre tema de actualidad.</t>
  </si>
  <si>
    <t>Participación de estudiantes universitarios en la encuesta de  opinion pública.</t>
  </si>
  <si>
    <t xml:space="preserve">Conocimiento de problemas de la realidad nacional en la universidad </t>
  </si>
  <si>
    <t xml:space="preserve">Encuestas , estudio de opinión universitaria, informe de resultados. </t>
  </si>
  <si>
    <t xml:space="preserve">Estudio realizado en las zonas mineras para determinar el impacto ambiental y social.  </t>
  </si>
  <si>
    <t xml:space="preserve">Una(1) investigación sobre impacto social. </t>
  </si>
  <si>
    <t>Realizar una investigación sobre impacto social de la minería.</t>
  </si>
  <si>
    <t xml:space="preserve">Conocer el impacto social en las zonas de explotación minera. </t>
  </si>
  <si>
    <t xml:space="preserve">Informe de la investigación. </t>
  </si>
  <si>
    <t xml:space="preserve">Comunidades mineras. </t>
  </si>
  <si>
    <t>Un proyecto de investigación diseñado para participar en la convocatoria de investigación DICYP.</t>
  </si>
  <si>
    <t xml:space="preserve">Una (1) propuesta de investigación enviada. </t>
  </si>
  <si>
    <t xml:space="preserve">Participar en convocatoria de becas de investigación, profesores-investigadores de la Carrera de Sociología. </t>
  </si>
  <si>
    <t xml:space="preserve">Contar con la aprobación del proyecto de investigación enviado. </t>
  </si>
  <si>
    <t xml:space="preserve">Generar capacidades y competencias en procesos de investigación. </t>
  </si>
  <si>
    <t xml:space="preserve">Diseño de propuesta de investigación. </t>
  </si>
  <si>
    <t xml:space="preserve">Personal docentes y estudiantes de la Carrera de Sociología. </t>
  </si>
  <si>
    <t>Diseñados dos proyectos de investigación.</t>
  </si>
  <si>
    <t xml:space="preserve">Dos(2) proyectos de investigación diseñados. </t>
  </si>
  <si>
    <t>Diseñar dos proyectos de investigación social y buscar organismos e instituciones para su financiamiento.</t>
  </si>
  <si>
    <t>La Faculta de Ciencias Sociales apoya los proceso de investigacion social</t>
  </si>
  <si>
    <t>La necesidad de realizar investigaciones obre problemas sociales y de la realidad nacional</t>
  </si>
  <si>
    <t xml:space="preserve">Proyectos financiados </t>
  </si>
  <si>
    <t>Incorporar  el proyecto de investigación en la DICU.</t>
  </si>
  <si>
    <t>Diseño del proyecto de investigación.</t>
  </si>
  <si>
    <t>Elaborar el diseño de al menos (1)  proyecto de investigación para registrarlo en la  DICU.</t>
  </si>
  <si>
    <t>La incorporación de al menos un proyectos de investigación en la DYCIP.</t>
  </si>
  <si>
    <t>Fomentar la investigación en la carrera de trabajo Social.</t>
  </si>
  <si>
    <t>Diseño de la propuesta de investigación.</t>
  </si>
  <si>
    <t xml:space="preserve">Desarrollar estudios de acuerdo a las líneas de investigación creadas por la coordinación de investigación en psicología. </t>
  </si>
  <si>
    <t xml:space="preserve">Dos (2) Líneas de investigación </t>
  </si>
  <si>
    <t xml:space="preserve">Definir las líneas de investigación para la Escuela de Psicología. </t>
  </si>
  <si>
    <t xml:space="preserve">Que los proyectos de investigación se realicen  de acuerdo a las líneas de investigación definidas. </t>
  </si>
  <si>
    <t xml:space="preserve">Las Líneas de Investigación servirán  para orientar la investigación que se desarrollará en la Carrera de Psicología. </t>
  </si>
  <si>
    <t xml:space="preserve">Líneas de investigación. </t>
  </si>
  <si>
    <t xml:space="preserve">Contar con un código de ética para  la elaboración de los trabajos de investigación los estudiantes de la carrera de psicología. </t>
  </si>
  <si>
    <t xml:space="preserve">Un (1) código de ética en investigación. </t>
  </si>
  <si>
    <t xml:space="preserve">Diseñar un código de ética para los proyectos de investigación. </t>
  </si>
  <si>
    <t xml:space="preserve">Que los estudiantes conozcan el reglamento para la elaboración de su proyecto de tesis. </t>
  </si>
  <si>
    <t xml:space="preserve">El reglamento será un guía a seguir para la elaboración de las tesis. </t>
  </si>
  <si>
    <t xml:space="preserve">Reglamento de tesis </t>
  </si>
  <si>
    <t xml:space="preserve">Que el grupo de investigación este reconocido en la Dirección de Investigación Científica. </t>
  </si>
  <si>
    <t>Un (1) grupo de investigación.</t>
  </si>
  <si>
    <t>Crear un grupo de investigación de la escuela de psicología</t>
  </si>
  <si>
    <t>Que se conforme el grupo con la participación de docentes y estudiantes de la carrera.</t>
  </si>
  <si>
    <t xml:space="preserve">La necesidad de contar con un grupo reconocido por la Dirección de Investigación Científica. </t>
  </si>
  <si>
    <t xml:space="preserve">Lista de los participantes del grupo de investigación. </t>
  </si>
  <si>
    <t xml:space="preserve">Establecer  un modelo que sirva de guía para los estudiantes en sus proyectos de investigación. </t>
  </si>
  <si>
    <t xml:space="preserve">Un (1) Formato de investigaciones estudiantil. </t>
  </si>
  <si>
    <t xml:space="preserve">Diseñar  el formato estandarizado para la elaboración de trabajos de investigación en la carrera de psicología. </t>
  </si>
  <si>
    <t xml:space="preserve">Que los estudiantes sigan el formato para la elaboración de sus proyectos de tesis. </t>
  </si>
  <si>
    <t>Es de vital importancia contar con un formato que sirva de guía para los proyectos de tesis.</t>
  </si>
  <si>
    <t xml:space="preserve">Las tesis de los estudiantes con el formato definidol </t>
  </si>
  <si>
    <t xml:space="preserve">La Investigacón desarrollada sobre la disciplina de Ciencias Políticas y Derechos Humanos. </t>
  </si>
  <si>
    <t xml:space="preserve">Una (1) Investigación. </t>
  </si>
  <si>
    <t xml:space="preserve">Desarrollar una investigación sobre la disciplina de Ciencias Políticas y Derechos Humanos. </t>
  </si>
  <si>
    <t xml:space="preserve">Disponibilidad de la contra parte para realizar la investigación. </t>
  </si>
  <si>
    <t xml:space="preserve">Fomento de la investigación y  generación de conocimiento en la disciplina. </t>
  </si>
  <si>
    <t xml:space="preserve">Informe de investigación, fotografías, fichas de investigación. </t>
  </si>
  <si>
    <t xml:space="preserve">Realizadas dos investigaciones sobre la Historia de Honduras. </t>
  </si>
  <si>
    <t xml:space="preserve">Dos(2) investigaciones. </t>
  </si>
  <si>
    <t xml:space="preserve">Realizar dos investigaciones sobre la Historia de Honduras en los talleres de Historia. </t>
  </si>
  <si>
    <t xml:space="preserve">Contar con la disponibilidad de fondos para la realización de la investigación. </t>
  </si>
  <si>
    <t xml:space="preserve">Fomentar la investigación en los estudiantes para la generación de conocimentos. </t>
  </si>
  <si>
    <t xml:space="preserve">Informe de las investigaciones, fotografías, lista de participantes. </t>
  </si>
  <si>
    <t xml:space="preserve">Investigaciones desarrolladas en la disciplina. </t>
  </si>
  <si>
    <t xml:space="preserve">Contar con la participación y disponibilidad del personal docente en realizar las investigaciones. </t>
  </si>
  <si>
    <t>Contribuir a la generación de conocimiento histórico.</t>
  </si>
  <si>
    <t xml:space="preserve">Las investigaciones. </t>
  </si>
  <si>
    <t xml:space="preserve">Investigación sobre la historia del periodismo en Honduras. </t>
  </si>
  <si>
    <t xml:space="preserve">Una (1) investigación. </t>
  </si>
  <si>
    <t xml:space="preserve">Desarrollar la investigación sobre la Historia del periodismo en Honduras en conjunto con la Escuela de Periodismo. </t>
  </si>
  <si>
    <t xml:space="preserve">Contar con la participación de la escuela de peridismo para realizar la investigación. </t>
  </si>
  <si>
    <t xml:space="preserve">En la actualidad no éxiste un texto veraz respecto a la historia del periodismo, el cuál se ha vuelto urgente debido al papel que juegan los medios de  comunicación en la sociedad. </t>
  </si>
  <si>
    <t xml:space="preserve">El informe de la investigación. </t>
  </si>
  <si>
    <t xml:space="preserve">Comunidad Universitaria. </t>
  </si>
  <si>
    <t xml:space="preserve">Comisión de investigación de Trabajo Social. </t>
  </si>
  <si>
    <t xml:space="preserve">Jefe de Departamento y Coordinador de la carrera Trabajo Social. </t>
  </si>
  <si>
    <t xml:space="preserve"> Docentes, investigadores, estudiantes  y comunidad universitaria en general.</t>
  </si>
  <si>
    <t xml:space="preserve">Comisión de Investigación/ Jefe y coordinador de la Carrera de Psicología. </t>
  </si>
  <si>
    <t xml:space="preserve"> Docentes, investigadores, estudiantes del programa de postgrados y comunidad universitaria en general</t>
  </si>
  <si>
    <t xml:space="preserve"> Docentes, investigadores, estudiantes del programa de postgrados.</t>
  </si>
  <si>
    <t xml:space="preserve">Comunidad Universitaria/ Sociedad en general. </t>
  </si>
  <si>
    <t>Coordinador de la Carrera de Historia.</t>
  </si>
  <si>
    <t xml:space="preserve">Comisión de Investigación / Personal docente de Historia. </t>
  </si>
  <si>
    <t xml:space="preserve">Publicidad </t>
  </si>
  <si>
    <t>Publicidad</t>
  </si>
  <si>
    <t xml:space="preserve">Publicar un artículo en la Revista anual de Ciencias Sociales. </t>
  </si>
  <si>
    <t xml:space="preserve">Un artículo científico publicado. </t>
  </si>
  <si>
    <t>Redactar un artículo de investigación con los lineamientos para su publicación.</t>
  </si>
  <si>
    <t>Contar con los resultados de la investigación.</t>
  </si>
  <si>
    <t xml:space="preserve">Divulgar los hallazgos de las investigaciones  para incentivar cambios oportunos. </t>
  </si>
  <si>
    <t xml:space="preserve">La publicación del artículo. </t>
  </si>
  <si>
    <t>Comunidad Universitaria / Sociedad en General</t>
  </si>
  <si>
    <t xml:space="preserve">Unidad de Investigación de la Carrera de Periodismo. </t>
  </si>
  <si>
    <t xml:space="preserve">La publicación de la revista del  departamento de sociología en formato electrónico. </t>
  </si>
  <si>
    <t>Dos(2) Publicaciones con Ocho(8) artículos en las revistas científicas de la UNAH.</t>
  </si>
  <si>
    <t xml:space="preserve">Disponibilidad de docente para elaborar los artículos de investigación. </t>
  </si>
  <si>
    <t xml:space="preserve">Dar a conocer las investigaciones realizadas por el departamento de sociología. </t>
  </si>
  <si>
    <t xml:space="preserve">Revista electrónica, los artículos de investigación. </t>
  </si>
  <si>
    <t xml:space="preserve">Comunidad universitaria, y sociedad en general. </t>
  </si>
  <si>
    <t>2.a.1.PE</t>
  </si>
  <si>
    <t>Difusión de resultados de la investigación realizada con el Banco Mundial sobre la información en medios de comunicación relacionadas a la gestión de riesgo ambientales.</t>
  </si>
  <si>
    <t>Dos presentaciones públicas de los resultados</t>
  </si>
  <si>
    <t>Organizar las presentaciones públicas de los resultados obtenidos en Tegucigalpa y San Pedro Sula.</t>
  </si>
  <si>
    <t xml:space="preserve">Contar con el cofinanciamiento del Banco Mundial y fondos internos. </t>
  </si>
  <si>
    <t>Compartir resultados medios de comunicación, Ongs, estudiantes , docentes para toma decisiones.</t>
  </si>
  <si>
    <t xml:space="preserve">Listas, fotografías y ayudas memorias </t>
  </si>
  <si>
    <t>Copeco, ONG, medios de comunicación, redes sociales</t>
  </si>
  <si>
    <t>INVESTIGACIÓN</t>
  </si>
  <si>
    <t>2.a.2.SO</t>
  </si>
  <si>
    <t>2.a.3.SO</t>
  </si>
  <si>
    <t>2.a.4.SO</t>
  </si>
  <si>
    <t>2.a.5.SO</t>
  </si>
  <si>
    <t xml:space="preserve">Docentes </t>
  </si>
  <si>
    <t>2.a.6.SO</t>
  </si>
  <si>
    <t>2.a.7.TS</t>
  </si>
  <si>
    <t>2.a.8.PS</t>
  </si>
  <si>
    <t>2.a.9.PS</t>
  </si>
  <si>
    <t>2.a.10.PS</t>
  </si>
  <si>
    <t>2.a.11.PS</t>
  </si>
  <si>
    <t>2.a.12.CP</t>
  </si>
  <si>
    <t>2.a.13.HI</t>
  </si>
  <si>
    <t>2.a.14.HI</t>
  </si>
  <si>
    <t xml:space="preserve">Tres(3) investigaciones </t>
  </si>
  <si>
    <t xml:space="preserve">Desarrollar al menos tres(3) investigaciones en la disciplina. </t>
  </si>
  <si>
    <t xml:space="preserve">2.a.15.HI </t>
  </si>
  <si>
    <t xml:space="preserve">La Participación del personal docente en la semana de investigación de la DICYP. </t>
  </si>
  <si>
    <t xml:space="preserve">Cinco (5) docentes del departamento de sociologia </t>
  </si>
  <si>
    <t>Participar  con ponencias en la semana cientifica de investigacion de la DICYP</t>
  </si>
  <si>
    <t xml:space="preserve">Participar en los congresos y  presentar las ponencias en la disciplina de trabajo social. </t>
  </si>
  <si>
    <t>Dos (2)Ponencias de Trabajo Social.</t>
  </si>
  <si>
    <t xml:space="preserve">Participación , en congresos de investigación científica nacionales e internacionales  y presentar dos ponencias del propio campo disciplinar. </t>
  </si>
  <si>
    <t xml:space="preserve">Lograr la incorporación de al menos un artículo de investigación en la revista de la Facultad de Ciencias Sociales. </t>
  </si>
  <si>
    <t xml:space="preserve">Dos (2) Artículos de investigación. </t>
  </si>
  <si>
    <t>Fomentar la participación en los congresos de investigación de la DICU con la presentacicón de los proyectos de investigación.</t>
  </si>
  <si>
    <t>Dos (2) Ponencias presentadas en el congreso .</t>
  </si>
  <si>
    <t xml:space="preserve">Un artículo relacionado con la disciplina incorporado en la revista de Ciencias Sociales. </t>
  </si>
  <si>
    <t xml:space="preserve">Una(1) publicación </t>
  </si>
  <si>
    <t xml:space="preserve">Entregar un artículo de investigación para la publicación e incorporarlo en la Revista de Ciencias Sociales. </t>
  </si>
  <si>
    <t>Publicación de la Sistemazación de las 5 Jornadas de Identidad e Identidades"</t>
  </si>
  <si>
    <t>una (1) publicación diseñada.</t>
  </si>
  <si>
    <t>Diseño y Edición  de la sistematización de las 5 “Jornadas de Identidad e Identidades”</t>
  </si>
  <si>
    <t>Artículos de las actividades del Departamento de Antropología, incluidas en la Revista de la Facultad de Ciencias Sociales.</t>
  </si>
  <si>
    <t>Dos (2) artículos del Departamento incluidos</t>
  </si>
  <si>
    <t xml:space="preserve">Publicar artículos de las Actividades realizadas en el Departamento de Antropología. </t>
  </si>
  <si>
    <t xml:space="preserve">Participación en el congreso de la DICYP con el aporte de las investigaciones realizadas por el personal docente. </t>
  </si>
  <si>
    <t xml:space="preserve">Tres(3) ponencias presentadas. </t>
  </si>
  <si>
    <t xml:space="preserve">Participar en el congreso de investigación de la DICYP con las potencias de las investigaciones. </t>
  </si>
  <si>
    <t xml:space="preserve">Participación del personal docente en congresos internacionales de investigación. </t>
  </si>
  <si>
    <t xml:space="preserve">Participar con ponencias en al menos dos(2)congresos internacionales. </t>
  </si>
  <si>
    <t xml:space="preserve">Publicación de los artículos en la revista de Ciencias Sociales. </t>
  </si>
  <si>
    <t xml:space="preserve">Dos(2) artículos de investigación. </t>
  </si>
  <si>
    <t>Contar con la aprobación de las ponencias de investigación por la DICYP.</t>
  </si>
  <si>
    <t xml:space="preserve">Contribuir al desarrollo del conocimiento científico en la disciplina. </t>
  </si>
  <si>
    <t xml:space="preserve">Las ponencias, y diploma de participación. </t>
  </si>
  <si>
    <t xml:space="preserve">Lograr la participación internacional y aceptación de la investigación en congresos internacionales. </t>
  </si>
  <si>
    <t xml:space="preserve">Integrar temas de investigación en la disciplina de Trabajo social. </t>
  </si>
  <si>
    <t xml:space="preserve">Las ponencias  de la Carrera de Trabajo Social. </t>
  </si>
  <si>
    <t xml:space="preserve">Que los artículos de investigación se integren a la Revista anual de la Facultad. </t>
  </si>
  <si>
    <t xml:space="preserve">Fomentar la participación de grupos de investigación del programa para difundir los resultados obtenidos. </t>
  </si>
  <si>
    <t xml:space="preserve">Los artículos de investigación. </t>
  </si>
  <si>
    <t xml:space="preserve">Jefe y coordinador de la carrera d psicología. </t>
  </si>
  <si>
    <t>Incorporación de los artículos de investigación en el congreso de investigación de la DICU</t>
  </si>
  <si>
    <t xml:space="preserve">Participar en el congreso con las potencias que sean aceptadas en el congreso . </t>
  </si>
  <si>
    <t xml:space="preserve">Las dos ponencias, lista de asistencia, informe. </t>
  </si>
  <si>
    <t xml:space="preserve">Contar con la aprobación del artículo con los estandares para su publicación. </t>
  </si>
  <si>
    <t xml:space="preserve">Visibilizar la investigación realizada en la disciplina. </t>
  </si>
  <si>
    <t xml:space="preserve">El artículo de investigación. </t>
  </si>
  <si>
    <t>Contar con la participación del personal docente para realizar el trabajo de sistematizaicón.</t>
  </si>
  <si>
    <t>Contar con un documento memoria que sirva para dar a conocer los resultados de las Jornadas de Identidad.</t>
  </si>
  <si>
    <t>Publicación de la Sistematización elaborada.</t>
  </si>
  <si>
    <t>Comunidad universitaria, estudiantes y docentes.</t>
  </si>
  <si>
    <t>Coordinador de la Carrera de Antropología.</t>
  </si>
  <si>
    <t>contar con la colaboración de docentes de la Carrera para elaborar artículos para publicación.</t>
  </si>
  <si>
    <t>Publicación de artículos en la revista.</t>
  </si>
  <si>
    <t xml:space="preserve">La aceptación de las ponencias en el congreso de la DICYP. </t>
  </si>
  <si>
    <t xml:space="preserve">Contribuir a la generación de conocimiento histórico y participación en el congreso DICYP. </t>
  </si>
  <si>
    <t xml:space="preserve">Las ponencias , fotografías , lista de participantes. </t>
  </si>
  <si>
    <t xml:space="preserve">Contar con los recursos disponibles para participar en los congresos. </t>
  </si>
  <si>
    <t xml:space="preserve">Contribuir a la generación de conocimiento histórico y participación en congresos internacionales. </t>
  </si>
  <si>
    <t xml:space="preserve">Personal  docente. </t>
  </si>
  <si>
    <t>Disponiblidad del personal docente en la producción de los artículos.</t>
  </si>
  <si>
    <t xml:space="preserve">Divulgación del conocimiento histórico en la revista de Ciencias Sociales. </t>
  </si>
  <si>
    <t xml:space="preserve">Artículos , y revista de Ciencias Sociales. </t>
  </si>
  <si>
    <t xml:space="preserve">Personal docente de Historia. </t>
  </si>
  <si>
    <t xml:space="preserve">2.b.1.PE </t>
  </si>
  <si>
    <t>2.b.2.PE</t>
  </si>
  <si>
    <t>Publicación semestral de la Revista del Depto. de Sociología</t>
  </si>
  <si>
    <t>2.b.3.SO</t>
  </si>
  <si>
    <t>2.b.4.SO</t>
  </si>
  <si>
    <t>2.b.5.TS</t>
  </si>
  <si>
    <t>Elaborar artículos de investigación de psicología  para proponer su incorporación en la Revista de la Facultad de Ciencias Sociales.</t>
  </si>
  <si>
    <t xml:space="preserve">Participar en el congreso de investigación de la DICU con la presentación de ponencias en la disciplina de psicología. </t>
  </si>
  <si>
    <t>2.b.12.HI</t>
  </si>
  <si>
    <t xml:space="preserve">Participar en la revista anual de Ciencias Sociales con la publicación de al menos (2) artículos de investigación de Historia. </t>
  </si>
  <si>
    <t>2.b.13.HI</t>
  </si>
  <si>
    <t xml:space="preserve">Construcción de un diseño de observatorio municipal </t>
  </si>
  <si>
    <t xml:space="preserve">Un (1) Diseño de un observatorio. </t>
  </si>
  <si>
    <t>Diseñar un Observatorio Municipal de Desarrollo Local para fomentar la información y  comunicación en los municipios seleccionados.</t>
  </si>
  <si>
    <t>Contar con el diagnóstico de necesidades para la construcción del observatorio.</t>
  </si>
  <si>
    <t xml:space="preserve">Ser un referente de información a las municipalidades  sobre la problemática locales. </t>
  </si>
  <si>
    <t xml:space="preserve">Diseño del observatorio municipal. </t>
  </si>
  <si>
    <t xml:space="preserve">Estudiantes de la carrera de Desarrollo Local. Poblacion de los municipios. </t>
  </si>
  <si>
    <t>Coordinacion de la Carrera de Desarrollo Local</t>
  </si>
  <si>
    <t>Personal docente capacitado en las técnicas y metolodogías de investigación e inscrito como investigadores en el instituto de investigación de la facultad.</t>
  </si>
  <si>
    <t>Cuatro(4) Docentes capacitados            Docentes registrados como investigadores</t>
  </si>
  <si>
    <t>Relizar una capacitación y actualización docente en metodologías de  investigación (4) realizacion de registro de docentes como investigadores. Participacion de docentes a nivel de diplomado y maestria, y de elaboracion de publicaciones cientificas.</t>
  </si>
  <si>
    <t xml:space="preserve">Contar con la disponibilidad del programa de capacitación y participación docente. </t>
  </si>
  <si>
    <t xml:space="preserve">Que el personal docente este debidamente capacitado en las metodologías y técnicas de investigación. </t>
  </si>
  <si>
    <t xml:space="preserve">Lista de docentes. </t>
  </si>
  <si>
    <t xml:space="preserve">Personal docente de la carrera de Trabajo Social. </t>
  </si>
  <si>
    <t>Sistematizar la experiencia y resultados de la investigación de la PAT.</t>
  </si>
  <si>
    <t xml:space="preserve">Contar con los fondos para la sistematización. </t>
  </si>
  <si>
    <t>Para posicionar la carrera de Trabajo Social en las actividades académicas y científicas.</t>
  </si>
  <si>
    <t xml:space="preserve">El documento de sistematización. </t>
  </si>
  <si>
    <t xml:space="preserve">Personal docente  y estudiantes de la carrera de Trabajo Social. </t>
  </si>
  <si>
    <t>La socialización  de resultados de investigaciones realizadas por parte del equipo de docentes interdisciplinario en congresos nacionales e internacionales</t>
  </si>
  <si>
    <t>Socializada experiencias y resultados de investigaciones.</t>
  </si>
  <si>
    <t xml:space="preserve">La publicación del artículo en la revista CCSS. </t>
  </si>
  <si>
    <t xml:space="preserve">Un artículo de investigación. </t>
  </si>
  <si>
    <t xml:space="preserve">Elaborar un artículo de investigación en la disciplina  para integrarlo en la Revista de CCSS. </t>
  </si>
  <si>
    <t xml:space="preserve">Contar con la aprobación del artículo para integrarlo en la revista. </t>
  </si>
  <si>
    <t xml:space="preserve">Visibilizar la carrera de Trabajo Social y formentar la investigación. </t>
  </si>
  <si>
    <t xml:space="preserve">El artículo de investigación en la revista de CCSS. </t>
  </si>
  <si>
    <t xml:space="preserve">Fortalecer las competencias y habilidades de los estudiantes de la carrera en los temas de metodologías de investigación. </t>
  </si>
  <si>
    <t xml:space="preserve">En coordinación con el IIS desarrollar programas de capacitación en metodología de la investigación. </t>
  </si>
  <si>
    <t xml:space="preserve">Que se logre la coordinación por medio del IIS. </t>
  </si>
  <si>
    <t xml:space="preserve">Mejorar las habilidades de los estudiantes de postgrados. </t>
  </si>
  <si>
    <t xml:space="preserve">Lista de asistencia, fotografías de la jornada. </t>
  </si>
  <si>
    <t xml:space="preserve">Estudiantes de postgrados. </t>
  </si>
  <si>
    <t xml:space="preserve">Coordinador de investigación de postgrados de psicología. Coordinadora del Instituto de investigaciones sociales. </t>
  </si>
  <si>
    <t xml:space="preserve">Personal docente con los conocimientos sobre la metodología de investigación y requisitos de publicación. </t>
  </si>
  <si>
    <t xml:space="preserve">Cuatro(4) docentes capacitados. </t>
  </si>
  <si>
    <t xml:space="preserve">En coordinación con el IIS realizar una jornada de capacitación sobre las metodologías de investigación. </t>
  </si>
  <si>
    <t xml:space="preserve">La disponibilidad del IIS, en brindar la capacitación. </t>
  </si>
  <si>
    <t xml:space="preserve">Para lograr una participación activa en la publicación de las investigaciones realizadas. </t>
  </si>
  <si>
    <t xml:space="preserve">Personal docente de la Carrera de Ciencias Políticas. </t>
  </si>
  <si>
    <t xml:space="preserve">Jornadas de capacitación realizadas para fortalecer competencias a los estudiantes. </t>
  </si>
  <si>
    <t xml:space="preserve">Treinta(30) estudiantes. </t>
  </si>
  <si>
    <t xml:space="preserve">En coordinación con el IIS , diseñar al menos dos(2) jornadas de capacitación para los estudiantes. </t>
  </si>
  <si>
    <t xml:space="preserve">Contar con el apoyo del IIS para realizar la capacitación. </t>
  </si>
  <si>
    <t xml:space="preserve">Fortalecer las competencias para la investigación científica. </t>
  </si>
  <si>
    <t xml:space="preserve">Lista de asistencia, fotografías. </t>
  </si>
  <si>
    <t xml:space="preserve">Estudiantes de la Carrera de Historia. </t>
  </si>
  <si>
    <t>2.b.6.TS</t>
  </si>
  <si>
    <t xml:space="preserve">Publicación </t>
  </si>
  <si>
    <t>2.b.7.TS</t>
  </si>
  <si>
    <t>2.b.8.PS</t>
  </si>
  <si>
    <t>2.b.9.PS</t>
  </si>
  <si>
    <t>2.b.10.CP</t>
  </si>
  <si>
    <t>2.b.11.AN</t>
  </si>
  <si>
    <t>2.b.12.AN</t>
  </si>
  <si>
    <t xml:space="preserve">Dos (2) Jornadas de capacitación para estudiantes y docentes de psicología. </t>
  </si>
  <si>
    <t xml:space="preserve">2.e.1.SO </t>
  </si>
  <si>
    <t>2.d.14.TS</t>
  </si>
  <si>
    <t xml:space="preserve">2.d.15.PS </t>
  </si>
  <si>
    <t xml:space="preserve">2.d.16.CP </t>
  </si>
  <si>
    <t>2.d.17.HI</t>
  </si>
  <si>
    <t>VINCULACIÓN</t>
  </si>
  <si>
    <t>El IIS desarrollará jornadas de capacitación al menos (4) en el año .</t>
  </si>
  <si>
    <t xml:space="preserve">2.d.18.II </t>
  </si>
  <si>
    <t xml:space="preserve">Al menos(4) jornadas de capacitación. </t>
  </si>
  <si>
    <t xml:space="preserve">Formación de compentecias en metodologías de investigación. </t>
  </si>
  <si>
    <t xml:space="preserve">Comunidad universitaria en general. </t>
  </si>
  <si>
    <t xml:space="preserve">Coordinadora del Instituto de Investigaciones Sociales. </t>
  </si>
  <si>
    <t>Implementada una estrategia de comunicación social en municipios identificados por DVS</t>
  </si>
  <si>
    <t>Tres municipios beneficiados</t>
  </si>
  <si>
    <t>Elaborar productos comunicativos para ejecución de la estrategia de comunicación en cada municpio.</t>
  </si>
  <si>
    <t>DVS y municipalidades apoyan con financiamiento y logistica</t>
  </si>
  <si>
    <t>Cubrir la necesidad social de comunicación para el desarrollo</t>
  </si>
  <si>
    <t>Informe, fotos, productos comunicativos</t>
  </si>
  <si>
    <t>Población de los municipios seleccionados</t>
  </si>
  <si>
    <t>Unidad de Vinculación Carrera de Periodismo .</t>
  </si>
  <si>
    <t>Fortalecidas las capacidades gerenciales de actores locales en el municipio de Yamaranguila, mediante jornadas de Desarrollo Local</t>
  </si>
  <si>
    <t>Cuatro(4) talleres de capacitación.</t>
  </si>
  <si>
    <t xml:space="preserve">Desarrollar talleres de capacitación para fortalecer las competencias  de planificación y ejecución de proyectos de desarrollo comunal en el municipio de Yamaranguila- Intibuca. </t>
  </si>
  <si>
    <t xml:space="preserve">Contar con los recursos económicos para realizar el taller. </t>
  </si>
  <si>
    <t xml:space="preserve">Contribuir a fortalecer las capacidades de desarrollo comunitario. </t>
  </si>
  <si>
    <t>Listas de asistencias, plan de taller, memoria fotografica</t>
  </si>
  <si>
    <t>Población de la comunidad de Yamaranguila.</t>
  </si>
  <si>
    <t xml:space="preserve">Comisión de Vinculación de Sociología. </t>
  </si>
  <si>
    <t>Planificación elaborada con la participación comunitaria.</t>
  </si>
  <si>
    <t xml:space="preserve">Tres(3) talleres de planificación. </t>
  </si>
  <si>
    <t xml:space="preserve">Desarrollar talleres de planificación participativa para proyectos de vinculación con personal docente, estudiantes y miembros de barrios y colonias seleccionadas. </t>
  </si>
  <si>
    <t xml:space="preserve">Contar con la disponibilidad de la comunidad y los fondos necesarios para realizar los talleres de capacitación. </t>
  </si>
  <si>
    <t xml:space="preserve">Empoderar a las comunidades en la planificación del desarrollo local. </t>
  </si>
  <si>
    <t xml:space="preserve">Lista de participantes,  fotografías e informe de los talleres de capacitación. </t>
  </si>
  <si>
    <t xml:space="preserve">Dirigentes comunales, pobladores, estudiantes y docentes. </t>
  </si>
  <si>
    <t xml:space="preserve">Coordinador de Carrera de Sociología. </t>
  </si>
  <si>
    <t xml:space="preserve">Proyecto de vinculación presentado a la DVUS para su aprobación. </t>
  </si>
  <si>
    <t xml:space="preserve">Un (1 ) Diseño de proyecto de vinculación. </t>
  </si>
  <si>
    <t>Contar con la aprobación del proyecto por la DVUS.</t>
  </si>
  <si>
    <t xml:space="preserve">Fortalecer proyectos de vinculación en la carrera de Sociología. </t>
  </si>
  <si>
    <t xml:space="preserve">El diseño del proyecto de vinculación. </t>
  </si>
  <si>
    <t xml:space="preserve">Las comunidades </t>
  </si>
  <si>
    <t xml:space="preserve">Jefe del Departamento y Coordinador de Carrera de Sociología. </t>
  </si>
  <si>
    <t>Curso de capacitación diseñado para la comunidad de  San Marcos de Caiquin, departamento de Lempira.</t>
  </si>
  <si>
    <t xml:space="preserve">Un(1) curso de capacitación. </t>
  </si>
  <si>
    <t xml:space="preserve">Desarrollar un curso de capacitación con la municipalidad de San Marcos de Caiquín, para diseñar estrategias de metodológicas de desarrollo municipal. </t>
  </si>
  <si>
    <t xml:space="preserve">Contar con la participación de las autoridades municipales en el programa. </t>
  </si>
  <si>
    <t xml:space="preserve">Fortalecer competencias a la población para el desarrollo municipal. </t>
  </si>
  <si>
    <t>Diagnóstico realizado, Fotografías, informes</t>
  </si>
  <si>
    <t>Contribuir a mejorar la calidad educativa en los centros escolares de los municipios priorizados .</t>
  </si>
  <si>
    <t>Un(1) programa de intervención.</t>
  </si>
  <si>
    <t xml:space="preserve">Realizar un programa de intervención psicológica  educativa por medio del trinomio educativo a  los centros escolares de los municipios priorizados. </t>
  </si>
  <si>
    <t xml:space="preserve">Participación de las autoridades y comunidad de los municipios. </t>
  </si>
  <si>
    <t>Brindar un apoyo psicológico educativo a los  municipios priorizados según acuerdo UNAH - AMHON</t>
  </si>
  <si>
    <t>Listas de asistencia, fotografias, informes, etc.</t>
  </si>
  <si>
    <t>Docentes, Padres de familia y alumnos de Centros Educativos.</t>
  </si>
  <si>
    <t>Comisión de vinculación de la Carrera de Psicología.</t>
  </si>
  <si>
    <t xml:space="preserve">Evaluación de los niños y niñas por medio de la intervención psicológica en los centros escolares del Proyecto ACOES dentro del marco del compromiso de la Rectoría en el marco de Vinculación Universidad Sociedad donde participan diferentes asignaturas de la psicología. </t>
  </si>
  <si>
    <t xml:space="preserve">125  niños/niñas evaluados. </t>
  </si>
  <si>
    <t>Realizar las evaluaciones psicopedagógicas y psicodiagnósticas a niños de escuelas del Proyecto ACOES.</t>
  </si>
  <si>
    <t xml:space="preserve">Contar los fondos necesarios para realizar el plan de intervención. </t>
  </si>
  <si>
    <t>Contribuir en los procesos de intervención psicológica en el marco de compromiso de rectoría , Vinculación Universidad- Sociedad en el Proyecto ACOES.</t>
  </si>
  <si>
    <t>Listas de niños evaluados , fotografías, informes, etc.</t>
  </si>
  <si>
    <t>Alumnos de Centros Educativos.</t>
  </si>
  <si>
    <t xml:space="preserve">Personal docente de las asignaturas: Comisión de vinculación de la Carrera de Psicología. </t>
  </si>
  <si>
    <t>Prácticas Académicas de la orientación Arqueológica planificadas y desarrolladas.</t>
  </si>
  <si>
    <t>2 (dos) prácticas Académicas desarrolladas.</t>
  </si>
  <si>
    <t>Desarrollar Practicas académicas de la Orientación arqueológica</t>
  </si>
  <si>
    <t>Contar con la Planificación de  las Prácticas Académicas en Orientación en Arqueología.</t>
  </si>
  <si>
    <t>Aplicación de aprendizaje teórico a la práctica.</t>
  </si>
  <si>
    <t>Asignatura planificada, matrícula, listado de alumnos.</t>
  </si>
  <si>
    <t>Estudiantes de la Carrera de Antropología</t>
  </si>
  <si>
    <t>Coordinador Carrera de Antropología</t>
  </si>
  <si>
    <t xml:space="preserve">Proyectos de vinculación desarrollados. </t>
  </si>
  <si>
    <t xml:space="preserve">Dos(2) proyectos de vinculación. </t>
  </si>
  <si>
    <t xml:space="preserve">Contar con convenios en las alcaldias y participación de los estudiantes. </t>
  </si>
  <si>
    <t xml:space="preserve">Gestionar el patrimonio documental para la preservación de la memoria histórica. </t>
  </si>
  <si>
    <t xml:space="preserve">Informes, fotografías, lista de asistencias. </t>
  </si>
  <si>
    <t xml:space="preserve">Archivos estatales, municipales e institucionales. </t>
  </si>
  <si>
    <t xml:space="preserve">Jefe del Departamento y Coordinador de la Carrera de Historia. </t>
  </si>
  <si>
    <t xml:space="preserve">Contar con alianzas estrategicas para la realización de la práctica profesional de los estudiantes de la carrera. </t>
  </si>
  <si>
    <t>Realizar al menos (3) convenios o cartas de intención  con instituciones públicas, privadas , municipalidades, otras..</t>
  </si>
  <si>
    <t xml:space="preserve">Que las instituciones esten interesadas en realizar convenios. </t>
  </si>
  <si>
    <t xml:space="preserve">Lograr la cooperación Inter - Institucional que brinde espacios para la realización de la PAT. </t>
  </si>
  <si>
    <t xml:space="preserve">Los convenios firmados y cartas de intención . </t>
  </si>
  <si>
    <t xml:space="preserve">Jefe de Departamento y Coordinador de Carrera de Trabajo Social. </t>
  </si>
  <si>
    <t xml:space="preserve">Fortalecer la vinculación en las clases de la carrera de Trabajo Social </t>
  </si>
  <si>
    <t xml:space="preserve">Al menos 85 estudiantes  realizarán su práctica profesional en proyectos de vinculación. </t>
  </si>
  <si>
    <t xml:space="preserve">Contribuir al desarrollo  de la PAT por medio de giras de supervisión a los estudiantes de la carrera de Trabajo Social. </t>
  </si>
  <si>
    <t xml:space="preserve">Contar con los recursos financieros para realizar las supervisiones de práctica de los estudiantes. </t>
  </si>
  <si>
    <t xml:space="preserve">Contribuir con el desarrollo de las comunidades, fortalecimiento institucional  y organización y participación comunitaria. </t>
  </si>
  <si>
    <t xml:space="preserve">Informes de diagnósticos municipales, solicitud y liquidación de viáticos, listado de asistencia. </t>
  </si>
  <si>
    <t xml:space="preserve">Personal docente y estudiantes de la carrera de Trabajo Social. </t>
  </si>
  <si>
    <t xml:space="preserve">Contar un perfil de propuesta para la solicitud de financiamiento para los estudiantes que realizan la PAT. </t>
  </si>
  <si>
    <t xml:space="preserve">Una(1) propuesta de sostenibilidad para los estudiantes que realizan la PAT. </t>
  </si>
  <si>
    <t xml:space="preserve">Gestionar fondos de sostenibilidad para los estudiantes que realizan las prácticas de vinculación Universidad- Sociedad en las diferentes instancias dentro y fuera de la UNAH. </t>
  </si>
  <si>
    <t xml:space="preserve">Que la propuesta sea aceptada ante las diferentes instancias de la gestión. </t>
  </si>
  <si>
    <t xml:space="preserve">Que los estudiantes cuenten con los recursos necesarios para realizar la PAT, en condiciones favorables para su desarrollo. </t>
  </si>
  <si>
    <t xml:space="preserve">La propuesta elaborada. </t>
  </si>
  <si>
    <t xml:space="preserve">Estudiantes de trabajo social que realizan la (PAT). </t>
  </si>
  <si>
    <t>Fortalecimiento de la comisión de comunicación y promoción en los enlaces entre DIVUS y las diferentes instancias ( Interno- Externo), que requieren apoyo de la práctica académica terminal de la Escuela de Trabajo Social.</t>
  </si>
  <si>
    <t xml:space="preserve">Una unidad de comunicación . </t>
  </si>
  <si>
    <t xml:space="preserve">Crear una unidad de enlace  para la comunicación interna con las diferentes instancias de la Universidad en función de la PAT. </t>
  </si>
  <si>
    <t xml:space="preserve">Contar con la disponibilidad y compromiso del personal para las funciones de la unidad de comunicación. </t>
  </si>
  <si>
    <t xml:space="preserve">Para establecer vínculos directos en las negociaciones de trabajo colaborativo en las diferentes instancias. </t>
  </si>
  <si>
    <t xml:space="preserve">La unidad de comunicación,  CV de la persona ocupar el puesto. </t>
  </si>
  <si>
    <t>Intervención psicológica institucional-comunitaria que contribuye al desarrollo de la practica de los estudiantes.</t>
  </si>
  <si>
    <t>Al menos 180 estudiantes realizando la PPS en diferentes centros de práctica en instituciones.</t>
  </si>
  <si>
    <t xml:space="preserve">Apoyar a la supervisión de  practicantes de 800 horas en diferentes instituciones que cumplen con requisitos UNAH en beneficio de la comunidad. </t>
  </si>
  <si>
    <t xml:space="preserve">Estudiantes que finalicen su plan de estudios. </t>
  </si>
  <si>
    <t xml:space="preserve">Dar respuesta  la necesidad de la sociedad hondureña en programas de intervención psicológica. </t>
  </si>
  <si>
    <t xml:space="preserve">Declaración jurada del cumplimiento de las 800 horas de PPS. Registro de supervisión por docentes de la carrera. Hojas de evaluación de instituciones para los  practicantes </t>
  </si>
  <si>
    <t xml:space="preserve">Instituciones públicas y/o privadas, Ongs entre otros. </t>
  </si>
  <si>
    <t xml:space="preserve">Coordinación Académica de la Carrera de Psicología. </t>
  </si>
  <si>
    <t>La problación recibe atención a problemas de salud mental, evaluaciones psicológicas, problemas de aprendizaje, psicodiagnósticos etc. que buscan intervención dentro de CU.</t>
  </si>
  <si>
    <t>Al menos  15 estudiantes realizando su PPS en el CAPs.Al menos 900 casos atendidos  en el año 2016, en el Centro de Asistencia Psicológica CAPs de la UNAH</t>
  </si>
  <si>
    <t>Realizar evaluaciones psicológicas para estudios vocacionales, problemas de aprendizaje, psicodiagnósticos, etc.  y atención a los problemas de salud mental en general.</t>
  </si>
  <si>
    <t>Contar con los recursos para brindar este servicio psicológico a la  sociedad hondureña que demanda atención.</t>
  </si>
  <si>
    <t>La población metropolitana demanda atención psicológica a bajo costo  y en la ciudad existe muy poca oferta, el CAPS la puede ofrecer.</t>
  </si>
  <si>
    <t>Horarios de asistencia, expedientes, informes psicologicos firmados por el padre de familia y libro de control que permitan cuantificar cantidad de personas y problemas intervenidos.</t>
  </si>
  <si>
    <t>Comunidad Universidad y sociedad hondureña en general.</t>
  </si>
  <si>
    <t>Coordinador del Centro de asistencia psicológica CAPs.</t>
  </si>
  <si>
    <t xml:space="preserve">Sensiblizar a la comunidad estudiantil sobre la situación de los niños que son vulnerados en sus derechos a la salud pública. </t>
  </si>
  <si>
    <t xml:space="preserve">Cien(100) estudiantes participando en la actividad. </t>
  </si>
  <si>
    <t>Realizar una jornada de sensibilización con estudiantes sobre la situación de los  niños que son vulnerados en sus derechos a la salud.</t>
  </si>
  <si>
    <t xml:space="preserve">Contar la participación estudiantil en la jornada de sensibilización. </t>
  </si>
  <si>
    <t xml:space="preserve">Crear valores de solidaridad en los docentes y estudiantes de la carrera de ciencias políticas. </t>
  </si>
  <si>
    <t xml:space="preserve">Fotografías, informe de la actividad. </t>
  </si>
  <si>
    <t xml:space="preserve">Estudiantes y Personal Docente de la Carrera de Ciencias Políticas. </t>
  </si>
  <si>
    <t xml:space="preserve">Jefe de Departamento y personal docente de Ciencias Políticas. </t>
  </si>
  <si>
    <t xml:space="preserve">Contribuir a la implementación de la política de vinculación y sensiblización de la comunidad universitaria en los derechos humanos. </t>
  </si>
  <si>
    <t xml:space="preserve">Desarrollar un acompañamiento sobre la situación en la que viven las personas en los centros de detención hospitales públicos y ascilo de ancianos con los alumnos de la clase de derechos humanos. </t>
  </si>
  <si>
    <t xml:space="preserve">Contar con las condiciones de traslado de los docentes y alumnos que participarán en esta actividad. </t>
  </si>
  <si>
    <t xml:space="preserve">Personas  atentidas en los centros hospitalarios, penales y ascilos de ancianos. </t>
  </si>
  <si>
    <t xml:space="preserve">La conservación de los documentos históricos. </t>
  </si>
  <si>
    <t xml:space="preserve">Veinte(20) estudiantes. </t>
  </si>
  <si>
    <t xml:space="preserve">Contribuir al rescate de la memoria histórica nacional y local. </t>
  </si>
  <si>
    <t xml:space="preserve">La solicitud de colaboración con los archivos nacionales y locales. </t>
  </si>
  <si>
    <t xml:space="preserve">Para la conservación de la memoria histórica y fortalecimiento de competencias de investigación y rescate de los arhivos. </t>
  </si>
  <si>
    <t xml:space="preserve">Fotografías, informe, lista de asistencia. </t>
  </si>
  <si>
    <t>La graduación de la tercera promoción del Diplomado en Cine Documental</t>
  </si>
  <si>
    <t>15 egresados del Diplomado</t>
  </si>
  <si>
    <t xml:space="preserve">Promover el ingresos de los participantes a través de campañas de publicidad, y dar el seguimiento hasta su graduación. </t>
  </si>
  <si>
    <t xml:space="preserve">Contar con al menos 15 estudiantes para cubrir los costos. </t>
  </si>
  <si>
    <t xml:space="preserve">Demanda de la sociedad de formación especializada en Cine Documental. </t>
  </si>
  <si>
    <t>Matrícula, listados, fotografías e informes</t>
  </si>
  <si>
    <t xml:space="preserve">Egresados, estudiantes y público en general. </t>
  </si>
  <si>
    <t>Diplomado en Gestión Municipal diseñado.</t>
  </si>
  <si>
    <t>Un (1) diseño del diplomado en Gestión del Desarrollo Municipal.</t>
  </si>
  <si>
    <t xml:space="preserve">Disponibilidad de fondos para la construcción del diseño. </t>
  </si>
  <si>
    <t xml:space="preserve">Fortalecer la capacidad de gestión de las municipales. </t>
  </si>
  <si>
    <t xml:space="preserve">El diseño de Desarrollo Municipal. </t>
  </si>
  <si>
    <t xml:space="preserve">Autoridades municipales. </t>
  </si>
  <si>
    <t>Participación de las autoridades municipales en el diplomado.</t>
  </si>
  <si>
    <t xml:space="preserve">100% diplomado en  Desarrollo Municipal. Veinte(20) funcionarios municipales capacitados. </t>
  </si>
  <si>
    <t xml:space="preserve">El diseño aprobado y recursos disponibles. </t>
  </si>
  <si>
    <t xml:space="preserve">Lista de participantes, fotografías e informe . </t>
  </si>
  <si>
    <t xml:space="preserve">Coordinador de la carrera de Desarrollo Local </t>
  </si>
  <si>
    <t xml:space="preserve"> Formación integral de los adolescentes.</t>
  </si>
  <si>
    <t>Al menos 90  estudiantes de la asignatura de Psicología Evolutiva II jornada matutina participando en la actividad.   Al menos 8  talleres impartidos a estudiantes de secundaria durante el año escolar.</t>
  </si>
  <si>
    <t xml:space="preserve">Diseñar y ejecutar talleres en temas pertinentes a la población adolescente y aplicar los cuadernillos de trabajo "Mundo Joven". </t>
  </si>
  <si>
    <t xml:space="preserve">La sociedad hondureña demanda atención psicológica  </t>
  </si>
  <si>
    <t xml:space="preserve">Contribuir a la formación profesional de los estudiantes en el campo de trabajo, y apoyar en la formación integral de los adolescentes. </t>
  </si>
  <si>
    <t>Revista "Mundo Joven" Manual de talleres y cuadernillos de aplicación, listas de asistencia, fotografías, informes, etc.</t>
  </si>
  <si>
    <t xml:space="preserve">Estudiantes de secundaria de institutos públicos. </t>
  </si>
  <si>
    <t xml:space="preserve">Personal docente de la clase psicología evolutiva II. </t>
  </si>
  <si>
    <t xml:space="preserve">Desarrollada la Jornada de la enseñanza de la teoría de la Historia . </t>
  </si>
  <si>
    <t xml:space="preserve">Una(1) Jornada de enseñanza. </t>
  </si>
  <si>
    <t xml:space="preserve">Desarrollar una jornada de enseñanza de teoría de la Historia. </t>
  </si>
  <si>
    <t xml:space="preserve">Disponibilidad de personal docente, participación de estudiantes y público en general. </t>
  </si>
  <si>
    <t xml:space="preserve">Para profundizar conocimiento de las explicaciones teóricas de la Historia. </t>
  </si>
  <si>
    <t xml:space="preserve">Lista de participantes. </t>
  </si>
  <si>
    <t>Visibilizar  las actividades realizadas por la Escuela de Periodismo  en redes sociales</t>
  </si>
  <si>
    <t xml:space="preserve">No. de publicaciones </t>
  </si>
  <si>
    <t xml:space="preserve">Elaborar notas, videos y fotografías de las actividades de vinculación realizadas por los estudiantes de la Carrera de Periodismo. </t>
  </si>
  <si>
    <t>Contar con un equipo de estudiantes voluntarios .</t>
  </si>
  <si>
    <t>Mejorar la imagen de la Escuela divulgando sus programas de vinculación</t>
  </si>
  <si>
    <t xml:space="preserve">Publicaciones redes sociales, fotografías . </t>
  </si>
  <si>
    <t xml:space="preserve">Diseñada campaña de sensiblización para informar sobre la problemática que viven las mujeres en Honduras. </t>
  </si>
  <si>
    <t>Una campaña de sensibilización publicada.</t>
  </si>
  <si>
    <t>Desarrollar campañas de sensibilización e información sobre problemáticas que viven las mujeres en Honduras</t>
  </si>
  <si>
    <t xml:space="preserve">Contar con los medios necesarios para la difusión </t>
  </si>
  <si>
    <t>Visibilizar la problemática de violencia y descriminación de género.</t>
  </si>
  <si>
    <t xml:space="preserve">Trifolios, videos y conferencias </t>
  </si>
  <si>
    <t>Comunidad Universitaria.</t>
  </si>
  <si>
    <t xml:space="preserve">Aportes  a la sociedad en general a través de los medios de comunicación en temas de psicología, y dar a conocer las actividades que se realizan en la Escuela. </t>
  </si>
  <si>
    <t xml:space="preserve">100% participación de acuerdo a la demanda en los medios de comunicación. </t>
  </si>
  <si>
    <t>Participar en medios de comunicación social: televisión, radio, periodicos, redes sociales, blogs, divulgación de las actividades de vinculación realizadas por la Escuela de Ciencias Psicológicas.</t>
  </si>
  <si>
    <t xml:space="preserve">Responder a la demanda de la sociedad para conocer acerca de temas de salud mental y socializar las actividades de la Escuela. </t>
  </si>
  <si>
    <t>Entrevistas televisivas, artículos de periodico, prensa escrita, sitios web.</t>
  </si>
  <si>
    <t xml:space="preserve">Comunidad universitaria, y la Sociedad Hondureña. </t>
  </si>
  <si>
    <t xml:space="preserve">Docentes de la Carrera de Psicología </t>
  </si>
  <si>
    <t>Convenios y alianzas con Universidades e instituciones científicas para la ejecución de proyectos arqueológicos y antropológicos en Honduras firmados.</t>
  </si>
  <si>
    <t>6 (seis) convenios firmados</t>
  </si>
  <si>
    <t>Generar espacios de intercambio para fortalecer las competencias  de investigación de los alumnos de la Carrera de Antropología</t>
  </si>
  <si>
    <t>Cartas de Intensiones firmadas.</t>
  </si>
  <si>
    <t xml:space="preserve">Dar a conocer la experiencia de los proyectos de vinculación en las comunidades de la perifería urbana. </t>
  </si>
  <si>
    <t xml:space="preserve">100% sistematización de experiencias de proyectos de vinculación. </t>
  </si>
  <si>
    <t>Sistematizar y socializar la experiencia de procesos de  vinculación y de investigación participativa con las comunidades de la periferia urbana.</t>
  </si>
  <si>
    <t xml:space="preserve">Dar a conocer las expereincias de procesos educativos comunitarios </t>
  </si>
  <si>
    <t xml:space="preserve">Promover las experiencias de desarrollo comunitarios y la vinculacion de la Universidad con las comunidades  </t>
  </si>
  <si>
    <t xml:space="preserve">La sistematizacion </t>
  </si>
  <si>
    <t xml:space="preserve">Proyeccion de la carrera de psicologia a otras facultades y a la sociedad en general. </t>
  </si>
  <si>
    <t>100 boletines en físico distribuidos                       500 visitas a boletín on line</t>
  </si>
  <si>
    <t>Elaboración de Boletín de vinculación con proyectos y Actividades de la Escuela de Ciencias Psicológicas Creación de sitio web.</t>
  </si>
  <si>
    <t>Aportes de la carrera de psicologia a la sociedad en general</t>
  </si>
  <si>
    <t>Contribuir a traves de la divulgacion de las actividades de vinculacion realizadas por la Escuela de Ciencias Psicologicas.</t>
  </si>
  <si>
    <t>Boletin (fisico y digital).</t>
  </si>
  <si>
    <t>Comunidad Universitaria y poblacion en general.</t>
  </si>
  <si>
    <t>Comite de Vinculacion.</t>
  </si>
  <si>
    <t xml:space="preserve">Diseñar un proyecto de vinculación en sociología y gestionar su aprobación ante la DVUS.        </t>
  </si>
  <si>
    <t>3.a.1.SO</t>
  </si>
  <si>
    <t>3.a.2.PS</t>
  </si>
  <si>
    <t>Participar en al menos (2) proyectos de vinculación de acuerdo a la estrategía de DVUS.</t>
  </si>
  <si>
    <t>3.a.3.HI</t>
  </si>
  <si>
    <t>3.a.4.TS</t>
  </si>
  <si>
    <t xml:space="preserve">Tres(3) Convenios con instituciones públicas/ privadas. </t>
  </si>
  <si>
    <t>3.a.5.TS</t>
  </si>
  <si>
    <t>Gestionar convenios para asistencia  de  reciproca o cartas de entendimiento tramitados su firmas</t>
  </si>
  <si>
    <t>3.a.6.AN</t>
  </si>
  <si>
    <t xml:space="preserve">Contar con la disponibilidad de las partes. </t>
  </si>
  <si>
    <t>3.b.1.TS</t>
  </si>
  <si>
    <t>3.b.2.TS</t>
  </si>
  <si>
    <t>3.b.3.PS</t>
  </si>
  <si>
    <t>3.b.4.AN</t>
  </si>
  <si>
    <t xml:space="preserve">3.b.5.PS </t>
  </si>
  <si>
    <t>3.b.6.PS</t>
  </si>
  <si>
    <t>3.b.7.HI</t>
  </si>
  <si>
    <t>3.c.8.PE</t>
  </si>
  <si>
    <t>3.c.9.SO</t>
  </si>
  <si>
    <t>.</t>
  </si>
  <si>
    <t>3.c.10.SO</t>
  </si>
  <si>
    <t xml:space="preserve">Diseñar el programa de  un diplomado en gestión del Desarrollo Municipal. </t>
  </si>
  <si>
    <t>3.c.11.PS</t>
  </si>
  <si>
    <t>3.c.12.HI</t>
  </si>
  <si>
    <t>3.d.1.PE</t>
  </si>
  <si>
    <t>3.d.2.PE</t>
  </si>
  <si>
    <t>3.e.1.SO</t>
  </si>
  <si>
    <t>3.d.3.PE</t>
  </si>
  <si>
    <t>3.e.2.SO</t>
  </si>
  <si>
    <t>3.f.1.SO</t>
  </si>
  <si>
    <t>3.f.2.CP</t>
  </si>
  <si>
    <t>3.f.3.CP</t>
  </si>
  <si>
    <t>3.f.4.SO</t>
  </si>
  <si>
    <t>3.f.5.SO</t>
  </si>
  <si>
    <t>Area Estratégica no. 7  Gestión académica y administrativa de la vinculación.Plataforma Virtual</t>
  </si>
  <si>
    <t>3.f.6.PS</t>
  </si>
  <si>
    <t xml:space="preserve">DESARROLLO CURRICULAR </t>
  </si>
  <si>
    <t>Cinco docentes finalizan estudios de Maestría en Comunicación FUNIBER</t>
  </si>
  <si>
    <t>Cinco tésis de postgrado finalizadas</t>
  </si>
  <si>
    <t>Redacción y defensa de tésis para obtar a título de posgrado por FUNIBER, por parte de cinco docentes.</t>
  </si>
  <si>
    <t xml:space="preserve">Los profesores que participan en las becas de FUNIBER terminan sus formación de maestría. </t>
  </si>
  <si>
    <t>Los profesores deben contar con una maestría pertinente al campo de estudio</t>
  </si>
  <si>
    <t>Tésis, título de graduación de postgrado.</t>
  </si>
  <si>
    <t xml:space="preserve">Comunidad Universitaria y estudiantes de la Carrera de Periodismo. </t>
  </si>
  <si>
    <t xml:space="preserve">Personal docente capacitado en metodologías y técnicas de la enseñanza. </t>
  </si>
  <si>
    <t xml:space="preserve">Veinticuatro (24)docentes capacitados en metodologías y técnicas de enseñanzas </t>
  </si>
  <si>
    <t xml:space="preserve">Diseñar un programa de formación docente, en coordinación con el instituto de profesionalización docente. </t>
  </si>
  <si>
    <t xml:space="preserve">Disponibilidad del personal docente para diseñar el programa con el apoyo del Instituto de profesionalización. </t>
  </si>
  <si>
    <t xml:space="preserve">Fortalecer las competencias docentes en metodologías de la enseñanza. </t>
  </si>
  <si>
    <t xml:space="preserve">Programa de capacitación diseñado, lista de participantes. </t>
  </si>
  <si>
    <t xml:space="preserve">Personal docente  del departamento de  Sociología . </t>
  </si>
  <si>
    <t>Jefe del Departamento y Coordinador de la Carrera de Sociología.</t>
  </si>
  <si>
    <t xml:space="preserve">Docentes de sociología capacitados en manejo y uso de las TICs. </t>
  </si>
  <si>
    <t xml:space="preserve">Veinte(10) docentes capacitados en el uso de las TICs. </t>
  </si>
  <si>
    <t xml:space="preserve">Gestionar  un taller de capacitación a docentes en el uso de tecnologías de la información y la comunicación con la DIE. </t>
  </si>
  <si>
    <t xml:space="preserve">Disponibilidad del personal docente para diseñar el programa con el apoyo de la DIE. </t>
  </si>
  <si>
    <t xml:space="preserve">Fortalecer las competencias docentes en el uso de las TICs. </t>
  </si>
  <si>
    <t xml:space="preserve">Listado de docentes capacitados.  </t>
  </si>
  <si>
    <t xml:space="preserve">Docentes de sociología actualizados en la enseñanza de la clase de sociología en línea. </t>
  </si>
  <si>
    <t xml:space="preserve">Dos(2) docentes de sociología capacitados en educación virtual </t>
  </si>
  <si>
    <t>Coordinar permanentemente con la DIE la actualización de los docentes que imparten la clase de sociología en línea.</t>
  </si>
  <si>
    <t xml:space="preserve">El apoyo de la DIE en el proceso de actualización docente. </t>
  </si>
  <si>
    <t xml:space="preserve">Impartir una clase de sociología en línea de calidad. </t>
  </si>
  <si>
    <t>La lista de los participantes.</t>
  </si>
  <si>
    <t>Docentes de la carrera de sociología y desarrollo local participando en los  talleres de procesos de reforma universitaria.</t>
  </si>
  <si>
    <t>Veinte (20) docentes.</t>
  </si>
  <si>
    <t xml:space="preserve">Desarrollar un taller sobre avances y estado actual de la reforma universitaria </t>
  </si>
  <si>
    <t xml:space="preserve">Disponibilidad del personal docente en conocer los avances de la reforma universitaria </t>
  </si>
  <si>
    <t xml:space="preserve">Involucrar a los docentes en el proceso de reforma universitaria. </t>
  </si>
  <si>
    <t>Superivisiones al personal docente que imparte clases en los centros regionales (CRAED).</t>
  </si>
  <si>
    <t xml:space="preserve">Cuatro(4) supervisiones. </t>
  </si>
  <si>
    <t xml:space="preserve">Contar con la disponibilidad de fondos para realizar las visitas a los CRAED. </t>
  </si>
  <si>
    <t xml:space="preserve">Evaluar la metodología de la enseñanza de la sociología en educación a distancia. </t>
  </si>
  <si>
    <t xml:space="preserve">Informes de supervisiones,e instrumentos de evaluación. </t>
  </si>
  <si>
    <t xml:space="preserve">Personal docente  de sociología en los CRAED. </t>
  </si>
  <si>
    <t>Jefe del Departamento de la Carrera de Sociología.</t>
  </si>
  <si>
    <t xml:space="preserve">Personal docente capacitado en competencias. </t>
  </si>
  <si>
    <t xml:space="preserve">4 (cuatro) Jornadas de capacitación. </t>
  </si>
  <si>
    <t xml:space="preserve">En coordinación con el Instituto de profesionalización docente , realizar jornadas de capacitación para la formación profesional docente. </t>
  </si>
  <si>
    <t>Que los docentes de la carrera de Trabajo Social cumplan con el proceso de capacitación implementado por el Instituto de Profesionalización Docente.</t>
  </si>
  <si>
    <t xml:space="preserve">Formación  y actualización profesional docente en metolodologías didácticas de educación superior. </t>
  </si>
  <si>
    <t xml:space="preserve">Listado de Inscripción docente, y diplomas de participación. </t>
  </si>
  <si>
    <t xml:space="preserve">Personal Docente de Trabajo Social. </t>
  </si>
  <si>
    <t xml:space="preserve">Contar con un plan de revelo docente de la carrera de Trabajo Social. </t>
  </si>
  <si>
    <t xml:space="preserve">Plan de revelo docente. </t>
  </si>
  <si>
    <t>Elaborar el Plan de revelo docente de la Carrera de Trabajo Social.</t>
  </si>
  <si>
    <t xml:space="preserve">Lograr la participación de los docentes en el plan de revelo generacional. </t>
  </si>
  <si>
    <t>Contar personal capacitado en el área de trabajo social  que ocupe las plazas disponibles .</t>
  </si>
  <si>
    <t>Plan de Revelo Docente.</t>
  </si>
  <si>
    <t xml:space="preserve">Personal docente capacitado en el programa aprender. </t>
  </si>
  <si>
    <t xml:space="preserve">Seis (6)  docentes capacitados. </t>
  </si>
  <si>
    <t xml:space="preserve">Participar en programas de metodologías aprender- aprender  del pesonal docente de la carrera de trabajo social. </t>
  </si>
  <si>
    <t xml:space="preserve">Lista de Docentes. </t>
  </si>
  <si>
    <t xml:space="preserve">Personal docente de la Carrera de Trabajo Social con la evaluación docente. </t>
  </si>
  <si>
    <t xml:space="preserve">Veinte(20) docentes evaluados. </t>
  </si>
  <si>
    <t>Realizar la evaluación  anual del desempeño docente.</t>
  </si>
  <si>
    <t xml:space="preserve">Contar con la información necesaria para la evaluación del desempeño docente. </t>
  </si>
  <si>
    <t xml:space="preserve">Para mejorar las competencias del personal docente de la carrera de Trabajo Social. </t>
  </si>
  <si>
    <t xml:space="preserve">Informe de evaluación en la página web, lista de los docentes. </t>
  </si>
  <si>
    <t xml:space="preserve">Personal docente capacitado en el manejo de aulas virtuales. </t>
  </si>
  <si>
    <t xml:space="preserve">20 docentes de la carrera de psicología. </t>
  </si>
  <si>
    <t xml:space="preserve">En coordinación con la DEGT, realizar jornadas de capacitación docente sobre el manejo de aulas virtuales.                             </t>
  </si>
  <si>
    <t xml:space="preserve">La apertura de los cursos virtuales por la DEGT. </t>
  </si>
  <si>
    <t xml:space="preserve">Fortalecimiento de competencia docente con uso de las TICs. </t>
  </si>
  <si>
    <t xml:space="preserve">Lista de participantes, diploma de participación. </t>
  </si>
  <si>
    <t>Docentes de la Escuela de Ciencias Psicológicas</t>
  </si>
  <si>
    <t xml:space="preserve">Jefe del Departamento y Coordinadora de la Carrera de Psicología. </t>
  </si>
  <si>
    <t xml:space="preserve">Conocer el desempeño docente e identificar las fortalezas y debilidades del personal para implementar el plan de mejora. </t>
  </si>
  <si>
    <t>100%  realizadas las evaluaciones del desempeño al personal docente de psicología.</t>
  </si>
  <si>
    <t xml:space="preserve">Evaluar el desempeño docente, de acuerdo a los lineamiento de la vice rectoría académica. </t>
  </si>
  <si>
    <t xml:space="preserve">La vice rectoría académica solicita las evaluaciones del desempeño docente. </t>
  </si>
  <si>
    <t xml:space="preserve">La mejorar de la calidad académica. </t>
  </si>
  <si>
    <t xml:space="preserve">Las evaluaciones del desempeño. </t>
  </si>
  <si>
    <t xml:space="preserve">Jefe del Departamento  de Psicología. </t>
  </si>
  <si>
    <t xml:space="preserve">La unificación de los críterios acádemicos para la mejora de la calidad educativa en la disciplina de psicología. </t>
  </si>
  <si>
    <t xml:space="preserve">Tres (3 )reuniones. </t>
  </si>
  <si>
    <t xml:space="preserve">Unificar críterios académicos por áreas de conocimiento  de la  disciplina con el personal docente en reuniones de trabajo.  </t>
  </si>
  <si>
    <t xml:space="preserve">Contar la participación del personal docente. </t>
  </si>
  <si>
    <t xml:space="preserve">La mejorar de la calidad académica con críterios actualizados en la disciplina. </t>
  </si>
  <si>
    <t xml:space="preserve">Lista de asistencia, ayudas memoria de las reuniones. </t>
  </si>
  <si>
    <t xml:space="preserve">Un plan de revelo docente actulizado, para toma de decisiones oportunas. </t>
  </si>
  <si>
    <t xml:space="preserve">Un(1) plan de revelo docente. </t>
  </si>
  <si>
    <t xml:space="preserve">Diseñar un plan de revelo docente de la Carrera de Psicología. </t>
  </si>
  <si>
    <t xml:space="preserve">Contar  con la información actualizada del personal docente. </t>
  </si>
  <si>
    <t xml:space="preserve">Tomar decisiones oportunas con la información actualizada. </t>
  </si>
  <si>
    <t xml:space="preserve">Plan de revelo docente, información del personal docente. </t>
  </si>
  <si>
    <t xml:space="preserve">Mejora de los conocimientos de los docentes de la Escuela de Ciencias Psicológicas con respecto a las estrategias de aprendizaje exitosas utilizadas en el diseño curricular por competencias. </t>
  </si>
  <si>
    <t xml:space="preserve">Diez (10) docentes capacitados. </t>
  </si>
  <si>
    <t xml:space="preserve">En coordinación con el Instituto de profesionalización docente, realizar una jornada de capacitación sobre las estrategias de aprendizaje  por competencias. </t>
  </si>
  <si>
    <t>Los docentes participan en actividades de formación continua.</t>
  </si>
  <si>
    <t xml:space="preserve">La  formación continua y actualización  para enriquecer su quehacer docente. </t>
  </si>
  <si>
    <t xml:space="preserve">Personal docente, Jefe del Departamento y Coordinadora de la Carrera de Psicología. </t>
  </si>
  <si>
    <t xml:space="preserve">Personal docente capacitado para el ejercicio de sus funciones. </t>
  </si>
  <si>
    <t xml:space="preserve">Cuatro (4) docentes capacitados. </t>
  </si>
  <si>
    <t xml:space="preserve">En coordinación con el Instituto de profesionalización docente capacitar al personal docente de la Carrera. </t>
  </si>
  <si>
    <t xml:space="preserve">Disponiblidad del Instituto de Profesionalización docente para realizar la capacitación docente. </t>
  </si>
  <si>
    <t>Formación docente para la calidad educativa.</t>
  </si>
  <si>
    <t xml:space="preserve">Lista de asistencia . </t>
  </si>
  <si>
    <t xml:space="preserve">Personal Docente de Ciencias Políticas. </t>
  </si>
  <si>
    <t xml:space="preserve">Tener los perfiles docentes actualizados para la implementación de la carrera. </t>
  </si>
  <si>
    <t xml:space="preserve">Pefiles de los docentes </t>
  </si>
  <si>
    <t xml:space="preserve">Elaborar los perfiles docentes para la implementación de la carrera de ciencias politicas. </t>
  </si>
  <si>
    <t>Que se cuente con los fondos para la contratación docente.</t>
  </si>
  <si>
    <t xml:space="preserve">Cubrir con la demanda estudiantil por la apertura de la licenciatura en Ciencias Políticas. </t>
  </si>
  <si>
    <t xml:space="preserve"> Perfiles elaborados, Plazas docentes. </t>
  </si>
  <si>
    <t>4.a.1.PE</t>
  </si>
  <si>
    <t>4.a.2.SO</t>
  </si>
  <si>
    <t>4.a.3.SO</t>
  </si>
  <si>
    <t>4.a.4.SO</t>
  </si>
  <si>
    <t>4.a.5.SO</t>
  </si>
  <si>
    <t xml:space="preserve">DOCENTES </t>
  </si>
  <si>
    <t>Realizar  supervisiones de acompañamiento metodológico  a los profesores de los Centros Regionales de Educación a Distancia . ( CRAED).</t>
  </si>
  <si>
    <t>4.a.6.SO</t>
  </si>
  <si>
    <t>4.a.7.TS</t>
  </si>
  <si>
    <t>4.a.8.TS</t>
  </si>
  <si>
    <t>4.a.9.TS</t>
  </si>
  <si>
    <t>4.a.10.TS</t>
  </si>
  <si>
    <t>4.a.11.PS</t>
  </si>
  <si>
    <t>4.a.12.PS</t>
  </si>
  <si>
    <t>4.a.13.PS</t>
  </si>
  <si>
    <t>4.a.14.PS</t>
  </si>
  <si>
    <t>4.a.15.PS</t>
  </si>
  <si>
    <t>4.a.16.CP</t>
  </si>
  <si>
    <t>4.a.17.CP</t>
  </si>
  <si>
    <t>Miembro de la Red Centroamericana de Antropología participando en la Reunión Anual.</t>
  </si>
  <si>
    <t>un (1) Docente de la Carrera de Antropología participando en la Reunión de la Red.</t>
  </si>
  <si>
    <t>Participar en la reunión Intermedia y de preparación de la Red Centroamericana de Antropología.</t>
  </si>
  <si>
    <t>Disponer de los fondos necesarios para la realizació del viaje.</t>
  </si>
  <si>
    <t>Invitación, programa de actividades, diplomas, gastos de viaje, liquidaciones de gastos de viaje.</t>
  </si>
  <si>
    <t>Docente miembro de la Red Centroamericana de Antropología</t>
  </si>
  <si>
    <t>Coordinador de la Carrera de Antropología</t>
  </si>
  <si>
    <t>Docente participando en evento internacional con ponencia aprobada.</t>
  </si>
  <si>
    <t xml:space="preserve">un (1) docente de la Carrera de Antropología participando en eventos internacional </t>
  </si>
  <si>
    <t xml:space="preserve">Participación de docentes a congresos  y/o eventos internacionales </t>
  </si>
  <si>
    <t>Estimular a docentes para que promuevan la investigación en campos específicos del conocimiento.</t>
  </si>
  <si>
    <t>Ponencia, programas, gastos de viaje, liquidaciones.</t>
  </si>
  <si>
    <t>Docentes revisando y dando seguimiento a las asignaturas de servicio impartidas en el Centro Regional Valle de Sula.</t>
  </si>
  <si>
    <t>dos (2) docentes incorporados en revisión y seguimiento de asignaturas de servicio.</t>
  </si>
  <si>
    <t>Dar revisión y seguimiento a las asignaturas de servicios impartidas en el Centro Regional del Valle de Sula.</t>
  </si>
  <si>
    <t>Convocatoria, planes, gastos de viaje, liquidaciones, listados de asistencia.</t>
  </si>
  <si>
    <t xml:space="preserve">Docentes que imparten la asignaturas de servicio </t>
  </si>
  <si>
    <t>Catedráticos participan activamente en la Capacitación Bimodal, con asistencia de DIE, Instituto de Profesionalización docente.</t>
  </si>
  <si>
    <t>8 (ocho) catedráticos participando en la Capacitación Bimodal.</t>
  </si>
  <si>
    <t>Gestionar la Capacitación del personal en sistema BIMODAL</t>
  </si>
  <si>
    <t>Disposicion del personal docente en participar en la Capacitación.</t>
  </si>
  <si>
    <t>Listado de Asistencia a las Capacitaciones.</t>
  </si>
  <si>
    <t>Docentes de la Carrera de Antropología</t>
  </si>
  <si>
    <t>Especialistas en museólogo impartiendo asignatuas y conferencias magistrales a docentes y alumnos de la carrera.</t>
  </si>
  <si>
    <t xml:space="preserve">2 (dos) Especialistas como maestro  visitante impartiendo asignatura y conferencias magistrales </t>
  </si>
  <si>
    <t>Gestionar el desarrollo de  intercambio de conocimientos con maestros visitantes para la Carrera de Antropología.</t>
  </si>
  <si>
    <t>Contar con los fondos para desarrollar la actividad.</t>
  </si>
  <si>
    <t>Fortalecimiento e intercambio de conocimientos con maestros visitantes para la Carrera de Antropología.</t>
  </si>
  <si>
    <t xml:space="preserve">Gastos de viaje, pasajes, listados de asistencia, </t>
  </si>
  <si>
    <t>Docentes y alumnos de la Carrera de Antropología</t>
  </si>
  <si>
    <t>5ta. Jornada de Identidad e Identidades desarrollada.</t>
  </si>
  <si>
    <t>1 (una) Jornada de identidad e identidades ejecutada</t>
  </si>
  <si>
    <t>Desarrollo de  la 5ta Jornada de Identidad e identidades</t>
  </si>
  <si>
    <t>4.a.18.AN</t>
  </si>
  <si>
    <t>Participación de miembro de Red en la reunión que se lleva a cabo dentro del marco de celebración del Congreso Centroamericano.</t>
  </si>
  <si>
    <t xml:space="preserve">Personal docente con el fortalecimiento de competencias docentes para la educación superior. </t>
  </si>
  <si>
    <t xml:space="preserve">Quince(15 ) docentes capacitados. </t>
  </si>
  <si>
    <t xml:space="preserve">En coordinación con el Instituto de profesionalización realizar una jornada de capacitación al personal docente. </t>
  </si>
  <si>
    <t xml:space="preserve">Disponibilidad del Instituto de profesionalización y participación del personal docente. </t>
  </si>
  <si>
    <t xml:space="preserve">Fortalecer las competencias docentes del personal de la carrera. </t>
  </si>
  <si>
    <t xml:space="preserve">Lista de participación. </t>
  </si>
  <si>
    <t>Jefe del Departamento y Coordinador de la Carrera de Historia.</t>
  </si>
  <si>
    <t xml:space="preserve">Veinte(20) docentes capacitados. </t>
  </si>
  <si>
    <t xml:space="preserve">Gestionar un taller de capacitación en la disciplina. </t>
  </si>
  <si>
    <t xml:space="preserve">Disponibilidad  de fondos para realizar el taller de capacitación. </t>
  </si>
  <si>
    <t xml:space="preserve">Personal docente con las evaluaciones de desempeño para fortalecer los conocimientos. </t>
  </si>
  <si>
    <t>Treinta(30) docentes evaluados .</t>
  </si>
  <si>
    <t xml:space="preserve">Desarrollar la evaluación del desempeño docente. </t>
  </si>
  <si>
    <t>La aplicación de las evaluaciones de desempeño docente</t>
  </si>
  <si>
    <t xml:space="preserve">Fortalecer las competencias y habilidades docentes para el ejercicio de las funciones. </t>
  </si>
  <si>
    <t>4.a.19.AN</t>
  </si>
  <si>
    <t>4.a.20.AN</t>
  </si>
  <si>
    <t>4.a.21.AN</t>
  </si>
  <si>
    <t>4.a.22.AN</t>
  </si>
  <si>
    <t>4.a.23.AN</t>
  </si>
  <si>
    <t>4.a.24.HI</t>
  </si>
  <si>
    <t>4.a.25.HI</t>
  </si>
  <si>
    <t>4.a.26.HI</t>
  </si>
  <si>
    <t>Desarrollar un tarller de seguimiento para revisión de contenidos de las asignaturas de servicio AN-101, AN-201. SCO15  Y  SC115.</t>
  </si>
  <si>
    <t xml:space="preserve">Lista de participantes, fotografías. </t>
  </si>
  <si>
    <t xml:space="preserve">Disponiblidad de personal docente. </t>
  </si>
  <si>
    <t xml:space="preserve">Contar con los fondos para hacer el evento. </t>
  </si>
  <si>
    <t xml:space="preserve">La creación de dos círculos de lectura para los estudiantes de la Carrera de Periodismo. </t>
  </si>
  <si>
    <t>Dos(2) círculos de lectura funcionando.</t>
  </si>
  <si>
    <t>Organizar al menos dos círculos de lectura e identificar estudiantes para su coordinación  y definir los objetivos de su implementación.</t>
  </si>
  <si>
    <t xml:space="preserve">Lograr la participación de estudiantes de la Carrera de Periodismo. </t>
  </si>
  <si>
    <t xml:space="preserve">Fomentar el hábito y el gusto por la lectura y contribuir a mejorar la práctica de la lectoescritura de los estudiantes de periodismo. </t>
  </si>
  <si>
    <t xml:space="preserve">Estudiantes de la Carrera de Periodismo </t>
  </si>
  <si>
    <t xml:space="preserve">Unidad de asuntos estudiantiles de la Carrera de Periodismo. </t>
  </si>
  <si>
    <t>Estudiantes de sociología y Desarrollo Local  reciben asesorías académicas.</t>
  </si>
  <si>
    <t xml:space="preserve">Diez (10) docentes que darán asesorías. </t>
  </si>
  <si>
    <t>Brindar asesorías a los estudiantes de las Carreras de Desarrollo Local y Sociología para mejorar el rendimiento académico.</t>
  </si>
  <si>
    <t xml:space="preserve">Estudiantes que busquen asesorías. </t>
  </si>
  <si>
    <t xml:space="preserve"> Mejorar el rendimiento académico de los estudiantes y llevar una secuencia lógica en las asignaturas.</t>
  </si>
  <si>
    <t xml:space="preserve">Lista de los estudiantes que reciben asesoría. </t>
  </si>
  <si>
    <t xml:space="preserve">Estudiantes de las carreras de sociologia y Desarrollo Local </t>
  </si>
  <si>
    <t>Coordinador de las Carreras de Sociología y Desarrollo Local.</t>
  </si>
  <si>
    <t xml:space="preserve">Jornadas de  inducción realizadas para orientar a los estudiantes de ambas carreras. </t>
  </si>
  <si>
    <t xml:space="preserve">Seis(6) Jornadas de orientación e inducción. </t>
  </si>
  <si>
    <t xml:space="preserve">Desarrollar dos jornadas  de orientación e inducción con los estudiantes de primer ingreso de las carreras de sociología y desarrollo local. </t>
  </si>
  <si>
    <t>Contar con la participación de los estudiantes y el apoyo de la VOAE.</t>
  </si>
  <si>
    <t xml:space="preserve">Dar una orientación a los estudiantes  para conocer la oferta académica y los beneficios de cada carrera. </t>
  </si>
  <si>
    <t xml:space="preserve">Estudiantes reciben información de la oferta académica y los beneficios de cada carrera. </t>
  </si>
  <si>
    <t xml:space="preserve">Veinte(20) estudiantes participando en la feria. </t>
  </si>
  <si>
    <t>Participar en la feria vocacional y laboral programada por la UNAH</t>
  </si>
  <si>
    <t xml:space="preserve">Contar con la participación de estudiantes y docentes de las carreras. </t>
  </si>
  <si>
    <t>La necesidad de promocionar las carreras de Sociología  y Desarrollo Local.</t>
  </si>
  <si>
    <t>Lista de estudiantes , Boletines, trifolios y fotografías.</t>
  </si>
  <si>
    <t xml:space="preserve">Estudiantes de secundaria de los colegios públicos y privados. </t>
  </si>
  <si>
    <t xml:space="preserve">Participación en las ferias de orientación vocacional organizadas por VOAE, en atención a los estudiantes de institutos públicos y privados. </t>
  </si>
  <si>
    <t>Atención a por lo menos 500 estudiantes de secundaria, dos docentes con sus alumnos participando en la feria de orientación vocacional.</t>
  </si>
  <si>
    <t xml:space="preserve">En coordinación con la VOAE, estudiantes de la carrera de psicología participan en la Feria Vocacional. </t>
  </si>
  <si>
    <t xml:space="preserve">La VOAE realiza la feria vocacional. </t>
  </si>
  <si>
    <t xml:space="preserve">La necesidad de brindar orientación vocacional, para reducir errores en la elección de carrera. </t>
  </si>
  <si>
    <t xml:space="preserve">Informes.    Fotografías      </t>
  </si>
  <si>
    <t xml:space="preserve">Estudiantes de secundaria de institutos públicos y privados. </t>
  </si>
  <si>
    <t xml:space="preserve">Personal docente y alumnos de la Carrera de Psicología. </t>
  </si>
  <si>
    <t>Los estudiantes participan  en las ferias de la salud organizadas por VOAE</t>
  </si>
  <si>
    <t>Atención a por lo menos 500 estudiantes. Dos docentes con sus alumnos participando en la feria de la salud</t>
  </si>
  <si>
    <t xml:space="preserve">En coordinación con la VOAE, estudiantes de la carrera de psicología participan en la Feria de Salud. </t>
  </si>
  <si>
    <t xml:space="preserve">La VOAE realiza la feria de la salud. </t>
  </si>
  <si>
    <t xml:space="preserve">La necesidad de participación de los estudiantes en la feria de la salud, para contruibuir a mejorar la calidad de vida de los mismos. </t>
  </si>
  <si>
    <t xml:space="preserve">Lista de participantes, Fotografías. </t>
  </si>
  <si>
    <t xml:space="preserve">Estudiantes universitarios </t>
  </si>
  <si>
    <t xml:space="preserve">Alumnos reciben la información y asesoría solicitada . </t>
  </si>
  <si>
    <t xml:space="preserve">Ocho(8) docentes brindan asesoría. </t>
  </si>
  <si>
    <t xml:space="preserve">Brindar asesorías a los estudiantes de las asignaturas de Derechos Humanos y Ciencias Políticas. </t>
  </si>
  <si>
    <t>Los alumnos que demanden información académica.</t>
  </si>
  <si>
    <t xml:space="preserve">Dar respuesta a las solicitudes estudiantiles. </t>
  </si>
  <si>
    <t xml:space="preserve">Ficha de registro. </t>
  </si>
  <si>
    <t xml:space="preserve">Estudiantes de las asignaturas generales. </t>
  </si>
  <si>
    <t xml:space="preserve">Se realiza la jornada de bienvenidad para la socialización de la carrera a estudiantes y personal docente. </t>
  </si>
  <si>
    <t xml:space="preserve">Cien(100) estudiantes participan en la jornada. </t>
  </si>
  <si>
    <t xml:space="preserve">La disponiblidad de fondos y participación de los estudiantes. </t>
  </si>
  <si>
    <t xml:space="preserve">Para integrar a los nuevos estudiantes al desarrollo de la Carrera de Historia. </t>
  </si>
  <si>
    <t>Lista de participantes</t>
  </si>
  <si>
    <t xml:space="preserve">La participación de los estudiantes en las giras académicas. </t>
  </si>
  <si>
    <t xml:space="preserve">Cien(100) estudiantes. </t>
  </si>
  <si>
    <t xml:space="preserve">Lograr la participación de los estudiantes en las giras académicas para los estudiantes. </t>
  </si>
  <si>
    <t xml:space="preserve">Participación de los estudiantes en las jornadas de feria vocacional. </t>
  </si>
  <si>
    <t xml:space="preserve">Promover la participación de los estudiantes en la feria vocacional. </t>
  </si>
  <si>
    <t xml:space="preserve">La disponibilidad de la institución y de los estudiantes en la feria. </t>
  </si>
  <si>
    <t xml:space="preserve">Promocionar la carrera de Historia. </t>
  </si>
  <si>
    <t>Los estudiantes de periodismo informados sobre los servicios de salud ofrecidos en la UNAH.</t>
  </si>
  <si>
    <t>500 estudiantes informados sobre los servicios de salud.</t>
  </si>
  <si>
    <t xml:space="preserve">Divulgar por medio de un folleto los servicios de salud que ofrece la UNAH para los estudiantes. </t>
  </si>
  <si>
    <t xml:space="preserve">Contar con los recursos para la impresión del folleto. </t>
  </si>
  <si>
    <t xml:space="preserve">Mejorar la salud de los estudiantes por medio del acceso gratuito que ofrece la UNAH. </t>
  </si>
  <si>
    <t>Folleto, fotografías.</t>
  </si>
  <si>
    <t xml:space="preserve">Fomentar el esfuerzo de los estudiantes para  alcanzar la excelencia académica. </t>
  </si>
  <si>
    <t xml:space="preserve">Veinte (20) alumnos premiados. </t>
  </si>
  <si>
    <t xml:space="preserve">Realizar una premiación a los estudiantes de excelencia académica de las asignaturas del departamento. </t>
  </si>
  <si>
    <t xml:space="preserve">Alumnos con excelencia académica. </t>
  </si>
  <si>
    <t xml:space="preserve">Contribuir con el mejoramiento de la calidad educativa. </t>
  </si>
  <si>
    <t xml:space="preserve">Diplomas , lista de estudiantes. </t>
  </si>
  <si>
    <t xml:space="preserve">Motivación de los estudiantes en la excelencia académica. </t>
  </si>
  <si>
    <t xml:space="preserve">Desarrollar incentivos a estudiantes de excelencia académica. </t>
  </si>
  <si>
    <t xml:space="preserve">Que los estudiantes obtengan la excelencia académica. </t>
  </si>
  <si>
    <t xml:space="preserve">Estimular a los estudiantes al alcance de la excelencia académica. </t>
  </si>
  <si>
    <t xml:space="preserve">Lista de estudiantes, diplomas. </t>
  </si>
  <si>
    <t>Estudiantes y docentes confraternizan en actividades culturales.</t>
  </si>
  <si>
    <t>200 estudiantes y 15 profesores participan en semana cultural de Periodismo</t>
  </si>
  <si>
    <t xml:space="preserve">Organizar el  III Festival Cultural de las Artes en periodismo. </t>
  </si>
  <si>
    <t xml:space="preserve">Contar con los recursos para la compra de materiales de promoción de festival. </t>
  </si>
  <si>
    <t xml:space="preserve">Fomentar la participación de docentes y estudiantes de periodismo en actividades extracurriculares que cultiven los valores y la identidad nacional. </t>
  </si>
  <si>
    <t xml:space="preserve">Informe, fotografías, lista de asistencia. </t>
  </si>
  <si>
    <t xml:space="preserve">Impulsar la excelencia académica por medio de concursos entre estudiantes. </t>
  </si>
  <si>
    <t xml:space="preserve">Un concurso de fotografía periodística </t>
  </si>
  <si>
    <t xml:space="preserve">Contar con los fondos para la ampliación de las fotografías de la exposición. </t>
  </si>
  <si>
    <t>Fomentar la participación de los estudiantes  de peridismo en actividades socioculturales competitivas.</t>
  </si>
  <si>
    <t xml:space="preserve">Estudiantes y docentes confraternizan en actividades académicas, culturales, y artísticas para la semana del peridismo. </t>
  </si>
  <si>
    <t>Número de actividades realizadas ( 3), doscientos (200) estudiantes participando.</t>
  </si>
  <si>
    <t xml:space="preserve">Realizar eventos académicos, deportivos, culturales y artísticos para celebrar la semana del periodista. </t>
  </si>
  <si>
    <t xml:space="preserve">Contar con la participación de los estudiantes voluntarios y fondos para la compra de materiales y otros insumos. </t>
  </si>
  <si>
    <t xml:space="preserve">Fomentar la participación de los estudiantes  de peridismo en actividades extracurriculares que apoyen su formación integral. </t>
  </si>
  <si>
    <t>Promover la participación del equipo de futbol masculino y femenino en campeonato interuniversitario.</t>
  </si>
  <si>
    <t xml:space="preserve">40 estudiantes participando en los equipos de futbol de la Escuela de Periodismo. </t>
  </si>
  <si>
    <t xml:space="preserve">Organizarlos equipos de futbol femenino y masculino para participar en los  campeonatos interuniversitarios. </t>
  </si>
  <si>
    <t xml:space="preserve">Lograr la participación de los estudiantes de la Carrera de Periodismo. </t>
  </si>
  <si>
    <t>Formentar la participación de los estudiantes en actividades deportivas,  competitivas y de intercambio estudiantil universitario.</t>
  </si>
  <si>
    <t xml:space="preserve">La convivencia social y el desarrollo del compañerismo y la solidaridad entre los estudiantes de ambas carreras. </t>
  </si>
  <si>
    <t xml:space="preserve">Sesenta (60) estudiantes participando en el encuentro. </t>
  </si>
  <si>
    <t xml:space="preserve">Desarrollar encuentros y  competencias deportivas  entre los estudiantes en el marco del aniversario de la Carrera de Sociología y Desarrollo Local. </t>
  </si>
  <si>
    <t xml:space="preserve">Contar con la participación de los estudiantes de ambas carreras en las actividades recreativas. </t>
  </si>
  <si>
    <t>Fomentar las actividades recreativas para una convivencia social entre los estudiantes de las carreras.</t>
  </si>
  <si>
    <t>Jefe del Departamento y Coordinador de las Carrera de Sociología y Desarrollo Local.</t>
  </si>
  <si>
    <t>Promoción de cultura, arte y deportes a nivel estudiantil.</t>
  </si>
  <si>
    <t xml:space="preserve">Cuarenta(40) estudiantes participando en actividades culturales. </t>
  </si>
  <si>
    <t xml:space="preserve">Crear un  cuadro de danza, grupo musical y encuentros deportivos con estudiantes de la Carrera de Trabajo Social. </t>
  </si>
  <si>
    <t xml:space="preserve">Contar con los fondos económicos para realizar las actividades. </t>
  </si>
  <si>
    <t xml:space="preserve">Integrar a los estudiantes en actividades artísticas y culturales en formento del desarrollo de una cultura de paz. </t>
  </si>
  <si>
    <t xml:space="preserve">Listado de Estudiantes que participan en actividades artísticas y culturales. </t>
  </si>
  <si>
    <t xml:space="preserve">Estudiantes de la Carrera de Trabajo Social. </t>
  </si>
  <si>
    <t>Realización de eventos académicos, socioculturales y deportivas en el marco de la celebración de la semana del estudiante y semana de la carrera de psicología .</t>
  </si>
  <si>
    <t xml:space="preserve">Participar en celebracion de la semana del estudiante y de la carrera de psicología </t>
  </si>
  <si>
    <t>Identificación de los estudiantes con la UNAH y su carrera</t>
  </si>
  <si>
    <t xml:space="preserve">Promover espacios y actividades que permitan el desarrollo de potencialidades desde una perspectiva de equidad e inclusión </t>
  </si>
  <si>
    <t>Fotografias y videos de los eventos.    Informes de las actividades</t>
  </si>
  <si>
    <t xml:space="preserve">Estudiantes de la carrera de psicología. </t>
  </si>
  <si>
    <t xml:space="preserve">Jefe del Departamento y Coordinadora  de la Carrera de Psicología </t>
  </si>
  <si>
    <t xml:space="preserve">Fortalecer la integración  entre personal docente y estudiantes de la carrera. </t>
  </si>
  <si>
    <t xml:space="preserve">Cincuenta(50) estudiantes. </t>
  </si>
  <si>
    <t xml:space="preserve">Promover la participación de estudiantes en la celebración del día de Historiadores. </t>
  </si>
  <si>
    <t xml:space="preserve">Que se lleve a cabo la celebración con la participación de los docentes. </t>
  </si>
  <si>
    <t xml:space="preserve">Contribuir a la valoración del oficio de historiador. </t>
  </si>
  <si>
    <t xml:space="preserve">La semana científica y cultural de sociología desarrolada con la participación de personal docente y estudiantes. </t>
  </si>
  <si>
    <t xml:space="preserve">Cien(100) estudiantes participan en la semana científica. </t>
  </si>
  <si>
    <t>Desarrollar la semana científica y cultural de la carrera de sociología con foros, conferencias y  debates sobre la problemática nacional y eventos recreativos y culturales</t>
  </si>
  <si>
    <t xml:space="preserve">Participación de personal docentes y estudiantes de la carrera de sociología. </t>
  </si>
  <si>
    <t xml:space="preserve">Fortalecer la identidad profesional de la carrera. </t>
  </si>
  <si>
    <t xml:space="preserve">Lista de participantes, foros, conferencias, conversatorios, fotografías. </t>
  </si>
  <si>
    <t xml:space="preserve">Autoridades, personal docente y estudiantes de las carreras de Sociologia y Desarrollo Local </t>
  </si>
  <si>
    <t>Jefe del Departamento y Coordinador de las Carrera de Sociología.</t>
  </si>
  <si>
    <t xml:space="preserve">Contar con bibliografía actualizada en diferentes áreas de conocimiento. </t>
  </si>
  <si>
    <t xml:space="preserve">Adquisición de 20 libros. </t>
  </si>
  <si>
    <t xml:space="preserve">Actualizar la bibliografía  del área de conocimiento de Trabajo Social. </t>
  </si>
  <si>
    <t xml:space="preserve">Que los estudiantes visiten el centro de documentación para su formación. </t>
  </si>
  <si>
    <t xml:space="preserve">Contar con una bibligrafía actualizada pertinente al área de Trabajo Social. </t>
  </si>
  <si>
    <t xml:space="preserve">Libros , fotos del centro de documentación. </t>
  </si>
  <si>
    <t xml:space="preserve">Persona docente y estudiantes de la Carrera de Trabajo Social. </t>
  </si>
  <si>
    <t xml:space="preserve"> Coordinador de Carrera de Trabajo Social. </t>
  </si>
  <si>
    <t xml:space="preserve">Realizadas las jornadas de inducción a los estudiantes de primer ingreso por período académico. </t>
  </si>
  <si>
    <t xml:space="preserve">Tres(3) jornadas de inducción. </t>
  </si>
  <si>
    <t xml:space="preserve">Realizar Jornada de inducción a los nuevos estudiantes que ingresan a la Carrera de Trabajo Social. </t>
  </si>
  <si>
    <t xml:space="preserve">Contar con los fondos económicos para realizar la jornada de inducción. </t>
  </si>
  <si>
    <t xml:space="preserve">Los estudiantes conocen la normativa de la jornada académica, sus derechos y deberes. El programa de la Carrera. </t>
  </si>
  <si>
    <t xml:space="preserve"> Coordinadora de Carrera de Trabajo Social. </t>
  </si>
  <si>
    <t xml:space="preserve">La participación de estudiantes en el desarrollo de pensamientos críticos del quehacer de Trabajo Social. </t>
  </si>
  <si>
    <t xml:space="preserve">Al menos (100 ) estudiantes. </t>
  </si>
  <si>
    <t>Realizar eventos , foros y debates para los estudiantes de la Carrera de Trabajo Social. ( Aniversario de la Carrera y día del estudiante)</t>
  </si>
  <si>
    <t xml:space="preserve">Contar con la participación de estudiantes y fondos para realizar los eventos. </t>
  </si>
  <si>
    <t>Estimular la participación de estudiantes y docentes en el debate de los principales temas de realidad nacional y tendencias teóricas de trabajo Social.</t>
  </si>
  <si>
    <t>Listado de Estudiantes.</t>
  </si>
  <si>
    <t xml:space="preserve">Mejorar el rendimiento académico de los estudiantes de la Carrera de Trabajo Social. </t>
  </si>
  <si>
    <t xml:space="preserve">Atención a treinta(30) estudiantes. </t>
  </si>
  <si>
    <t xml:space="preserve">Dar seguimiento al proyecto de tutorias de estudiantes a estudiantes de la Carrera de Trabajo Social, para dar cumplimiento a las normas académicas UNAH. </t>
  </si>
  <si>
    <t xml:space="preserve">Lograr  la participación de los estudiantes comprometidos en el programa de tutorías. </t>
  </si>
  <si>
    <t>Fortalecer el trabajo organizativo de los estudiantes tutores.</t>
  </si>
  <si>
    <t xml:space="preserve">Listado de Estudiantes atendidos en las tutorías. </t>
  </si>
  <si>
    <t xml:space="preserve">El II Encuentro de ex alumnos de Periodismo realizado para formentar el intercambio académico. </t>
  </si>
  <si>
    <t>Sesenta (60) egresados participan en el encuentro.</t>
  </si>
  <si>
    <t>Realizar el II Encuentro de ex alumnos de periodismo .</t>
  </si>
  <si>
    <t xml:space="preserve">Contar con la participación de los ex alumnos y presupuesto para llevar a cabo el encuentro. </t>
  </si>
  <si>
    <t xml:space="preserve">Promover la permanente profesionalización de los egresados de la Carrera de Periodismo. </t>
  </si>
  <si>
    <t xml:space="preserve">Egresados de la Carrera de Periodismo. </t>
  </si>
  <si>
    <t xml:space="preserve">Coordinación de la Carrera de Periodismo. </t>
  </si>
  <si>
    <t xml:space="preserve">Cumplir con la política institucional de la universidad en seguimiento a egresados y lograr la actualización profesional. </t>
  </si>
  <si>
    <t xml:space="preserve">Participación de 150 egresados de la carrera de trabajo social. </t>
  </si>
  <si>
    <t xml:space="preserve">Realizar el primer encuentro de los egresados de la carrera de Trabajo Social en coordinación con el Colegio de Trabajadores Sociales. </t>
  </si>
  <si>
    <t xml:space="preserve">Contar con los fondos económicos para realizar el encuentro.  </t>
  </si>
  <si>
    <t>Socialización y debates sobre las metodologías de intervención en Trabajo Social en las nuevas tendencias y desafíos de la profesión.</t>
  </si>
  <si>
    <t xml:space="preserve">Personal docente y estudiantes de la Carrera de Trabajo Social. </t>
  </si>
  <si>
    <t>Un plan de seguimiento a los egresados para la actualización profesional.</t>
  </si>
  <si>
    <t xml:space="preserve">Base de datos de los egresados. </t>
  </si>
  <si>
    <t xml:space="preserve">Crear una base de datos de egresados y graduados de la carrera de Trabajo Social. </t>
  </si>
  <si>
    <t xml:space="preserve">Contar con la información de los egresados. </t>
  </si>
  <si>
    <t xml:space="preserve">Tener el listado de los egresados de la carrera de Trabajo Social para socialización de eventos, congresos , seminarios y programas de la universidad. </t>
  </si>
  <si>
    <t>La base de datos.</t>
  </si>
  <si>
    <t>Egresados .</t>
  </si>
  <si>
    <t xml:space="preserve">Una nueva oferta de postgrado en  la disciplina. </t>
  </si>
  <si>
    <t xml:space="preserve">Una (1) Oferta de estudios de postgrados en psicología. </t>
  </si>
  <si>
    <t xml:space="preserve"> Gestionar la apertura de la maestría en psicometria y evaluación educativa.   </t>
  </si>
  <si>
    <t xml:space="preserve">Contar con la participación de los graduados en la Maestría </t>
  </si>
  <si>
    <t xml:space="preserve">Cubrir con la necesidad de personal  profesional capacitado en psicometría. </t>
  </si>
  <si>
    <t xml:space="preserve">Plan de estudios del programa. </t>
  </si>
  <si>
    <t xml:space="preserve">Graduados de psicología y comunidad universitaria. </t>
  </si>
  <si>
    <t xml:space="preserve">Que los graduados de la carrera se integren a nueva oferta académica y participen en el sitio web de la carrera. </t>
  </si>
  <si>
    <t xml:space="preserve">Cincuenta(50) graduados. </t>
  </si>
  <si>
    <t xml:space="preserve">Establecer vínculos de comunicación con los graduados de la carrera para socializar la oferta de postgrados. </t>
  </si>
  <si>
    <t xml:space="preserve">Disponibilidad y participación de los graduados. </t>
  </si>
  <si>
    <t xml:space="preserve">Socializar y enriquecer los proyectos que se realizan desde la Carrera. </t>
  </si>
  <si>
    <t xml:space="preserve">Lista de los graduados. </t>
  </si>
  <si>
    <t xml:space="preserve">Graduados de la Carrera de Historia. </t>
  </si>
  <si>
    <t xml:space="preserve">Un encuentro de egresados de la carrera de Sociología desarrollado para evaluar las experiencias y campo laboral. </t>
  </si>
  <si>
    <t xml:space="preserve">Cincuenta(50) egresados participan en el encuentro. </t>
  </si>
  <si>
    <t xml:space="preserve">Desarrollar un encuentro de egresados de la Carrera de sociología para conocer experiencias, áreas de trabajo, oferta laboral y mercado de trabajo. </t>
  </si>
  <si>
    <t xml:space="preserve">Contar la participación de los egresados de la carrera de sociología y los fondos económicos para realizar el encuentro. </t>
  </si>
  <si>
    <t xml:space="preserve">Conocer las experiencias de los profesionales , aportes y valoración del plan de estudios de la Carrera de Sociología. </t>
  </si>
  <si>
    <t xml:space="preserve">Lista de participantes, memoria del encuentro. </t>
  </si>
  <si>
    <t xml:space="preserve">Personal docentes y egresados de la Carrera de Sociología. </t>
  </si>
  <si>
    <t xml:space="preserve">Comisión de práctica profesional/Jefe del Departamento y coordinación de la Carrera de Sociología. </t>
  </si>
  <si>
    <t xml:space="preserve">Un encuentro de egresados del técnico en Desarrollo Local, para evaluar las experiencias y campo laboral. </t>
  </si>
  <si>
    <t xml:space="preserve">Sesenta (60) egresados y estudiantes que participan en el encuentro. </t>
  </si>
  <si>
    <t xml:space="preserve">Desarrollar un encuentro de egresados del Técnico en Desarrollo Municipal y estudiantes de la Carrera de Desarrollo Local. </t>
  </si>
  <si>
    <t xml:space="preserve">Contar la participación de los egresados del técnico en Desarrollo Local  y  los fondos económicos para realizar el encuentro. </t>
  </si>
  <si>
    <t xml:space="preserve">Conocer las experiencias de los profesionales , aportes y valoración del plan de estudios de la Carrera de Desarrollo Local. </t>
  </si>
  <si>
    <t>Lista de participantes memeorias del encuentro</t>
  </si>
  <si>
    <t xml:space="preserve">Personal docentes y egresados del Técnico en Desarrollo Local, y estudiantes de la Carrera de Desarrollo Local. </t>
  </si>
  <si>
    <t xml:space="preserve">Departamento de sociaologia y carrera de Desarrollo Local </t>
  </si>
  <si>
    <t xml:space="preserve">Jóvenes psicólogos graduados de la UNAH insertados en el staff de  docentes de la Escuela de Ciencias Psicológicas de acuerdo a las necesidades y la demanda de asignaturas en el área clínica, psicometría e investigación.   </t>
  </si>
  <si>
    <t xml:space="preserve">Dos (2) Contrataciones de graduados. </t>
  </si>
  <si>
    <t xml:space="preserve">Solicitar la contratación de  graduados de la Carrera de Psicología de la UNAH que hayan sido estudiantes con altas cualidades aptitudinales y  con responsabilidad, honestidad, ética y actitud profesional y que por lo menos estén cursando sus estudios de postgrado.       </t>
  </si>
  <si>
    <t>Disponibilidad de fondos para la contratación de profesionales jóvenes  de Psicología egresados de la UNAH de alta calidad para la mejora de la calidad académica con equidad y pertinencia para el relevo docente.</t>
  </si>
  <si>
    <t xml:space="preserve">Necesidad de transferir conocimientos y experiencia a los profesionale que formarán la nuevas generaciones de docentes de la Carrera de Psicología de la UNAH.  </t>
  </si>
  <si>
    <t xml:space="preserve">Lista de graduados, contratos. </t>
  </si>
  <si>
    <t xml:space="preserve">Graduados de la Carrera de Psicología. </t>
  </si>
  <si>
    <t>Atención a por lo menos 500 estudiantes. Dos docentes con sus alumnos participando en la feria de la salud.</t>
  </si>
  <si>
    <t>5.a.1.PE</t>
  </si>
  <si>
    <t>5.a.2.SO</t>
  </si>
  <si>
    <t>5.a.3.SO</t>
  </si>
  <si>
    <t>5.a.4.SO</t>
  </si>
  <si>
    <t>5.a.5.PS</t>
  </si>
  <si>
    <t xml:space="preserve">Realizar una jornada de bienvenida para los estudiantes de primer ingreso de la Carrera Historia. </t>
  </si>
  <si>
    <t>5.a.6.HI</t>
  </si>
  <si>
    <t>5.a.7.HI</t>
  </si>
  <si>
    <t xml:space="preserve">Gestionar el apoyo para las giras académicas propias de la disciplina de Historia. </t>
  </si>
  <si>
    <t>5.a.8.HI</t>
  </si>
  <si>
    <t>5.a.9.CP</t>
  </si>
  <si>
    <t>5.b.1.PS</t>
  </si>
  <si>
    <t>5.b.2.PE</t>
  </si>
  <si>
    <t>5.b.3.CP</t>
  </si>
  <si>
    <t>5.b.4.HI</t>
  </si>
  <si>
    <t>5.c.1.PE</t>
  </si>
  <si>
    <t>5.c.2.PE</t>
  </si>
  <si>
    <t>5.c.3.PE</t>
  </si>
  <si>
    <t>5.c.4.PE</t>
  </si>
  <si>
    <t>5.c.5.SO</t>
  </si>
  <si>
    <t>5.c.6.TS</t>
  </si>
  <si>
    <t>5.c.7.PS</t>
  </si>
  <si>
    <t>5.c.8.HI</t>
  </si>
  <si>
    <t>5.d.1.SO</t>
  </si>
  <si>
    <t>5.d.2.TS</t>
  </si>
  <si>
    <t>5.d.3.TS</t>
  </si>
  <si>
    <t>5.d.4.TS</t>
  </si>
  <si>
    <t>5.e.1.PE</t>
  </si>
  <si>
    <t>5.e.2.TS</t>
  </si>
  <si>
    <t>5.e.3.TS</t>
  </si>
  <si>
    <t>5.e.4.PS</t>
  </si>
  <si>
    <t>5.e.5.SO</t>
  </si>
  <si>
    <t>5.e.6.SO</t>
  </si>
  <si>
    <t>5.e.7.HI</t>
  </si>
  <si>
    <t>5.f.1.PS</t>
  </si>
  <si>
    <t xml:space="preserve">Enviar la aplicación del intercambio académico a una universidad internacional. </t>
  </si>
  <si>
    <t xml:space="preserve">Una  participación en convocatoria. </t>
  </si>
  <si>
    <t xml:space="preserve">Participar en al menos una convocatoria para programas de intercambio académico , regional y/o internacional. </t>
  </si>
  <si>
    <t xml:space="preserve">La presentación de aperturas de convocatorias a postulantes y contar con la contraparte para los gastos. </t>
  </si>
  <si>
    <t xml:space="preserve">Fomentar el intercambio y movilidad del personal docente. </t>
  </si>
  <si>
    <t xml:space="preserve">La aplicación enviada, notas enviadas. </t>
  </si>
  <si>
    <t>Personal docente y administrativo de la Carrera de Periodismo.</t>
  </si>
  <si>
    <t xml:space="preserve">Contribuir a la formación profesional y ética de los periodistas en el ejercicio de la profesión por medio de debates en la disciplina. </t>
  </si>
  <si>
    <t xml:space="preserve">Dos (2) Foros realizados </t>
  </si>
  <si>
    <t>Realizar dos foros con profesionales de alto reconocimiento nacional sobre el periodismo.</t>
  </si>
  <si>
    <t xml:space="preserve">Contar expositores de prestigio para el debate. </t>
  </si>
  <si>
    <t xml:space="preserve">Promover la reflexión sobre la disciplina y sus desafíos. </t>
  </si>
  <si>
    <t xml:space="preserve">Estudiantes , periodistas y personal docente. </t>
  </si>
  <si>
    <t xml:space="preserve">Jefe del Departamento / Coordinadora de la Carrera de Periodismo. </t>
  </si>
  <si>
    <t xml:space="preserve">Docentes de sociología participan en el congreso centroamericano. </t>
  </si>
  <si>
    <t xml:space="preserve">Seis (6) docentes presentan ponencias en el congreso. </t>
  </si>
  <si>
    <t>Participar en el congreso Centroamericano de Sociología ACAS en la ciudad de Managua, Nicaragua. (noviembre del 2016)</t>
  </si>
  <si>
    <t xml:space="preserve">Ponencias aceptadas , y contar con los fondos para la participación en el congreso internacional. </t>
  </si>
  <si>
    <t xml:space="preserve">Dar a conocer las investigaciones y apoyar el conocimiento científico. </t>
  </si>
  <si>
    <t xml:space="preserve">Ponencias, lista de participantes, fotografías. </t>
  </si>
  <si>
    <t xml:space="preserve">Docentes del departamento de Sociología. </t>
  </si>
  <si>
    <t xml:space="preserve">Jefe del Departamento/ Coordinador de la Carrera de Sociología. </t>
  </si>
  <si>
    <t>El congreso nacional de sociología desarrollado para el análisis  de la realidad nacional y propuestas de solución a la problemática.</t>
  </si>
  <si>
    <t xml:space="preserve">Un (1) congreso nacional de sociología. </t>
  </si>
  <si>
    <t>Desarrollar el III Congreso Nacional de Sociología.</t>
  </si>
  <si>
    <t xml:space="preserve">Contar con los recursos financieros y disponibilidad de los participantes . </t>
  </si>
  <si>
    <t>Analizar la situación política y social del país.</t>
  </si>
  <si>
    <t xml:space="preserve">Profesionales de la sociología, docentes y estudiantes </t>
  </si>
  <si>
    <t xml:space="preserve">Una feria de desarrollo local organizada. </t>
  </si>
  <si>
    <t>Desarrollar la Feria de desarrollo Local.</t>
  </si>
  <si>
    <t xml:space="preserve">Socializar el desarrollo local y su importancia. </t>
  </si>
  <si>
    <t>Coordinador de la Carrera de Desarrollo Local</t>
  </si>
  <si>
    <t>Conversatorio de docente que imparten la asignatura de estudios de la mujer desarrollado para definir la temática  y mejora la de la calidad de aprendizaje.</t>
  </si>
  <si>
    <t xml:space="preserve">Quince(15) docentes participando en el conversatorio. </t>
  </si>
  <si>
    <t xml:space="preserve">Desarrollar un conversatorio de docentes que imparten la asignatura de Estudios de la Mujer en UNAH </t>
  </si>
  <si>
    <t xml:space="preserve">Participación de los docentes en el conversatorio. </t>
  </si>
  <si>
    <t xml:space="preserve">Evaluar las experiencias de la enseñanza en la asignatura. </t>
  </si>
  <si>
    <t>Docentes de la asignatura de la Estudios de la Mujer</t>
  </si>
  <si>
    <t>Catedra de Estudios de la Mujer.</t>
  </si>
  <si>
    <t xml:space="preserve">Dar a conocer  la carrera de Dearrollo Local.             </t>
  </si>
  <si>
    <t xml:space="preserve">Alcaldias Muncipales seleccionadas. Conferenciasta invitados </t>
  </si>
  <si>
    <t xml:space="preserve">Realizar tres foros con conversatorios sobre las tendencias y perspectivas del Desarrollo Local con los Centros Universitarios Reginales donde funciona la Carrera de Desarrollo y con las municipalidades. Un foro en Tegucigalap; Santa Rosa de Copan y otro en Tela.  </t>
  </si>
  <si>
    <t xml:space="preserve">Definir la perspectiva y participacion del Desarrollo Local  </t>
  </si>
  <si>
    <t xml:space="preserve">Conocer los paradigmas del desarrollo local para orientar los proyectos de los gobiernos locales </t>
  </si>
  <si>
    <t xml:space="preserve">Nuevos paradigmas  de desarrollo impulsados  </t>
  </si>
  <si>
    <t xml:space="preserve">Alcaldias municipales, estudiantes y docentes </t>
  </si>
  <si>
    <t xml:space="preserve">Carrera de Desarrollo Local </t>
  </si>
  <si>
    <t xml:space="preserve">Profundizar los conocimientos y experiencias sobre las prácticas académicas de trabajo Social. </t>
  </si>
  <si>
    <t>Cinco(5), Dos (2) miembros del colegio profesional.</t>
  </si>
  <si>
    <t xml:space="preserve">Gestionar acercamientos entre las universidades de la región y representantes de colegios profesionales de trabajo social para para socializar planes de estudios idenficar espacios académicos de pasantías. </t>
  </si>
  <si>
    <t>Contar con los fondos para la participación de docentes y estudiantes  en el intercambio.</t>
  </si>
  <si>
    <t xml:space="preserve">Lograr impulsar alianzas estratégicas para el beneficio y desarrollo de la carrera. </t>
  </si>
  <si>
    <t>Convenio, informe, fotografías, listado de participantes.</t>
  </si>
  <si>
    <t>Docentes y estudiantes de la Carrera</t>
  </si>
  <si>
    <t xml:space="preserve">Coordinadora de Carrera de Trabajo Social. </t>
  </si>
  <si>
    <t>Socilizar las metodologías de intervención de trabajo social a nivel internacional.</t>
  </si>
  <si>
    <t xml:space="preserve">Un convenio con una universidad internacional. </t>
  </si>
  <si>
    <t>Gestionar un convenio con al menos una universidad internacional para participar en pasantías</t>
  </si>
  <si>
    <t>Con los recursos disponibles para la pasantía y la aceptación de la universidad internacional.</t>
  </si>
  <si>
    <t>Estimular a personal en actualización y profesionalización.</t>
  </si>
  <si>
    <t xml:space="preserve">Carta de aceptación, Informe de la pasantía. </t>
  </si>
  <si>
    <t xml:space="preserve">Personal Docente. </t>
  </si>
  <si>
    <t>Foro de experiencias docentes compartidas y sistematizadas que amplien y retroalimenten el quehacer educativo</t>
  </si>
  <si>
    <t>Un(1) Foro desarrollado.</t>
  </si>
  <si>
    <t>Realizar un Foro que ilustre la sistematización de las experiencias pedagógicas de las distintas áreas (clinica, social, industrial, educativa.</t>
  </si>
  <si>
    <t>Disponibilidad de recursos y participación docente en el foro de sistematización de  experiencias académicas.</t>
  </si>
  <si>
    <t xml:space="preserve">Dar a conocer las actividades que se realizan el personal docente de la carrera. </t>
  </si>
  <si>
    <t>Foro y Memoria. Fotografías Informe en sitio web</t>
  </si>
  <si>
    <t>Participación en el Congreso Científico de la UNAH con la divulgación sistemática de las experiencias académico-pedagógicas de la Escuela de Ciencias Psicológicas</t>
  </si>
  <si>
    <t xml:space="preserve">Cuatro(4) docentes participan en congreso. </t>
  </si>
  <si>
    <t xml:space="preserve">Participar en un Congreso Científico nacional o internacional. </t>
  </si>
  <si>
    <t xml:space="preserve">Contar con los fondos para realizar los viajes académicos. </t>
  </si>
  <si>
    <t>Generar conocimiento por medio de la  participación del personal docente de la Carrera de Psicología .</t>
  </si>
  <si>
    <t xml:space="preserve">Ficha de participación, fotografías e informe . </t>
  </si>
  <si>
    <t>Comunidad Académica de la UNAH</t>
  </si>
  <si>
    <t>Comisión de Docencia y Recursos Humanos</t>
  </si>
  <si>
    <t xml:space="preserve">Impulsar el desarrollo de identidad en los estudiantes. </t>
  </si>
  <si>
    <t xml:space="preserve">Realizar la celebración del día internacional de las Etnias </t>
  </si>
  <si>
    <t xml:space="preserve">Contar con los fondos necesarios para la realización del evento. </t>
  </si>
  <si>
    <t xml:space="preserve">Presentar las culturas indigenas por medio de conversatorio y stand informativos. </t>
  </si>
  <si>
    <t xml:space="preserve">Lista de Asistencia , Fotografías . </t>
  </si>
  <si>
    <t>Estudiantes de las asignaturas de Ciencias Políticas, Derechos Humanos y comunidad universitaria .</t>
  </si>
  <si>
    <t xml:space="preserve">Jefe de Departamento y Personal Docente de Ciencias Políticas. </t>
  </si>
  <si>
    <t xml:space="preserve">Contar con el diseño del manual de las asignaturas de ciencias políticas y derechos humanos. </t>
  </si>
  <si>
    <t xml:space="preserve">Un (1) Diseño  del manual de Ciencias Políticas. </t>
  </si>
  <si>
    <t>Diseñar un manual de ciencias políticas y derechos humanos .</t>
  </si>
  <si>
    <t>La disponibilidad del personal docente en el diseño del manual.</t>
  </si>
  <si>
    <t xml:space="preserve">Brindar la información por medio de los manuales sobre las asignaturas de ciencias políticas y derechos humanos. </t>
  </si>
  <si>
    <t xml:space="preserve"> El diseño del manual. </t>
  </si>
  <si>
    <t>Estudiantes de las asignaturas de Ciencias Políticas.</t>
  </si>
  <si>
    <t xml:space="preserve">Jefe de Departamento de Ciencias Políticas. </t>
  </si>
  <si>
    <t xml:space="preserve">Participación del personal docente y estudiantes en los coloquios para la generación de conocimiento. </t>
  </si>
  <si>
    <t xml:space="preserve">Tres(3) coloquios. </t>
  </si>
  <si>
    <t xml:space="preserve">Realizar tres coloquios sobre la liga de debates del genio emprendedor y del buen gusto. </t>
  </si>
  <si>
    <t xml:space="preserve">Generación de conocimmiento y participación de los estudiantes en los debates. </t>
  </si>
  <si>
    <t xml:space="preserve">Realizado el encuentro de historiadores con la participación de personal docente y estudiantes. </t>
  </si>
  <si>
    <t xml:space="preserve">Un (1) encuentro. </t>
  </si>
  <si>
    <t xml:space="preserve">Desarrollar el sexto encuentro de historiadores. </t>
  </si>
  <si>
    <t>Contar con los fondos y participación docente y de los estudiantes.</t>
  </si>
  <si>
    <t xml:space="preserve">Visibilizar las actividades académicas que se realizan en la Carrera </t>
  </si>
  <si>
    <t xml:space="preserve">Lista de participantes, fotografías, informe. </t>
  </si>
  <si>
    <t xml:space="preserve">Egresados, graduados, estudiantes , personal docente de Historia, y público en general. </t>
  </si>
  <si>
    <t xml:space="preserve">La obtención de recurso humano calificado para apoyar al programa de maestría. </t>
  </si>
  <si>
    <t xml:space="preserve">Dos(2) docentes visitantes </t>
  </si>
  <si>
    <t xml:space="preserve">Gestionar la participación de  docentes visitantes para apoyo al desarrollo de la maestría. </t>
  </si>
  <si>
    <t xml:space="preserve">Contar con los fondos para el traslado de los docentes visitantes. </t>
  </si>
  <si>
    <t xml:space="preserve">Fortalecer la calidad de la maestría y potenciar el nivel académico. </t>
  </si>
  <si>
    <t xml:space="preserve">Lista de los docentes, pasajes áreos, viáticos. </t>
  </si>
  <si>
    <t xml:space="preserve">Estudiantes de la maestría en Historia. </t>
  </si>
  <si>
    <t>Participar en congresos internacionales.</t>
  </si>
  <si>
    <t>Productores de leche del Carbonal en Manto organizados para instalar un centro procesador de derivados de la leche</t>
  </si>
  <si>
    <t>Veinte(20) productores de leche.</t>
  </si>
  <si>
    <t xml:space="preserve">Organizar a los productores de leche del municipio de Manto, Olacho, para constituir una procesadora de lacteos. </t>
  </si>
  <si>
    <t xml:space="preserve">Participación y disponibilidad de los productores de leche. Y fondos para realizar las visitas. </t>
  </si>
  <si>
    <t xml:space="preserve">La creación de una red de productores para limitar intermediarios genera ganacias. </t>
  </si>
  <si>
    <t xml:space="preserve">Lista de los participantes a las reuniones, informe. </t>
  </si>
  <si>
    <t xml:space="preserve">Productores de leche del Carbonal, estudiantes y odcentes </t>
  </si>
  <si>
    <t>Seguimiento a los docentes de Psicología asignados al CRAED</t>
  </si>
  <si>
    <t xml:space="preserve">Dos(2) visitas a los CRAED </t>
  </si>
  <si>
    <t>Realizar gestión de viáticos para visitas a CRAED</t>
  </si>
  <si>
    <t>Contar con los fondos para la supervisión del ejercicio docente de los que atienden asignaturas a distancia</t>
  </si>
  <si>
    <t xml:space="preserve">Evaluar la práctica docente del personal de psicología en los CRAED. </t>
  </si>
  <si>
    <t xml:space="preserve">Informe, liquidación de viáticos. </t>
  </si>
  <si>
    <t>Personal docente de los CRAED</t>
  </si>
  <si>
    <t>Jefatura y coordinacion de la carrera de psicologia de la UNAH</t>
  </si>
  <si>
    <t>6.a.1.PE</t>
  </si>
  <si>
    <t>6.a.2.PE</t>
  </si>
  <si>
    <t>6.a.3.SO</t>
  </si>
  <si>
    <t>6.a.4.SO</t>
  </si>
  <si>
    <t>Una Feria desarrollada (1)</t>
  </si>
  <si>
    <t>6.a.5.SO</t>
  </si>
  <si>
    <t>6.a.6.SO</t>
  </si>
  <si>
    <t>6.a.7.SO</t>
  </si>
  <si>
    <t>6.a.8.TS</t>
  </si>
  <si>
    <t>6.a.9.TS</t>
  </si>
  <si>
    <t>6.a.10.PS</t>
  </si>
  <si>
    <t>6.a.11.PS</t>
  </si>
  <si>
    <t xml:space="preserve">100% la celebración del día internacional de etnias. </t>
  </si>
  <si>
    <t>6.a.12.CP</t>
  </si>
  <si>
    <t>6.a.13.CP</t>
  </si>
  <si>
    <t>6.a.14.CP</t>
  </si>
  <si>
    <t>6.a.15.HI</t>
  </si>
  <si>
    <t>6.a.16.HI</t>
  </si>
  <si>
    <t>6.a.17.DCCSS</t>
  </si>
  <si>
    <t xml:space="preserve">100% ´Participación </t>
  </si>
  <si>
    <t xml:space="preserve">Participar en al menos un congreso internaciona.. </t>
  </si>
  <si>
    <t xml:space="preserve">Autoridades del Decanato de Ciencias Sociales. </t>
  </si>
  <si>
    <t xml:space="preserve">Decana de Ciencias Sociales. </t>
  </si>
  <si>
    <t xml:space="preserve">Fotografías , informe , liquidación de viáticos. </t>
  </si>
  <si>
    <t xml:space="preserve">Contar con los recursos para participar. </t>
  </si>
  <si>
    <t>6.b.1.SO</t>
  </si>
  <si>
    <t>6.b.2.PS</t>
  </si>
  <si>
    <t>Profesores utilizan el manual de ética de la UNAH para la actualización de sus programas académicos.</t>
  </si>
  <si>
    <t xml:space="preserve">Un (1) Taller / Quince(15) docentes utilizando el manual de ética de la UNAH. </t>
  </si>
  <si>
    <t xml:space="preserve">Realizar un taller para el uso del manual de ética de la UNAH. </t>
  </si>
  <si>
    <t>Apoyo metodológico del ISPD</t>
  </si>
  <si>
    <t xml:space="preserve">Incorporar el eje transversal de la ética en los espacios de aprendizaje. </t>
  </si>
  <si>
    <t>silabos de las asignaturas</t>
  </si>
  <si>
    <t xml:space="preserve">Coordinación académica de la Carrera de Periodismo. </t>
  </si>
  <si>
    <t>El conocimiento del personal docente sobre el módelo educativo , normativas de la UNAH.</t>
  </si>
  <si>
    <t xml:space="preserve">Dos(2) Jornadas de estudio. </t>
  </si>
  <si>
    <t xml:space="preserve">Realizar jornadas de estudio y reflexión con el personal docente en relación al modelo educativo, normativas y reglamentos de la UNAH. </t>
  </si>
  <si>
    <t xml:space="preserve">Coordinación efectiva con las instancias correspondientes. </t>
  </si>
  <si>
    <t xml:space="preserve">Que el personal docente conozca la normativa de la UNAH. </t>
  </si>
  <si>
    <t xml:space="preserve">Personal  Docente de la Carrera de Trabajo Social. </t>
  </si>
  <si>
    <t xml:space="preserve">Jefe del Departamento y Coordinadora de la Carrera de Trabajo Social. </t>
  </si>
  <si>
    <t>Contar con un plan de estudios con la transversalización de la ética .</t>
  </si>
  <si>
    <t xml:space="preserve">Un (1) Plan de estudios con trasversalización de la ética. </t>
  </si>
  <si>
    <t xml:space="preserve">Garantizar la transversalización en el nuevo plan de estudios de la carrera de psicología. </t>
  </si>
  <si>
    <t xml:space="preserve">La socialización del personal docente de la ética en las asignaturas de la Carrera de Psicología. </t>
  </si>
  <si>
    <t xml:space="preserve">Transversalidar la ética como parte de la formación profesional garantizando valores en los estudiantes. </t>
  </si>
  <si>
    <t xml:space="preserve">Plan de estudios. </t>
  </si>
  <si>
    <t>Estudiantes de la Carrera de Psicología.</t>
  </si>
  <si>
    <t xml:space="preserve">Participación del personal docente y estudiantes en el foro de discusión sobre la ética en Ciencias Políticas. </t>
  </si>
  <si>
    <t xml:space="preserve">Un (1) Foro realizado. </t>
  </si>
  <si>
    <t xml:space="preserve">Realizar un foro, sobre el tema de ética en la disciplina de Ciencias Políticas. </t>
  </si>
  <si>
    <t xml:space="preserve">Contar con la participación del expositor sobre la ética en Ciencias Políticas. </t>
  </si>
  <si>
    <t xml:space="preserve">Promover valores éticos - morales en docentes de Ciencias Políticas. </t>
  </si>
  <si>
    <t xml:space="preserve">Lista de asistencia , fotografías. </t>
  </si>
  <si>
    <t xml:space="preserve">Personal docente de Ciencias Políticas. </t>
  </si>
  <si>
    <t xml:space="preserve">Trasversalización de la ética en el programa de Historia. </t>
  </si>
  <si>
    <t xml:space="preserve">100% plan de estudio con temáticas de ética. </t>
  </si>
  <si>
    <t xml:space="preserve">Incluir en los planes de las asignaturas temáticas relacionada con la ética e identidad nacional. </t>
  </si>
  <si>
    <t xml:space="preserve">Contar con la aprobación del nuevo diseño de la Carrera. </t>
  </si>
  <si>
    <t xml:space="preserve">Transversalizar la ética para fortalecer los valores en los estudiantes. </t>
  </si>
  <si>
    <t xml:space="preserve">Plan de estudios, contenidos. </t>
  </si>
  <si>
    <t xml:space="preserve">Participación del personal docente y estudiantes en el foro de Ciudadanía e Identidad Nacional. </t>
  </si>
  <si>
    <t>Realizar un foro, sobre Ciudadanía e Identidad Nacional.</t>
  </si>
  <si>
    <t xml:space="preserve">Contar con la participación del expositor sobre Ciudadanía e Identidad Nacional. </t>
  </si>
  <si>
    <t xml:space="preserve">Promover el valor ciudadano y exaltación de la identidad nacional. </t>
  </si>
  <si>
    <t>Diseñado el guion metodológico de Estudios de Multiculturales</t>
  </si>
  <si>
    <t xml:space="preserve">Guion metodológico de la Catedra de Estudios la Multicultuarales   </t>
  </si>
  <si>
    <t xml:space="preserve">Diseñar el guión metodológico para la Cátedra de Estudios Multiculturales. </t>
  </si>
  <si>
    <t xml:space="preserve">Demanda de los grupos étnicos por el fortalecimimento de la identidad nacional a través del desarrollo de la cátedra multicultural en alianza con la UNAH. </t>
  </si>
  <si>
    <t xml:space="preserve">Fortalecer la identiddad nacional mediante la implementación de la Cátedra de Estudios Multiculturales </t>
  </si>
  <si>
    <t>Lista de reuniones, diseño metodológico.</t>
  </si>
  <si>
    <t>Estudiantes y grupos étnicos originarios.</t>
  </si>
  <si>
    <t xml:space="preserve">Jefatura del departamento de sociología </t>
  </si>
  <si>
    <t xml:space="preserve">Un convenio firmado entre la universidad y los grupos étnicos </t>
  </si>
  <si>
    <t xml:space="preserve">Un convenio de cooperación  entre la Universidad y los grupos étnicos. </t>
  </si>
  <si>
    <t xml:space="preserve">Establecer alianzas y/o convenios de cooperación entre los grupos étnicos y la universidad para la implementación de la cátedra de estudios multiculturales. </t>
  </si>
  <si>
    <t xml:space="preserve">Contar con la disponibilidad de la universidad y los grupos étnicos en forma alianzas estratégicas. </t>
  </si>
  <si>
    <t xml:space="preserve">La necesidad de impulsar estudios  multi- étnicos y disciplinarios para fortalecer la identidad nacional y la vinculación de la universidad con la sociedad. </t>
  </si>
  <si>
    <t xml:space="preserve">Lista de asistencia a las reuniones, fotografías, y convenios. </t>
  </si>
  <si>
    <t>Comunidad universitaria  y grupos étnicos originarios.</t>
  </si>
  <si>
    <t xml:space="preserve">Jefatura del departamento de sociología/ Decanato de Ciencias Sociales. </t>
  </si>
  <si>
    <t>Cátedra de Unesco Socializada.</t>
  </si>
  <si>
    <t>100% cátedra de Unesco socializada</t>
  </si>
  <si>
    <t>Socializar  la Cátedra Unesco</t>
  </si>
  <si>
    <t>Contar con los fondos para realizar la actividad</t>
  </si>
  <si>
    <t>Ayuda memorias de reuniones de las distintas unidades académica y centros regionales</t>
  </si>
  <si>
    <t>Coordinación Carrera</t>
  </si>
  <si>
    <t>El Patrimonio Intangible. La UNAH es la segunda a universidad en América Latina y la 1ª en Centroamérica. Las Cátedras Unesco son requerimientos en la Educación Superior.</t>
  </si>
  <si>
    <t xml:space="preserve">Transversalizar la ética en los procesos de gestión académica y administrativa en la Facultad de Ciencias Sociales. </t>
  </si>
  <si>
    <t xml:space="preserve">100% ´procesos de gestión con ética y transparencia. </t>
  </si>
  <si>
    <t xml:space="preserve">Procesos, auditorías. </t>
  </si>
  <si>
    <t xml:space="preserve">La disponibilidad del personal y el compromiso con la ética y transparencia en los procesos. </t>
  </si>
  <si>
    <t xml:space="preserve">Decanatura de Ciencias Sociales. </t>
  </si>
  <si>
    <t>7.a.1.PE</t>
  </si>
  <si>
    <t>7.a.2.TS</t>
  </si>
  <si>
    <t>7.a.3.PS</t>
  </si>
  <si>
    <t>7.a.4.CP</t>
  </si>
  <si>
    <t>7.a.5.HI</t>
  </si>
  <si>
    <t>7.a.6.DCCSS</t>
  </si>
  <si>
    <t xml:space="preserve"> Transversalización del Eje Curricular de Ética en las actividades administrativas y como eje integrador de los demás ejes del Modelo Educativo de la UNAH.</t>
  </si>
  <si>
    <t>7.b.1.CP</t>
  </si>
  <si>
    <t>7.c.1.SO</t>
  </si>
  <si>
    <t>7.c.2.SO</t>
  </si>
  <si>
    <t xml:space="preserve">Comunidad universitaria, personal docente, administrativo y estudiantes. </t>
  </si>
  <si>
    <t>7.c.3.AN</t>
  </si>
  <si>
    <t>Mejora de la calidad y pertinencia de la Carrera de Periodismo en Honduras</t>
  </si>
  <si>
    <t xml:space="preserve">Un nuevo plan estudios aprobado e implementado. </t>
  </si>
  <si>
    <t xml:space="preserve">Implementar el nuevo plan de estudios 2016-2020 originado de la autoevaluación, diagnóstico y rediseño curricular. </t>
  </si>
  <si>
    <t>Plan de estudios sea aprobado por el Consejo de Educación Superior.</t>
  </si>
  <si>
    <t xml:space="preserve">Contribuir a la calidad educativa con la implementación del nuevo plan de estudios. </t>
  </si>
  <si>
    <t>silabos, programación</t>
  </si>
  <si>
    <t xml:space="preserve">Estudiantes de la Carrera de Periodsimo. </t>
  </si>
  <si>
    <t xml:space="preserve">Jefe de Departamento y Coordinadora de la Carrera de Periodismo. </t>
  </si>
  <si>
    <t xml:space="preserve">Un rediseño de la carrera con propósito de al acreditación. </t>
  </si>
  <si>
    <t xml:space="preserve">Un (1) Re diseño del plan de estudios. </t>
  </si>
  <si>
    <t>Diseñar la reforma curricular con el propósito de la acreditación.</t>
  </si>
  <si>
    <t xml:space="preserve">La aprobación del re diseño de la Carrera. </t>
  </si>
  <si>
    <t xml:space="preserve">Fomentar la calidad educativa con el rediseño de la Carrera. </t>
  </si>
  <si>
    <t xml:space="preserve">Plan de estudios y contenidos de las asignaturas. </t>
  </si>
  <si>
    <t xml:space="preserve">Personal docente y estudiantes de la carrera de Historia. </t>
  </si>
  <si>
    <t xml:space="preserve">El control de las evaluaciones y seguimiento a las recomendaciones para el fortalecimiento del perfil profesional. </t>
  </si>
  <si>
    <t xml:space="preserve">Cuatro (4) reuniones de evaluación , una por período . </t>
  </si>
  <si>
    <t xml:space="preserve">Coordinar reuniones evaluativas con el personal docente en relación a la administración del proceso de transición del plan de estudios y espacios de aprendizaje. </t>
  </si>
  <si>
    <t>Contar con el apoyo del Instituto de profesionalización docente.</t>
  </si>
  <si>
    <t>Elevar el perfil profesional de la Carrera de Trabajo Social.</t>
  </si>
  <si>
    <t xml:space="preserve">Lista de asistencia, fotografías, ayudas memoria. </t>
  </si>
  <si>
    <t xml:space="preserve">Personal docente de Trabajo Soical. </t>
  </si>
  <si>
    <t xml:space="preserve">Coordinadora de la Carrera de Trabajo Social. </t>
  </si>
  <si>
    <t>Profesores usan aula virtual para sus asignaturas</t>
  </si>
  <si>
    <t>Diez (10) docentes utilizando aula virtual en plataforma de la UNAH.</t>
  </si>
  <si>
    <t xml:space="preserve">Diseñar los contenidos, recursos de aprendizaje, evaluaciones, y otros en el aula virtual de cada profesor en la plataforma de la UNAH. </t>
  </si>
  <si>
    <t xml:space="preserve">Plataforma tecnológica de la UNAH en funcionamiento,DIE asigna aulas virtuales. </t>
  </si>
  <si>
    <t xml:space="preserve">Impulsar el uso de las TICs en las metodologías del aprendizaje y la generación de conocimiento. </t>
  </si>
  <si>
    <t xml:space="preserve">Informe de la DIE sobre la apertura de las aulas virtuales. </t>
  </si>
  <si>
    <t xml:space="preserve">Personal docente y estudiantes de la Carrera de Periodismo. </t>
  </si>
  <si>
    <t>Planta docente capacitada con competencias en el manejo de las TICs.</t>
  </si>
  <si>
    <t xml:space="preserve">100% de capacitación desarrollada </t>
  </si>
  <si>
    <t xml:space="preserve">Gestionar ante la DEGT los espacios de capacitación sobre el uso de las TICs. </t>
  </si>
  <si>
    <t xml:space="preserve">Contar con el apoyo de la DEGT para desarrollar los programas de formación profesional. </t>
  </si>
  <si>
    <t xml:space="preserve">Contar con el personal docente con competencias en las TICs para el desarrollo profesional. </t>
  </si>
  <si>
    <t xml:space="preserve">Personal docente de trabajo social. </t>
  </si>
  <si>
    <t>Jefe del Departamento y Coordinadora de la Carrera de Trabajo Social.</t>
  </si>
  <si>
    <t xml:space="preserve">Utilizar estrategias pedagógicas innovadoras, variadas y acorde a las demandas del mundo académico globalizado. </t>
  </si>
  <si>
    <t xml:space="preserve">Treinta (30) estudiantes capacitados. </t>
  </si>
  <si>
    <t xml:space="preserve">Gestionar una  capacitación a los estudiantes en el uso de las TICs. </t>
  </si>
  <si>
    <t xml:space="preserve">Disponibilidad de cursos para estudiantes. </t>
  </si>
  <si>
    <t xml:space="preserve">Las nuevas exigencias en el campo de las experiencias de aprendizaje y la investigación científica requiere el uso de estas herramientas. </t>
  </si>
  <si>
    <t>Listas de asistencia, programaciones, fotografías, trabajos prácticos</t>
  </si>
  <si>
    <t>Estudiantes de psicología</t>
  </si>
  <si>
    <t>9.a.1.PE</t>
  </si>
  <si>
    <t>9.a.2.TS</t>
  </si>
  <si>
    <t>9.a.3.PS</t>
  </si>
  <si>
    <t xml:space="preserve">Compra de equipo solicitada a la decanatura de Ciencias Sociales. </t>
  </si>
  <si>
    <t xml:space="preserve">10 Computadoras. (1) Fotocopiadoras. (2) Impresoras. </t>
  </si>
  <si>
    <t xml:space="preserve">Gestionar la compra de equipo tecnólogico para el departamento de sociología. </t>
  </si>
  <si>
    <t>Contar con los fondos financieros para la compra del mobiliario y equipo de oficina.</t>
  </si>
  <si>
    <t>Contribuir a mejorar la calidad en la educación con las herramientas necesarias para el desempeño docente.</t>
  </si>
  <si>
    <t xml:space="preserve">Nota enviada, cotizaciones. </t>
  </si>
  <si>
    <t xml:space="preserve">Personal docente y administrativo del departamento de sociología. </t>
  </si>
  <si>
    <t xml:space="preserve">Jefe de Departamento de Sociología /    Decanatura de Ciencias Sociales. </t>
  </si>
  <si>
    <t xml:space="preserve">Aulas de Trabajo Social con equipo audiovisual. </t>
  </si>
  <si>
    <t xml:space="preserve">Siete (7) computadoras, Siete(7) Equipo audiovisual y dos  TV. </t>
  </si>
  <si>
    <t xml:space="preserve">Gestión de la compra del equipo de computo, equipos audivisuales, y televisores para el acondicionamiento de las aulas de Trabajo Social. </t>
  </si>
  <si>
    <t xml:space="preserve">Con los equipos disponibles mejora la calidad educativa. </t>
  </si>
  <si>
    <t xml:space="preserve">Contar con el apoyo audiovisual que permita mejorar la formación profesional. </t>
  </si>
  <si>
    <t xml:space="preserve">Los retroproyectores instalados. </t>
  </si>
  <si>
    <t xml:space="preserve">Comunidad Estudiantil. </t>
  </si>
  <si>
    <t xml:space="preserve">El centro de computo remodelado para un mejor funcionamiento. </t>
  </si>
  <si>
    <t xml:space="preserve">Un(1) centro remodelado. </t>
  </si>
  <si>
    <t>Solicitar la remodelación del CREA Y Centro de Computo</t>
  </si>
  <si>
    <t>Que se obtengan fondos de donaciones y se realice la actividad en el 20015 .</t>
  </si>
  <si>
    <t>Mejorar las condiciones laborales en cuanto al mejoramiento en  la distribución del espacio físico.</t>
  </si>
  <si>
    <t>Remodelación del Centro de Computo y el CREA.</t>
  </si>
  <si>
    <t>Personal docente, administrativo y estudiantes</t>
  </si>
  <si>
    <t>Decanatura y Jefatura y Coordinación de la Escuela de Ciencias Psicógicas.</t>
  </si>
  <si>
    <t>Docentes y Personal Administrativo disponen de herramientas tecnológicas para el desarrollo de sus actividades.</t>
  </si>
  <si>
    <t>Equipo tecnológico actualizado :6 computadoras, 3 impresoras laser, 2 impresoras multifuncionales, 1 fotocopiadora</t>
  </si>
  <si>
    <t>Solicitar la adquisición de 6 computadoras, 3 impresoras laser, 2 impresoras multifuncionales, 1 fotocopiadora</t>
  </si>
  <si>
    <t xml:space="preserve">Disponer de los recursos para la compra del equipo tecnológico. </t>
  </si>
  <si>
    <t>Contratación de nuevo personal y necesidad de actualizar equipo</t>
  </si>
  <si>
    <t xml:space="preserve">Cotizaciones, facturas de compra. </t>
  </si>
  <si>
    <t xml:space="preserve">Personal docente, administrativo </t>
  </si>
  <si>
    <t>Decanatura, Jefatura y Administración de la Escuela de Ciencias Psicológicas.</t>
  </si>
  <si>
    <t xml:space="preserve">ESTUDIANTES </t>
  </si>
  <si>
    <t>Realizar el concurso "German Reyes" de fotografía periodística.</t>
  </si>
  <si>
    <t xml:space="preserve">Prendas de vestir </t>
  </si>
  <si>
    <t xml:space="preserve">GESTIÓN DEL CONOCIMIENTO </t>
  </si>
  <si>
    <t>LO ESENCIAL DE LA REFORMA U</t>
  </si>
  <si>
    <t>ASEGURAMIENTO DE LA CALIDAD</t>
  </si>
  <si>
    <t>8.a.1.PE</t>
  </si>
  <si>
    <t>8.b.1.TS</t>
  </si>
  <si>
    <t>8.a.2.HI</t>
  </si>
  <si>
    <t>8.c.1.DCCSS</t>
  </si>
  <si>
    <t>Coordinar reuniones peridicas con las unidades de la Facultad de Ciencias Socia.es .</t>
  </si>
  <si>
    <t xml:space="preserve">Al menos unas díez (10) reunioens desarrolladas. </t>
  </si>
  <si>
    <t xml:space="preserve">Las reunioes desarrollada para el mejoramiento de la calidad educativa. </t>
  </si>
  <si>
    <t xml:space="preserve">Disponibilidad de las autoridades . </t>
  </si>
  <si>
    <t xml:space="preserve">Lista de  asistencia. </t>
  </si>
  <si>
    <t xml:space="preserve">Decanato de Ciencias Sociales. </t>
  </si>
  <si>
    <t xml:space="preserve">Autoridades académicas de la Facultad de Ciencias Sociales. </t>
  </si>
  <si>
    <t>9.a.4.DCCSS</t>
  </si>
  <si>
    <t>Cinco(5) empleados.</t>
  </si>
  <si>
    <t xml:space="preserve">Disponiblidad de la DGT en los cursos de capacitación. </t>
  </si>
  <si>
    <t xml:space="preserve">Personal administrativo de la Facultad de Ciencias Sociales. </t>
  </si>
  <si>
    <t xml:space="preserve">Decana de la Facultad de Ciencias Sociales. </t>
  </si>
  <si>
    <t xml:space="preserve">Gestionar ante la DEGT los espacios de capacitación sobre el uso de las TICs, para el personal adminsitrativo. </t>
  </si>
  <si>
    <t xml:space="preserve">Formación de competencias enel manejo de las TICs por el personal administrativo. </t>
  </si>
  <si>
    <t>11.a.1.SO</t>
  </si>
  <si>
    <t>Enero</t>
  </si>
  <si>
    <t>11.a.2.TS</t>
  </si>
  <si>
    <t>11.a.3.PS</t>
  </si>
  <si>
    <t xml:space="preserve">Contar con los recursos tecnológicos necesarios para las funciones del Departamento. </t>
  </si>
  <si>
    <t xml:space="preserve">Una( Impresora), Una(1) computadora, un (1) aire acondicionado. </t>
  </si>
  <si>
    <t xml:space="preserve">Contar con los fondos para la compra del equipo solicitado. </t>
  </si>
  <si>
    <t xml:space="preserve">Para el correcto funcionamiento del departamento. </t>
  </si>
  <si>
    <t xml:space="preserve">Cotizaciones, nota enviada. </t>
  </si>
  <si>
    <t xml:space="preserve">Personal docente y adminsitrativo del departamento de Ciencias Políticas. </t>
  </si>
  <si>
    <t>Gestionar la compra de :  Una(1) computadora de escritorio o portátil .</t>
  </si>
  <si>
    <t xml:space="preserve">Gestionar la compra de : Una(1) Fotocopiadora multifuncional profesional y un aire acondicionado. </t>
  </si>
  <si>
    <t>11.a.4.CP</t>
  </si>
  <si>
    <t xml:space="preserve">Una(1) computadora. </t>
  </si>
  <si>
    <t>una (1) gestión de compra de equipo de computo realizada.</t>
  </si>
  <si>
    <t>Contar con los fondos  para la compra de equipo de computo. .</t>
  </si>
  <si>
    <t xml:space="preserve">Personal docente y administrativo de la Carrera de Antropología. </t>
  </si>
  <si>
    <t>Coordinador de Carrera</t>
  </si>
  <si>
    <t>Gestionar la compra del Equipo de computo para uso del departamento y Carrera de Antropología</t>
  </si>
  <si>
    <t>11.a.5.AN</t>
  </si>
  <si>
    <t xml:space="preserve">Asistentes técnicos capacitados en nuevas tecnologías de comunicación para apoyar a los docentes y estudiantes de la Carrera de Periodismo. </t>
  </si>
  <si>
    <t>Cuatro(4) técnicos capacitados</t>
  </si>
  <si>
    <t xml:space="preserve">Realizar la solicitud de capacitación a DIE de acuerdo a necesidades de los técnicos de la Carrera de Periodismo. </t>
  </si>
  <si>
    <t xml:space="preserve">La DIE desarrolla los talleres de capacitación. </t>
  </si>
  <si>
    <t xml:space="preserve">Los asistentes técnicos deben actualizarse para apoyar al personal docente y estudiantes de la carrera. </t>
  </si>
  <si>
    <t xml:space="preserve">Asistentes técnicos de la Carrera de Periodismo. </t>
  </si>
  <si>
    <t xml:space="preserve">Jefe de Departamento de la Carrera de Periodismo. </t>
  </si>
  <si>
    <t xml:space="preserve">Personal administrativo capacitado en técnicas y derechos humanos. </t>
  </si>
  <si>
    <t xml:space="preserve">Un taller de capacitación. </t>
  </si>
  <si>
    <t xml:space="preserve">Gestionar un taller de capacitación técnica y derechos humanos para el personal administrativo del departamento de Sociología. </t>
  </si>
  <si>
    <t xml:space="preserve">Contar con la disponiblidad  del personal que realizará la capacitación. </t>
  </si>
  <si>
    <t xml:space="preserve">La necesidad de contar con personal administrativo capacitado en derechos humanosl. </t>
  </si>
  <si>
    <t xml:space="preserve">Personal administrativo del departamento de sociología. </t>
  </si>
  <si>
    <t xml:space="preserve">Jefe del Departamento de Sociología. </t>
  </si>
  <si>
    <t>12.a.1.PE</t>
  </si>
  <si>
    <t>12.a.2.SO</t>
  </si>
  <si>
    <t>Gestionar un programa de capacitación ,para la planificación estratégica.</t>
  </si>
  <si>
    <t>12.a.3.DCCSS</t>
  </si>
  <si>
    <t xml:space="preserve">Compra de mobiliario y equipo de oficina solicitada a la decanatura de Ciencias Sociales. </t>
  </si>
  <si>
    <t>10 libreros, 10 sillas ejecutivas y 6 escritorios.</t>
  </si>
  <si>
    <t xml:space="preserve">Gestionar la compra de mobiliario y equipo de oficina. </t>
  </si>
  <si>
    <t xml:space="preserve">Contar con los fondos financieros para la compra del equipo de computo. </t>
  </si>
  <si>
    <t xml:space="preserve">Contribuir a mejorar las condiciones pedagógicas del personal para un mejor  desempeño del personal docente y administrativo. </t>
  </si>
  <si>
    <t xml:space="preserve">Nota enviada, cotizaciones, fotografías. </t>
  </si>
  <si>
    <t>Oficinas adminsitrativas y de docentes remodeladas</t>
  </si>
  <si>
    <t>100% de oficinas remodeladas</t>
  </si>
  <si>
    <t xml:space="preserve">Contar con los recursos financieros para la remodelación. </t>
  </si>
  <si>
    <t xml:space="preserve">Personal docente y administrativo necesitan un espacio digno para el ejercicio de sus funciones. </t>
  </si>
  <si>
    <t>Planos, fotos, cotizaciones, contratos</t>
  </si>
  <si>
    <t xml:space="preserve">Personal docente y administrativo. </t>
  </si>
  <si>
    <t xml:space="preserve">Gestionar ante las  autoridades para remodelación de los espacios del departamento. </t>
  </si>
  <si>
    <t>Docentes y estudiantes disponen de más espacios físicos para el desarrollo de la academia</t>
  </si>
  <si>
    <t>Al menos (2 ) aulas adquiridas</t>
  </si>
  <si>
    <t>Gestionar el Acondicionamiento de aulas de VOAE para aulas de clases</t>
  </si>
  <si>
    <t>El traslado de La VOAE a nuevas instalaciones</t>
  </si>
  <si>
    <t>Alta demanda de estudiantes y poco espacio físico</t>
  </si>
  <si>
    <t>Dos aulas acondicionadas para clases.</t>
  </si>
  <si>
    <t xml:space="preserve">1000 Estudiantes de Psicología </t>
  </si>
  <si>
    <t>VOAE, Decanatura y Escuela de Ciencias Psicológicas</t>
  </si>
  <si>
    <t xml:space="preserve">Acondicionamiento de equipo tecnológico necesario para la Carrera. </t>
  </si>
  <si>
    <t xml:space="preserve">Tres computadoras, Una impresora multifuncional,  Dos proyectores,  Dos juegos de parlantes  </t>
  </si>
  <si>
    <t xml:space="preserve">Gestionar la compra: Tres computadoras, Una impresora multifuncional,  Dos proyectores,  Dos juegos de parlantes  </t>
  </si>
  <si>
    <t xml:space="preserve">La disponibilidad de fondos para la compra. </t>
  </si>
  <si>
    <t xml:space="preserve">Mejorar los procesos de enseñanza- aprendizaje. </t>
  </si>
  <si>
    <t xml:space="preserve">Cotizaciones, fotografías. </t>
  </si>
  <si>
    <t xml:space="preserve">Personal docente y administrativo de Historia. </t>
  </si>
  <si>
    <t>11.a.6.HI</t>
  </si>
  <si>
    <t xml:space="preserve">Cinco (5) computadoras y dos datashow y dos impresoras. </t>
  </si>
  <si>
    <t xml:space="preserve">Gestionar la compra: Cinco computadoras, dos impresora multifuncional,  Dos proyectores, para el decanato de Ciencias Sociales.  </t>
  </si>
  <si>
    <t xml:space="preserve">Equipo tecnológico actualizado. </t>
  </si>
  <si>
    <t>11.a.8.DCCSS</t>
  </si>
  <si>
    <t>11.b.1.PE</t>
  </si>
  <si>
    <t>11.b.2.PS</t>
  </si>
  <si>
    <t>11.b.3.CP</t>
  </si>
  <si>
    <t>11.a.7.PE</t>
  </si>
  <si>
    <t xml:space="preserve">Gestionar la compra la compra de 15 computadoras para el centro tecnologico multimedia. </t>
  </si>
  <si>
    <t xml:space="preserve">Quince  computadoras. </t>
  </si>
  <si>
    <t xml:space="preserve">Acondicionamiento de equipo tecnológico necesario para el funcionamiento del Centro Tecnologico. </t>
  </si>
  <si>
    <t>11.b.4.SO</t>
  </si>
  <si>
    <t>Remodelalación de los espacios del crea.</t>
  </si>
  <si>
    <t xml:space="preserve">Gestionar un programa de capacitación el personal administrativo. </t>
  </si>
  <si>
    <t xml:space="preserve">Aire aconcionado </t>
  </si>
  <si>
    <t>11.b.5.PS</t>
  </si>
  <si>
    <t>11.b.6.PS</t>
  </si>
  <si>
    <t>11.b.7.PS</t>
  </si>
  <si>
    <t xml:space="preserve">Acondicionamiento de las aulas de VOAE para uso del departamento de psicología. </t>
  </si>
  <si>
    <t xml:space="preserve">Gestionar la remodelación de las oficionas del Decanato de Ciencias Sociales. </t>
  </si>
  <si>
    <t xml:space="preserve">Material didáctico actualizado. </t>
  </si>
  <si>
    <t xml:space="preserve">Cincuenta (50 ) libros. </t>
  </si>
  <si>
    <t xml:space="preserve">Gestionar la compra de 50 libros. </t>
  </si>
  <si>
    <t xml:space="preserve">Contar con los espacios físicos adecuados para el ejercicio de las funciones en la Escuela. </t>
  </si>
  <si>
    <t>100% remodelación de la Escuela de Ciencias Psicológicas.</t>
  </si>
  <si>
    <t>Solicitar la remodelación cubículos y oficinas de la Escuela de Ciencias Psicológicas</t>
  </si>
  <si>
    <t>Disponer de los recursos ara la remodelación.</t>
  </si>
  <si>
    <t>Mejorar las condiciones laborales en cuanto al mejoramiento y aprovechamiento del espacio físico.</t>
  </si>
  <si>
    <t>Espacios remodelados</t>
  </si>
  <si>
    <t>Personal docente y administrativos de la Escuela de Ciencias Psicológicas.</t>
  </si>
  <si>
    <t xml:space="preserve">El centro de atención spicológica acondicionado. </t>
  </si>
  <si>
    <t xml:space="preserve">100% acondicionamiento de la CAPs. </t>
  </si>
  <si>
    <t>Gestionar el acondicionamiento del CAPS.</t>
  </si>
  <si>
    <t xml:space="preserve">Disponer de los recursos para el acondicionamiento de la CAPs. </t>
  </si>
  <si>
    <t xml:space="preserve">Contar con un espacio fisico adecuado para el buen funcionamiento del Centro. </t>
  </si>
  <si>
    <t xml:space="preserve">Fotografias. Informe y cotizaciones. </t>
  </si>
  <si>
    <t xml:space="preserve">Comunidad Universitaria, y Sociedad en General. </t>
  </si>
  <si>
    <t>Los espacios acondicionados para el buen funcionamiento de los CREA de acuerdo a las necesidades de la Escuela.</t>
  </si>
  <si>
    <t xml:space="preserve">Cuatro(4) aires acondicionados para el espacio de los CREA. </t>
  </si>
  <si>
    <t>Solicitar la adquisición de 4 aires acondicionados para el espacio del CREA, el Centro de Computo y oficina de administración y docente</t>
  </si>
  <si>
    <t>Que no se realice la remodelación</t>
  </si>
  <si>
    <t>Mejorar el ambiente del personal docente, administrativo y estudiantes</t>
  </si>
  <si>
    <t>Instalación de Aires Acondicionados</t>
  </si>
  <si>
    <t>Decanatura y Jefatura, Coordinación  y Administración de la Escuela de Ciencias Psicógicas.</t>
  </si>
  <si>
    <t>Docentes y Personal Administrativo disponen de mobiliario adecuado para el desarrollo de sus funciones</t>
  </si>
  <si>
    <t>4 archivos grandes, 1 archivo pequeño, 4 libreros,  muebles para computadora,  12 sillas (2 ejecutivas, 2 secretariales, 10 fijas), 8 escritorios</t>
  </si>
  <si>
    <t>Solicitar la compra de 4 archivos grandes, 1 archivo pequeño, 4 libreros,  muebles para computadora,  12 sillas (2 ejecutivas, 2 secretariales, 10 fijas), 8 escritorios</t>
  </si>
  <si>
    <t xml:space="preserve">Disposición de los recursos necesarios para la compra. </t>
  </si>
  <si>
    <t>Incremento en el número de estudiantes, Aumento de documentos de archivo, mejoramiento de centro de cómputo</t>
  </si>
  <si>
    <t>Estudiantes, docentes y personal administrativo</t>
  </si>
  <si>
    <t>Decnatura, Jefatura y Administración de la Escuela de Ciencias Psicológicas.</t>
  </si>
  <si>
    <t>11.b.8.PS</t>
  </si>
  <si>
    <t xml:space="preserve">11.b.9.PS </t>
  </si>
  <si>
    <t xml:space="preserve">Gestionar el acondiconamiento de la CAPS </t>
  </si>
  <si>
    <t xml:space="preserve">Solicitar la remodelación cubículos y oficinas de la escuela de Ciencias Psicológicas. </t>
  </si>
  <si>
    <t xml:space="preserve">Aires Acondicionados. </t>
  </si>
  <si>
    <t xml:space="preserve">Contar con los espacios adecuados para realizar las funciones. </t>
  </si>
  <si>
    <t xml:space="preserve">100% la remodelación. </t>
  </si>
  <si>
    <t xml:space="preserve">Solicitar la remodelación de las oficinas del departamento de Ciencias Políticas. ( modulares, cortinas, estantes) </t>
  </si>
  <si>
    <t xml:space="preserve">Contar con los fondos disonibles para la remodelación. . </t>
  </si>
  <si>
    <t xml:space="preserve">Contar con espacios fisicos adecuados para el buen funcionamiento. </t>
  </si>
  <si>
    <t xml:space="preserve">Nota enviada, fotografías, cotizacionesl. </t>
  </si>
  <si>
    <t xml:space="preserve">Contar con un personal de asistencia y atención en el horario de la mañana. </t>
  </si>
  <si>
    <t xml:space="preserve">100% la solicitud. </t>
  </si>
  <si>
    <t xml:space="preserve">Gestionar la contratación de personal administrativo en horario diurno. </t>
  </si>
  <si>
    <t xml:space="preserve">Contar con los fondos disponibles para la contratación. </t>
  </si>
  <si>
    <t xml:space="preserve">Cubrir con la atención  de los estudiantes en el horario de la mañana. </t>
  </si>
  <si>
    <t xml:space="preserve">Gestión de solicitud enviada. </t>
  </si>
  <si>
    <t>una (1) gestión de compra de equipo y mobiliario de oficina realizada.</t>
  </si>
  <si>
    <t xml:space="preserve">Gestionar la compra de mobiliario y equipo de oficina para uso del departamento y carrera de Antropología-. </t>
  </si>
  <si>
    <t xml:space="preserve">Contar con los fondos para la compra mobiliario y equipo de oficina. </t>
  </si>
  <si>
    <t>11.b.10.CP</t>
  </si>
  <si>
    <t>Remodelar las oficinas del departamento de CCP</t>
  </si>
  <si>
    <t>11.b.11.AN</t>
  </si>
  <si>
    <t>100% Remodelación del Decanto de CCSS</t>
  </si>
  <si>
    <t xml:space="preserve">Condiciones adecuadas para el funcionamiento del Decanato de Ciencias Sociales. </t>
  </si>
  <si>
    <t xml:space="preserve">Disponiblidad de fondos para la remodelación. </t>
  </si>
  <si>
    <t>Fotografías, cotizaciones.</t>
  </si>
  <si>
    <t xml:space="preserve">Personal docente y administrativo de Ciencias Sociales. </t>
  </si>
  <si>
    <t>11.b.12.DCCSS</t>
  </si>
  <si>
    <t xml:space="preserve">Remodelación al Decanato </t>
  </si>
  <si>
    <t xml:space="preserve">Compra de fondos Bibliográficos solicitada a la decanatura de Ciencias Sociales. </t>
  </si>
  <si>
    <t>una (1) Gestión de compra de Fondos Bibliográfica realizada</t>
  </si>
  <si>
    <t>Gestionar la Adquisición de Fondos Bibliográficos</t>
  </si>
  <si>
    <t>Contar con los fondos para la compra de Fondos Bibliográficos.</t>
  </si>
  <si>
    <t>Suscripción de  revistas impresas y digitales especializadas.</t>
  </si>
  <si>
    <t>Docentes y Estudiantes de la Carrera de Antropología</t>
  </si>
  <si>
    <t>11.c.2.SO</t>
  </si>
  <si>
    <t>11.c.1.AN</t>
  </si>
  <si>
    <t xml:space="preserve">Compra de libros Antropología </t>
  </si>
  <si>
    <t xml:space="preserve">Compra de Libros Sociología </t>
  </si>
  <si>
    <t>11.c.3.TS</t>
  </si>
  <si>
    <t xml:space="preserve">Compra de libros para trabajo Social. </t>
  </si>
  <si>
    <t xml:space="preserve">Los estudiantes de la Carrera de Psicología adquieren conocimientos en la aplicación de  pruebas Psicológicas </t>
  </si>
  <si>
    <t>Cinco(5) Pruebas psicológicas adquiridas</t>
  </si>
  <si>
    <t>Solicitar la adquisición de 5 pruebas psicológicas</t>
  </si>
  <si>
    <t>Los estudiantes requieren del conocimineto de nuevas versiones de pruebas psicológicas</t>
  </si>
  <si>
    <t xml:space="preserve">Compras de Pruebas Psicológicas </t>
  </si>
  <si>
    <t xml:space="preserve"> Estudiantes de la Carrera de Psicología y personal docente. </t>
  </si>
  <si>
    <t>Decanatura, Jefatura y Coordinación dela Escuela de Ciencias Psicológicas.</t>
  </si>
  <si>
    <t>Los estudiantes de la Carrera de Psicología disponen de bibliografía especializada y actualizada.</t>
  </si>
  <si>
    <t>Libros de psicologia adquiridos</t>
  </si>
  <si>
    <t>Gestionar la compra  de bibliografía actualizada.</t>
  </si>
  <si>
    <t>La necesidad de contar con la actualización  del conocimiento y diversidad de estudios de casos.</t>
  </si>
  <si>
    <t xml:space="preserve">Listado de libros </t>
  </si>
  <si>
    <t xml:space="preserve">Polígrafo comprado </t>
  </si>
  <si>
    <t>una (1) compra solicitada</t>
  </si>
  <si>
    <t>Gestionar la compra de polígrafo</t>
  </si>
  <si>
    <t xml:space="preserve">La necesidad de un polígrafo para las funciones de la carrera . </t>
  </si>
  <si>
    <t xml:space="preserve">Cotizaciones </t>
  </si>
  <si>
    <t xml:space="preserve">Enriquecer el material bibliográfico especializado del departamento. </t>
  </si>
  <si>
    <t xml:space="preserve">Cincuenta(50) libros. </t>
  </si>
  <si>
    <t xml:space="preserve">Gestionar la compra de cincuenta(50 ) libros de la disciplina. </t>
  </si>
  <si>
    <t xml:space="preserve">Contar con el material actualizado para la enseñanza de la disciplina. </t>
  </si>
  <si>
    <t>11.c.4.PS</t>
  </si>
  <si>
    <t>11.c.5.PS</t>
  </si>
  <si>
    <t>11.c.6.PS</t>
  </si>
  <si>
    <t>11.c.7.HI</t>
  </si>
  <si>
    <t>Pruebas psicologicas</t>
  </si>
  <si>
    <t xml:space="preserve">Gestionar la compra de bibliografía actualizada </t>
  </si>
  <si>
    <t xml:space="preserve">Compra de Libros de Historia </t>
  </si>
  <si>
    <t>Compra del polígrafo para realizar pruebas</t>
  </si>
  <si>
    <t>Espacios acondicionados para mejorar las condiciones de trabajo del personal docente y administrativo del departamento.</t>
  </si>
  <si>
    <t>Gestionar la compra del Mobiliario y Equipo de Oficina.</t>
  </si>
  <si>
    <t xml:space="preserve">Con los fondos para la gestion de la compra . </t>
  </si>
  <si>
    <t>Acondiconar los  espacios a los docente del Departamento para que puedan realizar sus actividades académicas.</t>
  </si>
  <si>
    <t>facturas, solicitud de compra, inventarios</t>
  </si>
  <si>
    <t>Docentes, y estudiantes de la Carrera</t>
  </si>
  <si>
    <t>11.b.13.TS</t>
  </si>
  <si>
    <t>Tres Escritorios, 3 Sillas secretariales, 3 Archivos de 2 gavetas</t>
  </si>
  <si>
    <t>11.d.1.CP</t>
  </si>
  <si>
    <t>Acondicionado los espacios de laboratorios , cubículos, Coordinación y Jefatura solicitados a la Decanatura.</t>
  </si>
  <si>
    <t>una (1) Gestion de Adecuación de espacios realizada</t>
  </si>
  <si>
    <t xml:space="preserve">Gestionar la adecuación de espacios para  de cubículos de maestros , de coordinación de carrera  y jefatura,  , laboratorios  </t>
  </si>
  <si>
    <t>Contar con los fondos para la adecuación de los espacios de la Carrera de Antropología</t>
  </si>
  <si>
    <t>Tener los espacios necesarios pdagógicos para realizar las actividades académicas y administrativas que demanda la Carrera .</t>
  </si>
  <si>
    <t xml:space="preserve">El funcionamiento de las aulas para el inicio de la maestría. </t>
  </si>
  <si>
    <t xml:space="preserve">Cuatro(4) aulas acondicionadas. </t>
  </si>
  <si>
    <t xml:space="preserve">Gestionar al menos cuatro (4) aulas para el funcionamiento de la maestría. </t>
  </si>
  <si>
    <t xml:space="preserve">La disponibilidad de las aulas para Historia. </t>
  </si>
  <si>
    <t xml:space="preserve">Contar con el espacio físico necesario para impartir las clases de la disciplina. </t>
  </si>
  <si>
    <t xml:space="preserve">Fotografías del espacio físico. </t>
  </si>
  <si>
    <t xml:space="preserve">Estudiantes de la Licenciatura y  la maestría en Historia. </t>
  </si>
  <si>
    <t xml:space="preserve">Contar con el espacio físico adecuado para el ejercicio de la práctica docente. </t>
  </si>
  <si>
    <t xml:space="preserve">100% remodelacón de oficina de personal docente. </t>
  </si>
  <si>
    <t xml:space="preserve">Acondicionar una aula para oficina del personal docente y acondicionar los espacios físicos de cada uno. </t>
  </si>
  <si>
    <t xml:space="preserve">La disponibilidad de fondos para la remodelación. </t>
  </si>
  <si>
    <t xml:space="preserve">Contar con el espacio físico necesario para los docentes. </t>
  </si>
  <si>
    <t>12 docentes con carga académica asignada en la Carrera de Antropología.</t>
  </si>
  <si>
    <t>tres (3) plazas docentes solicitadas.</t>
  </si>
  <si>
    <t>Gestionar la creación de plazas de maestros a tiempo completo  categoría auxiliar</t>
  </si>
  <si>
    <t>Contar con las plazas creadas</t>
  </si>
  <si>
    <t xml:space="preserve">según plan de implementación, deben contar con 12 catedráticos de planta. </t>
  </si>
  <si>
    <t>nota enviada a las instancias correspondientes.</t>
  </si>
  <si>
    <t>Alumnos de la Carrera de Antropología</t>
  </si>
  <si>
    <t>Remodelacion de la sala para asesorias.</t>
  </si>
  <si>
    <t xml:space="preserve">Una sala de asesorias remodelada. </t>
  </si>
  <si>
    <t>Contar con un espacio pedagógico para asesoria a  estudiantes de la Carrera</t>
  </si>
  <si>
    <t xml:space="preserve">Fotografías , cotizaciones. </t>
  </si>
  <si>
    <t>11.b.14.AN</t>
  </si>
  <si>
    <t xml:space="preserve">Remodelación de los espacios de antropología. </t>
  </si>
  <si>
    <t>11.b.15.HI</t>
  </si>
  <si>
    <t>11.b.16.HI</t>
  </si>
  <si>
    <t xml:space="preserve">Acondicionamiento de la sala de asesorias Juan Ramón Dermith. E instalación de cortinas en las salas de clase. </t>
  </si>
  <si>
    <t>11.b.17.TS</t>
  </si>
  <si>
    <t>11.d.2.AN</t>
  </si>
  <si>
    <t xml:space="preserve">Formación de competencias . </t>
  </si>
  <si>
    <t>Fotografías e informe.</t>
  </si>
  <si>
    <t xml:space="preserve">Disponibilidad de recursos para la capacitación. </t>
  </si>
  <si>
    <t xml:space="preserve">Planificación estratégica. </t>
  </si>
  <si>
    <t xml:space="preserve">GESTION DE TALENTO HUMANO </t>
  </si>
  <si>
    <t>12.a.4.DCCSS</t>
  </si>
  <si>
    <t xml:space="preserve">Personal administrativo de la Facultad. </t>
  </si>
  <si>
    <t xml:space="preserve">Capacitación </t>
  </si>
  <si>
    <t xml:space="preserve">Información actualizada para la oportuna gestión académica. </t>
  </si>
  <si>
    <t xml:space="preserve">Tres (3) bases de datos. </t>
  </si>
  <si>
    <t xml:space="preserve">Actualizar las bases de datos de: estudiantes en práctica profesional, egresados,y docentes de la Carrera de Periodismo. </t>
  </si>
  <si>
    <t xml:space="preserve">Contar con la información necesaria para el desarrollo de la base de datos. </t>
  </si>
  <si>
    <t xml:space="preserve">Necesidad de información actualizada para la toma de decisiones. </t>
  </si>
  <si>
    <t>Las bases  de datos .</t>
  </si>
  <si>
    <t>Personal docente , estudiantes de la Carrera de Periodismo.</t>
  </si>
  <si>
    <t>Impartidda la asignatura de Estudios de la Mujer en dos Centros Universitarios Regionales</t>
  </si>
  <si>
    <t xml:space="preserve"> Dos secciones de Asigantura de Estudios de la Mujer impartidas en los Centros Universitarios de Choluteca y Comayagua </t>
  </si>
  <si>
    <t xml:space="preserve">Apertura de la asignatura optativa  Estudios de la Mujer en los Centros Regionales Universitarios de Choluteca y Comayagua </t>
  </si>
  <si>
    <t>Brindar opciones de asignaturas optativas a los estudiantes.</t>
  </si>
  <si>
    <t xml:space="preserve">Demandas de apertura de la asignatura optativa de Estudios de la Muejres en los Centros Universitarios </t>
  </si>
  <si>
    <t>Dos secciones de Estudios de la Mujer impartidas en los Centros Universitarios de Culuteca y Comayagua</t>
  </si>
  <si>
    <t xml:space="preserve">Estudiantes </t>
  </si>
  <si>
    <t>Catedra de Estudios de la Mujer</t>
  </si>
  <si>
    <t xml:space="preserve">Diseño de cuidados infantiles con instituciones.        Identificadas las instituciones cooperantes que apoyan la implementacion de Cuidados Infantiles en la UNAH  gestionado. </t>
  </si>
  <si>
    <t>1 diseño del proyecto y construcción física del Centro de Cuidados Infantiles para hijos e hijas de estudiantes de Ciudad Universitaria.</t>
  </si>
  <si>
    <t>Diseñar  un proyecto del Centro de Cuidados Infantil para hijos e hijas de estudiantes de Ciudad Universitaria</t>
  </si>
  <si>
    <t xml:space="preserve">Brindar un espacio de cuidados a los hijos de los estudiantes mientras estan en clases. </t>
  </si>
  <si>
    <t xml:space="preserve">El Centro de Cuidados Infantiles es para hijos de estudiantes que no tienen donde dejar sus hijos mientras asistena a clases </t>
  </si>
  <si>
    <t xml:space="preserve">Notificaciones de colaboracion  y diseño elaborado </t>
  </si>
  <si>
    <t>Estduiantes y sus hijos menores</t>
  </si>
  <si>
    <t>Departamento de Sociologia y Catedra de Estudios de la Mujer</t>
  </si>
  <si>
    <t>Gestión de solicitud de financiamiento realizada.</t>
  </si>
  <si>
    <t>una (1) gestion realizada en las instanacias de cooperación.</t>
  </si>
  <si>
    <t xml:space="preserve">Gestionar el financiamineto con organismos nacionales e internacional para la implementacion de proyectos del Departamento. </t>
  </si>
  <si>
    <t xml:space="preserve">Contar con la disponilidad de los organismos internacionales. </t>
  </si>
  <si>
    <t xml:space="preserve">Crear alianzas estratégicas para el fortalecimiento de la carrera. </t>
  </si>
  <si>
    <t xml:space="preserve">Visitas, reuniones, fotografías. </t>
  </si>
  <si>
    <t xml:space="preserve">Establecimiento de criterios de admisión a la carrera de Psicología </t>
  </si>
  <si>
    <t>un (1) Documento presentado ante Consejo Universitario</t>
  </si>
  <si>
    <t>Presentar el documento de Criterios de admisión de la  carrera de Psicología a través de la Decana de Ciencias Sociales</t>
  </si>
  <si>
    <t>Admisión de estudiantes sin ningún criterio técnico-academico</t>
  </si>
  <si>
    <t>Para reducir índices de reprobación y deserción escolar</t>
  </si>
  <si>
    <t>Oficios solicitando aprobación al Consejo Universitario</t>
  </si>
  <si>
    <t>Estudiantes universitarios</t>
  </si>
  <si>
    <t>Autoridades Escuela de Ciencias Psicológicas y de la Facultad de Ciencias Sociales</t>
  </si>
  <si>
    <t>Sorteo de plazas para la realizacion de la práctica profesional supervisada</t>
  </si>
  <si>
    <t>un (1) documento de Lineamientos para asignacion de pps mediante sorteo</t>
  </si>
  <si>
    <t>Elaborar los lineamientos para asignación  de PPS</t>
  </si>
  <si>
    <t>No existen lineamientos</t>
  </si>
  <si>
    <t xml:space="preserve">Atención a la demanda con equidad y pertinencia de profesionales en instituciones que tienen reciprocidad con UNAH y dan excelentes oportunidades de formacion profesional </t>
  </si>
  <si>
    <t>Lineamientos, autorizaciones de PPS, formatos de PPS, calificaciones por parte de instituciones</t>
  </si>
  <si>
    <t>Practicantes e instituciones de PPS</t>
  </si>
  <si>
    <t xml:space="preserve">Coordinación Académica </t>
  </si>
  <si>
    <t>13.a.1.PE</t>
  </si>
  <si>
    <t>13.a.2.SO</t>
  </si>
  <si>
    <t>13.a.3.SO</t>
  </si>
  <si>
    <t>13.a.4.SO</t>
  </si>
  <si>
    <t>13.a.5.SO</t>
  </si>
  <si>
    <t>13.a.6.PS</t>
  </si>
  <si>
    <t xml:space="preserve">GESTIÓN ACADEMICA </t>
  </si>
  <si>
    <t xml:space="preserve">Propuestas de convenios, y cartas de entendimiento elaboradas. </t>
  </si>
  <si>
    <t xml:space="preserve">Dos (2) Propuestas elaboradas. </t>
  </si>
  <si>
    <t xml:space="preserve">Hacer gestiones con organismos internacionales, para la firma de convenios y alianzas estratégicas. </t>
  </si>
  <si>
    <t xml:space="preserve">Apertura de los organismos internacionales para la realización convenios con la Carrera de Periodismo. </t>
  </si>
  <si>
    <t>Fortalecer la Carrera de Periodismo con el apoyo de la cooperación internacional.</t>
  </si>
  <si>
    <t xml:space="preserve">Documento de propuesta, cartas enviadas. </t>
  </si>
  <si>
    <t xml:space="preserve">Comunidad Universitaria, estudiantes de la Carrera de Periodismo. </t>
  </si>
  <si>
    <t xml:space="preserve">Personal docente visitante para impartir clases en la Maestría </t>
  </si>
  <si>
    <t xml:space="preserve">Al menos ( dos) docentes visitantes. </t>
  </si>
  <si>
    <t>Gestionar ante otras universidades y organismos internacionales personal docente visitante para la maestría en sociología.</t>
  </si>
  <si>
    <t xml:space="preserve">Disponibilidad de personal docente </t>
  </si>
  <si>
    <t xml:space="preserve">Contar con la participación , de personal docente visitantes. </t>
  </si>
  <si>
    <t xml:space="preserve">Nota enviadas, correos. </t>
  </si>
  <si>
    <t xml:space="preserve">Estudiantes de la maestría. </t>
  </si>
  <si>
    <t xml:space="preserve">Coordinador de la Maestría en Sociología. </t>
  </si>
  <si>
    <t xml:space="preserve">Fortalecer la carrera de psicología con el apoyo de convenios internacionales de cooperación para la realización de proyectos académicos de grado o postgrado. </t>
  </si>
  <si>
    <t xml:space="preserve">Un (1) diseño de convenio </t>
  </si>
  <si>
    <t xml:space="preserve">Dar continuidad a la firma del convenio internacional  con la Universidad de Granada  para la realización  de proyectos de la Escula de psicología. </t>
  </si>
  <si>
    <t xml:space="preserve">Lograr la firma del convenio. </t>
  </si>
  <si>
    <t xml:space="preserve">Fortalecimiento de la escuela contar con convenios internacionales de cooperación. </t>
  </si>
  <si>
    <t xml:space="preserve">Borrador del convenio. </t>
  </si>
  <si>
    <t xml:space="preserve">Docentes, investigadores, estudiantes de grado y postgrados de la escuela de psicología. </t>
  </si>
  <si>
    <t>Jefa,  coordinador de la escuela de psicología y comisión de internacionalización</t>
  </si>
  <si>
    <t xml:space="preserve">Fortalecimiento de la carrera con el cumplimiento de los convenios. </t>
  </si>
  <si>
    <t xml:space="preserve">100%  convenios establecidos. </t>
  </si>
  <si>
    <t xml:space="preserve">En coordinación con la VRI solicitar apoyo a la carrera en cumplimiento a los convenios establecidos. </t>
  </si>
  <si>
    <t xml:space="preserve">La aceptación y cumplimiento del convenio. </t>
  </si>
  <si>
    <t xml:space="preserve">Fortalecer los procesos académicos de la Carrera de Historia. </t>
  </si>
  <si>
    <t xml:space="preserve">Lista de los convenios. </t>
  </si>
  <si>
    <t>Fomentar la movilidad académica estudiantil mediante el ejercicio de PPS en unidades de psicologia en ciudades extranjeras</t>
  </si>
  <si>
    <t xml:space="preserve">Al menos dos egresadas realizando PPS en otros paises </t>
  </si>
  <si>
    <t xml:space="preserve">Seguimiento de practicantes mediante medios electronicos </t>
  </si>
  <si>
    <t>La UNAH inmersa en la globalizacion de la formacion profesional</t>
  </si>
  <si>
    <t xml:space="preserve">Fortalecimiento de la UNAH  a través de la Carrera de Psicología </t>
  </si>
  <si>
    <t>Informes de  practicantes, autorizaciones de PPS, fotografías, email, oficios de VRI, etc.</t>
  </si>
  <si>
    <t>Practicantes de PPS</t>
  </si>
  <si>
    <t xml:space="preserve">VRI, Secretaría Académica de la Facultad, Autoridades Escuela de Ciencias Psicológicas </t>
  </si>
  <si>
    <t xml:space="preserve">El estudiante puede tener acceso a archivos y genera conocimiento de nuevas experiencias. </t>
  </si>
  <si>
    <t xml:space="preserve">Al menos un estudiante en participa en un programa de intercambio. </t>
  </si>
  <si>
    <t xml:space="preserve">Gestionar la movilidad académica para estudiantes de la Carrera de Historia. </t>
  </si>
  <si>
    <t xml:space="preserve">La disponiblidad del estudiante en realizar un programa de intercambio. </t>
  </si>
  <si>
    <t xml:space="preserve">Acceder a fuentes de información adicional para la investigación. </t>
  </si>
  <si>
    <t xml:space="preserve">Nombre del participante, gestión realizada, carta de aceptación y programa  </t>
  </si>
  <si>
    <t>14.a.1.PE</t>
  </si>
  <si>
    <t>14.a.2.SO</t>
  </si>
  <si>
    <t>14.a.3.SO</t>
  </si>
  <si>
    <t>14.a.4.HI</t>
  </si>
  <si>
    <t>11.d.3.DCCSS</t>
  </si>
  <si>
    <t>Decanatatura de CCSS</t>
  </si>
  <si>
    <t>Autoridades de la Facultad de CCSS</t>
  </si>
  <si>
    <t xml:space="preserve">Lista de asistencia </t>
  </si>
  <si>
    <t xml:space="preserve">Velar por el cumplimiento del Plan Operativo anual. </t>
  </si>
  <si>
    <t>Taller sobre Gobernabilidad, participación ciudadana y actores locales</t>
  </si>
  <si>
    <t xml:space="preserve">GESTION ADMINISTRATIVA </t>
  </si>
  <si>
    <t xml:space="preserve">Jornada de Evaluacion de Jefes y Coordinadores de las carrerras adscritas a la FCCSS , asuntos varios. </t>
  </si>
  <si>
    <t>15.a.1.IIS</t>
  </si>
  <si>
    <t xml:space="preserve">GOBERNABILIDAD </t>
  </si>
  <si>
    <t xml:space="preserve">Seguimiento a reuniones con los centros regionales. </t>
  </si>
  <si>
    <t>11.d.4.DCCSS</t>
  </si>
  <si>
    <t>14.b.1.PS</t>
  </si>
  <si>
    <t>14.b.2.HI</t>
  </si>
  <si>
    <t>Desarrollar nuevos programas de postgrados que contribuyan a la formación del pensamiento crítico de las Ciencias Sociales en Honduras y la región Centroamericana.</t>
  </si>
  <si>
    <t>10.a.1.POS</t>
  </si>
  <si>
    <t xml:space="preserve">Impulsar  proyectos de investigación científica  en las líneas y temas definidos  en Instituto de Investigaciones Sociales (IIS) y en los ejes prioritarios de investigación de la UNAH definidos en la política de investigación científica. </t>
  </si>
  <si>
    <t>10.a.2.POS</t>
  </si>
  <si>
    <t>10.a.3.POS</t>
  </si>
  <si>
    <t xml:space="preserve">Gestionar apoyo para la realización de convenios internacionales. </t>
  </si>
  <si>
    <t xml:space="preserve">Promover la divulgación y publicación de los resultados  de las investigaciones  realizadas por los grupos  de investigación de los postgrados.  </t>
  </si>
  <si>
    <t>10.a.4.POS</t>
  </si>
  <si>
    <t>Fortalecer de manera permanente y sostenida la vinculación de los postgrados con el Estado, sectores productivos y sociales, la sociedad civil y demás grupos y organizaciones de ciudadanos que integran la sociedad hondureña.</t>
  </si>
  <si>
    <t>10.e.1.POS</t>
  </si>
  <si>
    <t>Promover la profesionalización permanente de los docentes de los postgrados de la Facultad de Ciencias Sociales, fortaleciendo sus competencias académicas, sus capacidades de innovación y de uso de las TICs alineadas con los objetivos académicos y estratégicos del Modelo Educativo de la UNAH</t>
  </si>
  <si>
    <t>10.g.1.POS</t>
  </si>
  <si>
    <t>11.d.5.DCCSS</t>
  </si>
  <si>
    <t xml:space="preserve">Contratación de servicios profesionales para el fortalecimiento de la imagen institucional. </t>
  </si>
  <si>
    <t>11.c.8.PE</t>
  </si>
  <si>
    <t xml:space="preserve">Gestionar la remodelación del centro tecnologico de periodismo. </t>
  </si>
  <si>
    <t xml:space="preserve">100% la remodelación del centro tecnológico </t>
  </si>
  <si>
    <t xml:space="preserve">Remodelación de Periodismo. </t>
  </si>
  <si>
    <t xml:space="preserve">Al menos 5 visitas al año. </t>
  </si>
  <si>
    <t>6.b.3.DCCSS</t>
  </si>
  <si>
    <t xml:space="preserve">Coordinar las reuniones con el personal  docente para el diseño del un programa de diiplomado. </t>
  </si>
  <si>
    <t xml:space="preserve">Remodelalación de los espacios del departamento. </t>
  </si>
  <si>
    <t>Fotocopiadora.</t>
  </si>
  <si>
    <t xml:space="preserve">DESARRO CURRICULAR </t>
  </si>
  <si>
    <t xml:space="preserve">GESTIÓN ADMINISTRATIVA </t>
  </si>
  <si>
    <t>}</t>
  </si>
  <si>
    <t xml:space="preserve">Solicitar a la Utv Canal Universitario, espacios en sus programas televisivos para el desarrollo de temas de investigación que se realizan en los postgrados. </t>
  </si>
  <si>
    <t xml:space="preserve">Divulgar los temas de investigación que se realizan en los postgrados a través de notas periodísticas e imágenes. </t>
  </si>
  <si>
    <t>Realizar el Lanzamiento del segundo volumen de la revista de ciencias sociales</t>
  </si>
  <si>
    <t>2.a..16.IIS</t>
  </si>
  <si>
    <t>Una (1) revista.</t>
  </si>
  <si>
    <t xml:space="preserve">Divulgar los resultados de las investigaciones en ciencias sociales. </t>
  </si>
  <si>
    <t xml:space="preserve">La Revista de Ciencias Sociales. </t>
  </si>
  <si>
    <t xml:space="preserve">Dar a conocer las investigaciones realizadas por las unidades de Ciencias Sociales. </t>
  </si>
  <si>
    <t>2.a.17.IIS</t>
  </si>
  <si>
    <t>Desarrollar el Taller sobre Investigacipon de Ciencias Sociales I+D+E</t>
  </si>
  <si>
    <t>2.b.14.IIS</t>
  </si>
  <si>
    <t xml:space="preserve">Un(1) taller </t>
  </si>
  <si>
    <t xml:space="preserve">Formar competencias en investigación. </t>
  </si>
  <si>
    <t xml:space="preserve">comunidad universitaria </t>
  </si>
  <si>
    <t xml:space="preserve">Contribuir a la generación de competencias en investigación. </t>
  </si>
  <si>
    <t>Formar alianzas estratégicas con instituciones locales  al fin de participar en proyectos  de investigación en conjunto.</t>
  </si>
  <si>
    <t xml:space="preserve">15.a.5.IIS </t>
  </si>
  <si>
    <t xml:space="preserve">Fortalecimiento del IIS. </t>
  </si>
  <si>
    <t xml:space="preserve">Fortalecer los procesos de investigación internacional. </t>
  </si>
  <si>
    <t xml:space="preserve">Coordinadora del IIS. </t>
  </si>
  <si>
    <t>Actualizar la base de datos comisiones de investigacion de las carreras de ciencias sociales.</t>
  </si>
  <si>
    <t xml:space="preserve">Seguimiento a los acuerdos del I Encuentro de Ciencias Sociales. Y desarrollar diferentes reuniones con los jubilados, los CRAED, personal docente y administrativo. </t>
  </si>
  <si>
    <t xml:space="preserve">Contar con los recursos para los eventos y participación de los involucrados.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</si>
</sst>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L.&quot;\ #,##0;[Red]&quot;L.&quot;\ \-#,##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11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b/>
      <sz val="12"/>
      <name val="Calibri"/>
      <family val="2"/>
      <scheme val="minor"/>
    </font>
    <font>
      <sz val="12"/>
      <color theme="1"/>
      <name val="Arial"/>
      <family val="2"/>
    </font>
    <font>
      <sz val="12"/>
      <color theme="1"/>
      <name val="Calibri"/>
      <family val="2"/>
    </font>
    <font>
      <b/>
      <sz val="12"/>
      <color theme="1"/>
      <name val="Calibri"/>
      <family val="2"/>
      <scheme val="minor"/>
    </font>
    <font>
      <sz val="12"/>
      <color indexed="8"/>
      <name val="Arial"/>
      <family val="2"/>
    </font>
    <font>
      <b/>
      <sz val="12"/>
      <color indexed="8"/>
      <name val="Arial"/>
      <family val="2"/>
    </font>
    <font>
      <b/>
      <sz val="12"/>
      <color indexed="8"/>
      <name val="Calibri"/>
      <family val="2"/>
    </font>
    <font>
      <b/>
      <sz val="20"/>
      <color theme="1"/>
      <name val="Calibri"/>
      <family val="2"/>
      <scheme val="minor"/>
    </font>
    <font>
      <b/>
      <sz val="24"/>
      <color theme="1"/>
      <name val="Calibri"/>
      <family val="2"/>
      <scheme val="minor"/>
    </font>
    <font>
      <b/>
      <sz val="28"/>
      <color theme="1"/>
      <name val="Calibri"/>
      <family val="2"/>
      <scheme val="minor"/>
    </font>
    <font>
      <b/>
      <sz val="12"/>
      <color indexed="8"/>
      <name val="Calibri"/>
      <family val="2"/>
      <scheme val="minor"/>
    </font>
    <font>
      <sz val="12"/>
      <color rgb="FF000000"/>
      <name val="Calibri"/>
      <family val="2"/>
    </font>
    <font>
      <b/>
      <sz val="11"/>
      <color indexed="8"/>
      <name val="Arial"/>
      <family val="2"/>
    </font>
    <font>
      <sz val="12"/>
      <color rgb="FF000000"/>
      <name val="Calibri"/>
      <family val="2"/>
      <scheme val="minor"/>
    </font>
    <font>
      <b/>
      <sz val="12"/>
      <color theme="3" tint="-0.249977111117893"/>
      <name val="Calibri"/>
      <family val="2"/>
      <scheme val="minor"/>
    </font>
    <font>
      <b/>
      <sz val="12"/>
      <color theme="3" tint="-0.249977111117893"/>
      <name val="Arial"/>
      <family val="2"/>
    </font>
    <font>
      <sz val="14"/>
      <name val="Calibri"/>
      <family val="2"/>
      <scheme val="minor"/>
    </font>
    <font>
      <b/>
      <sz val="14"/>
      <color theme="3" tint="-0.249977111117893"/>
      <name val="Calibri"/>
      <family val="2"/>
      <scheme val="minor"/>
    </font>
    <font>
      <b/>
      <sz val="12"/>
      <color indexed="56"/>
      <name val="Calibri"/>
      <family val="2"/>
      <scheme val="minor"/>
    </font>
    <font>
      <b/>
      <sz val="12"/>
      <color theme="3" tint="-0.499984740745262"/>
      <name val="Arial"/>
      <family val="2"/>
    </font>
    <font>
      <sz val="12"/>
      <color theme="3" tint="-0.499984740745262"/>
      <name val="Calibri"/>
      <family val="2"/>
      <scheme val="minor"/>
    </font>
    <font>
      <sz val="12"/>
      <color theme="3" tint="-0.499984740745262"/>
      <name val="Arial"/>
      <family val="2"/>
    </font>
    <font>
      <b/>
      <sz val="22"/>
      <color theme="0"/>
      <name val="Calibri"/>
      <family val="2"/>
    </font>
    <font>
      <b/>
      <sz val="18"/>
      <color indexed="56"/>
      <name val="Calibri"/>
      <family val="2"/>
    </font>
    <font>
      <b/>
      <sz val="20"/>
      <color indexed="56"/>
      <name val="Calibri"/>
      <family val="2"/>
    </font>
    <font>
      <b/>
      <sz val="22"/>
      <color indexed="56"/>
      <name val="Calibri"/>
      <family val="2"/>
    </font>
    <font>
      <sz val="24"/>
      <color theme="1"/>
      <name val="Calibri"/>
      <family val="2"/>
      <scheme val="minor"/>
    </font>
    <font>
      <b/>
      <sz val="24"/>
      <color indexed="56"/>
      <name val="Calibri"/>
      <family val="2"/>
    </font>
    <font>
      <sz val="26"/>
      <color theme="1"/>
      <name val="Calibri"/>
      <family val="2"/>
      <scheme val="minor"/>
    </font>
    <font>
      <b/>
      <sz val="26"/>
      <color indexed="56"/>
      <name val="Calibri"/>
      <family val="2"/>
    </font>
    <font>
      <b/>
      <sz val="24"/>
      <name val="Calibri"/>
      <family val="2"/>
      <scheme val="minor"/>
    </font>
    <font>
      <sz val="22"/>
      <name val="Arial"/>
      <family val="2"/>
    </font>
    <font>
      <b/>
      <sz val="26"/>
      <color theme="1"/>
      <name val="Calibri"/>
      <family val="2"/>
      <scheme val="minor"/>
    </font>
    <font>
      <b/>
      <sz val="12"/>
      <color theme="3" tint="-0.499984740745262"/>
      <name val="Calibri"/>
      <family val="2"/>
    </font>
    <font>
      <sz val="24"/>
      <name val="Calibri"/>
      <family val="2"/>
    </font>
    <font>
      <sz val="16"/>
      <color theme="1"/>
      <name val="Calibri"/>
      <family val="2"/>
      <scheme val="minor"/>
    </font>
    <font>
      <sz val="14"/>
      <color rgb="FF000000"/>
      <name val="Segoe UI"/>
      <family val="2"/>
    </font>
    <font>
      <sz val="14"/>
      <name val="Calibri"/>
      <family val="2"/>
    </font>
    <font>
      <sz val="8"/>
      <color theme="1"/>
      <name val="Calibri"/>
      <family val="2"/>
      <scheme val="minor"/>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6" tint="0.39997558519241921"/>
        <bgColor indexed="64"/>
      </patternFill>
    </fill>
    <fill>
      <patternFill patternType="solid">
        <fgColor theme="6"/>
        <bgColor indexed="64"/>
      </patternFill>
    </fill>
    <fill>
      <patternFill patternType="solid">
        <fgColor rgb="FFFF0000"/>
        <bgColor indexed="64"/>
      </patternFill>
    </fill>
    <fill>
      <patternFill patternType="solid">
        <fgColor theme="6" tint="-0.249977111117893"/>
        <bgColor indexed="64"/>
      </patternFill>
    </fill>
    <fill>
      <patternFill patternType="solid">
        <fgColor theme="4" tint="-0.499984740745262"/>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109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7" fillId="2" borderId="26" xfId="0" applyFont="1" applyFill="1" applyBorder="1" applyAlignment="1">
      <alignment horizontal="center" vertical="center"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21" fillId="0" borderId="0" xfId="0" applyFont="1"/>
    <xf numFmtId="0" fontId="57" fillId="0" borderId="0" xfId="0" applyFont="1"/>
    <xf numFmtId="0" fontId="57" fillId="0" borderId="0" xfId="19" applyFont="1"/>
    <xf numFmtId="0" fontId="26" fillId="0" borderId="0" xfId="19" applyFont="1" applyAlignment="1">
      <alignment vertical="top"/>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3" fontId="33" fillId="0" borderId="26" xfId="19" applyNumberFormat="1" applyFont="1" applyBorder="1" applyAlignment="1">
      <alignment horizontal="center" vertical="center" wrapText="1"/>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2"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2"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0" borderId="26" xfId="19" applyFont="1" applyBorder="1" applyAlignment="1">
      <alignment horizontal="center" vertical="center" wrapText="1"/>
    </xf>
    <xf numFmtId="0" fontId="63" fillId="0" borderId="26" xfId="19" applyFont="1" applyBorder="1" applyAlignment="1">
      <alignment horizontal="center" vertical="center" wrapText="1"/>
    </xf>
    <xf numFmtId="0" fontId="29" fillId="0" borderId="26" xfId="19" applyFont="1" applyBorder="1" applyAlignment="1">
      <alignment vertical="center" wrapText="1"/>
    </xf>
    <xf numFmtId="0" fontId="33" fillId="0" borderId="26" xfId="19" applyFont="1" applyBorder="1" applyAlignment="1">
      <alignment vertical="center" wrapText="1"/>
    </xf>
    <xf numFmtId="0" fontId="33" fillId="0" borderId="26" xfId="19" applyFont="1" applyBorder="1" applyAlignment="1">
      <alignment horizontal="left" vertical="center" wrapText="1"/>
    </xf>
    <xf numFmtId="0" fontId="33" fillId="24" borderId="26" xfId="19" applyFont="1" applyFill="1" applyBorder="1" applyAlignment="1">
      <alignment horizontal="left" vertical="center" wrapText="1"/>
    </xf>
    <xf numFmtId="0" fontId="37" fillId="0" borderId="26" xfId="19" applyFont="1" applyBorder="1" applyAlignment="1">
      <alignment vertical="center" wrapText="1"/>
    </xf>
    <xf numFmtId="0" fontId="37" fillId="0" borderId="26" xfId="19" applyFont="1" applyBorder="1" applyAlignment="1">
      <alignment horizontal="left" vertical="center" wrapText="1"/>
    </xf>
    <xf numFmtId="0" fontId="37" fillId="24" borderId="26" xfId="19" applyFont="1" applyFill="1" applyBorder="1" applyAlignment="1">
      <alignment horizontal="left" vertical="center" wrapText="1"/>
    </xf>
    <xf numFmtId="9" fontId="37" fillId="0" borderId="26" xfId="19" applyNumberFormat="1" applyFont="1" applyBorder="1" applyAlignment="1">
      <alignment horizontal="center" vertical="center" wrapText="1"/>
    </xf>
    <xf numFmtId="0" fontId="37" fillId="0" borderId="26" xfId="19" applyFont="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24" borderId="26" xfId="19" applyFont="1" applyFill="1" applyBorder="1" applyAlignment="1">
      <alignment horizontal="left" vertical="center" wrapText="1"/>
    </xf>
    <xf numFmtId="43" fontId="39" fillId="0" borderId="26" xfId="18" applyFont="1" applyBorder="1" applyAlignment="1">
      <alignment horizontal="center" vertical="center" wrapText="1"/>
    </xf>
    <xf numFmtId="0" fontId="37" fillId="0" borderId="30" xfId="19" applyFont="1" applyBorder="1" applyAlignment="1">
      <alignment horizontal="left" vertical="center" wrapText="1"/>
    </xf>
    <xf numFmtId="9" fontId="33" fillId="0" borderId="26" xfId="18" applyNumberFormat="1" applyFont="1" applyBorder="1" applyAlignment="1">
      <alignment horizontal="center" vertical="center" wrapText="1"/>
    </xf>
    <xf numFmtId="0" fontId="32" fillId="24" borderId="26" xfId="0" applyFont="1" applyFill="1" applyBorder="1" applyAlignment="1">
      <alignment vertical="center" wrapText="1"/>
    </xf>
    <xf numFmtId="0" fontId="32" fillId="0" borderId="26" xfId="0" applyFont="1" applyBorder="1" applyAlignment="1">
      <alignment horizontal="left" vertical="center" wrapText="1"/>
    </xf>
    <xf numFmtId="43" fontId="33" fillId="0" borderId="26" xfId="18" applyFont="1" applyFill="1" applyBorder="1" applyAlignment="1">
      <alignment horizontal="right" vertical="center" wrapText="1"/>
    </xf>
    <xf numFmtId="0" fontId="33" fillId="0" borderId="26" xfId="19" applyFont="1" applyFill="1" applyBorder="1" applyAlignment="1">
      <alignment vertical="center" wrapText="1"/>
    </xf>
    <xf numFmtId="0" fontId="37" fillId="0" borderId="26" xfId="19" applyFont="1" applyFill="1" applyBorder="1" applyAlignment="1">
      <alignment horizontal="left" vertical="center" wrapText="1"/>
    </xf>
    <xf numFmtId="43" fontId="37" fillId="0" borderId="26" xfId="18" applyFont="1" applyBorder="1" applyAlignment="1">
      <alignment horizontal="center" vertical="center" wrapText="1"/>
    </xf>
    <xf numFmtId="0" fontId="72" fillId="24" borderId="26" xfId="0" applyFont="1" applyFill="1" applyBorder="1" applyAlignment="1">
      <alignment horizontal="justify" vertical="center" wrapText="1"/>
    </xf>
    <xf numFmtId="0" fontId="71" fillId="25" borderId="26" xfId="19" applyFont="1" applyFill="1" applyBorder="1" applyAlignment="1">
      <alignment horizontal="center" vertical="center" wrapText="1"/>
    </xf>
    <xf numFmtId="0" fontId="34" fillId="25" borderId="26" xfId="19" applyFont="1" applyFill="1" applyBorder="1" applyAlignment="1">
      <alignment horizontal="center" vertical="center" wrapText="1"/>
    </xf>
    <xf numFmtId="41" fontId="22" fillId="2" borderId="18" xfId="0" applyNumberFormat="1" applyFont="1" applyFill="1" applyBorder="1" applyAlignment="1">
      <alignment horizontal="center" vertical="center"/>
    </xf>
    <xf numFmtId="0" fontId="22" fillId="2" borderId="26" xfId="0" applyFont="1" applyFill="1" applyBorder="1" applyAlignment="1">
      <alignment vertical="center"/>
    </xf>
    <xf numFmtId="0" fontId="21" fillId="6" borderId="26" xfId="0" applyFont="1" applyFill="1" applyBorder="1" applyAlignment="1">
      <alignment vertical="center"/>
    </xf>
    <xf numFmtId="0" fontId="16" fillId="25" borderId="26" xfId="19" applyFont="1" applyFill="1" applyBorder="1" applyAlignment="1">
      <alignment horizontal="center" vertical="center" wrapText="1"/>
    </xf>
    <xf numFmtId="0" fontId="23" fillId="11" borderId="8" xfId="0" applyFont="1" applyFill="1" applyBorder="1" applyAlignment="1">
      <alignment horizontal="center" vertical="center"/>
    </xf>
    <xf numFmtId="0" fontId="22" fillId="5" borderId="26" xfId="0" applyFont="1" applyFill="1" applyBorder="1" applyAlignment="1">
      <alignment horizontal="center" vertical="center"/>
    </xf>
    <xf numFmtId="41" fontId="22" fillId="2" borderId="16" xfId="0" applyNumberFormat="1" applyFont="1" applyFill="1" applyBorder="1" applyAlignment="1">
      <alignment vertical="center"/>
    </xf>
    <xf numFmtId="0" fontId="23" fillId="11" borderId="26" xfId="0" applyFont="1" applyFill="1" applyBorder="1" applyAlignment="1">
      <alignment horizontal="center" vertical="center"/>
    </xf>
    <xf numFmtId="0" fontId="22" fillId="5" borderId="26" xfId="0" applyNumberFormat="1" applyFont="1" applyFill="1" applyBorder="1" applyAlignment="1">
      <alignment horizontal="center" vertical="center"/>
    </xf>
    <xf numFmtId="0" fontId="22" fillId="2" borderId="26" xfId="0" applyNumberFormat="1" applyFont="1" applyFill="1" applyBorder="1" applyAlignment="1">
      <alignment horizontal="center" vertical="center"/>
    </xf>
    <xf numFmtId="0" fontId="0" fillId="0" borderId="0" xfId="0" applyAlignment="1">
      <alignment horizontal="center"/>
    </xf>
    <xf numFmtId="0" fontId="29" fillId="0" borderId="30" xfId="19" applyFont="1" applyBorder="1" applyAlignment="1">
      <alignment horizontal="left" vertical="center" wrapText="1"/>
    </xf>
    <xf numFmtId="41" fontId="23" fillId="11"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41" fontId="22" fillId="5" borderId="26" xfId="0" applyNumberFormat="1" applyFont="1" applyFill="1" applyBorder="1" applyAlignment="1">
      <alignment vertical="center"/>
    </xf>
    <xf numFmtId="0" fontId="39" fillId="2" borderId="26" xfId="19" applyFont="1" applyFill="1" applyBorder="1" applyAlignment="1">
      <alignment horizontal="center" vertical="center" wrapText="1"/>
    </xf>
    <xf numFmtId="0" fontId="72" fillId="24" borderId="26" xfId="0" applyFont="1" applyFill="1" applyBorder="1" applyAlignment="1">
      <alignment horizontal="left" vertical="center" wrapText="1"/>
    </xf>
    <xf numFmtId="0" fontId="73" fillId="24" borderId="26" xfId="0" applyFont="1" applyFill="1" applyBorder="1" applyAlignment="1">
      <alignment horizontal="left" vertical="center" wrapText="1"/>
    </xf>
    <xf numFmtId="0" fontId="73" fillId="0" borderId="0" xfId="0" applyFont="1" applyAlignment="1">
      <alignment wrapText="1"/>
    </xf>
    <xf numFmtId="0" fontId="73" fillId="24" borderId="26" xfId="0" applyFont="1" applyFill="1" applyBorder="1" applyAlignment="1">
      <alignment vertical="center" wrapText="1"/>
    </xf>
    <xf numFmtId="0" fontId="33" fillId="0" borderId="30" xfId="19" applyFont="1" applyBorder="1" applyAlignment="1">
      <alignment horizontal="left" vertical="center" wrapText="1"/>
    </xf>
    <xf numFmtId="0" fontId="73" fillId="0" borderId="26" xfId="0" applyFont="1" applyBorder="1" applyAlignment="1">
      <alignment horizontal="left" vertical="center" wrapText="1"/>
    </xf>
    <xf numFmtId="0" fontId="73" fillId="0" borderId="26" xfId="0" applyFont="1" applyBorder="1" applyAlignment="1">
      <alignment vertical="center" wrapText="1"/>
    </xf>
    <xf numFmtId="9" fontId="73" fillId="0" borderId="26" xfId="0" applyNumberFormat="1" applyFont="1" applyBorder="1" applyAlignment="1">
      <alignment horizontal="center" vertical="center"/>
    </xf>
    <xf numFmtId="43" fontId="73" fillId="0" borderId="26" xfId="18" applyFont="1" applyBorder="1" applyAlignment="1">
      <alignment vertical="center"/>
    </xf>
    <xf numFmtId="0" fontId="33" fillId="0" borderId="26" xfId="19" applyFont="1" applyFill="1" applyBorder="1" applyAlignment="1">
      <alignment horizontal="left" vertical="center" wrapText="1"/>
    </xf>
    <xf numFmtId="0" fontId="33" fillId="0" borderId="30" xfId="19" applyFont="1" applyBorder="1" applyAlignment="1">
      <alignment horizontal="center" vertical="center" wrapText="1"/>
    </xf>
    <xf numFmtId="0" fontId="73" fillId="0" borderId="26" xfId="0" applyFont="1" applyFill="1" applyBorder="1" applyAlignment="1">
      <alignment horizontal="left" vertical="center" wrapText="1"/>
    </xf>
    <xf numFmtId="0" fontId="49" fillId="14" borderId="26" xfId="0" applyFont="1" applyFill="1" applyBorder="1" applyAlignment="1">
      <alignment horizontal="center" vertical="center"/>
    </xf>
    <xf numFmtId="41" fontId="21" fillId="6" borderId="26" xfId="0" applyNumberFormat="1" applyFont="1" applyFill="1" applyBorder="1" applyAlignment="1">
      <alignment vertical="center"/>
    </xf>
    <xf numFmtId="41" fontId="21" fillId="6" borderId="26" xfId="0" applyNumberFormat="1" applyFont="1" applyFill="1" applyBorder="1" applyAlignment="1">
      <alignment horizontal="center" vertical="center"/>
    </xf>
    <xf numFmtId="0" fontId="22" fillId="6" borderId="26" xfId="0" applyFont="1" applyFill="1" applyBorder="1" applyAlignment="1">
      <alignment horizontal="center" vertical="center"/>
    </xf>
    <xf numFmtId="0" fontId="33" fillId="24" borderId="27" xfId="19" applyFont="1" applyFill="1" applyBorder="1" applyAlignment="1">
      <alignment horizontal="left" vertical="center" wrapText="1"/>
    </xf>
    <xf numFmtId="9" fontId="33" fillId="0" borderId="27" xfId="19" applyNumberFormat="1" applyFont="1" applyBorder="1" applyAlignment="1">
      <alignment horizontal="center" vertical="center" wrapText="1"/>
    </xf>
    <xf numFmtId="43" fontId="33" fillId="0" borderId="27" xfId="18" applyFont="1" applyBorder="1" applyAlignment="1">
      <alignment horizontal="center" vertical="center" wrapText="1"/>
    </xf>
    <xf numFmtId="9" fontId="39" fillId="0" borderId="27" xfId="19" applyNumberFormat="1" applyFont="1" applyBorder="1" applyAlignment="1">
      <alignment horizontal="center" vertical="center" wrapText="1"/>
    </xf>
    <xf numFmtId="0" fontId="33" fillId="0" borderId="27" xfId="19" applyFont="1" applyBorder="1" applyAlignment="1">
      <alignment horizontal="left" vertical="center" wrapText="1"/>
    </xf>
    <xf numFmtId="0" fontId="32" fillId="0" borderId="26" xfId="19" applyFont="1" applyBorder="1" applyAlignment="1">
      <alignment horizontal="left" vertical="center" wrapText="1"/>
    </xf>
    <xf numFmtId="0" fontId="73" fillId="0" borderId="27" xfId="19" applyFont="1" applyBorder="1" applyAlignment="1">
      <alignment horizontal="left" vertical="center" wrapText="1"/>
    </xf>
    <xf numFmtId="0" fontId="32" fillId="24" borderId="26" xfId="0" applyFont="1" applyFill="1" applyBorder="1" applyAlignment="1">
      <alignment horizontal="left" vertical="center" wrapText="1"/>
    </xf>
    <xf numFmtId="0" fontId="73" fillId="0" borderId="26" xfId="19" applyFont="1" applyBorder="1" applyAlignment="1">
      <alignment horizontal="left" vertical="center" wrapText="1"/>
    </xf>
    <xf numFmtId="0" fontId="33" fillId="24" borderId="26" xfId="19" applyFont="1" applyFill="1" applyBorder="1" applyAlignment="1">
      <alignment vertical="center" wrapText="1"/>
    </xf>
    <xf numFmtId="0" fontId="75" fillId="0" borderId="26" xfId="19" applyFont="1" applyBorder="1" applyAlignment="1">
      <alignment horizontal="left" vertical="center" wrapText="1"/>
    </xf>
    <xf numFmtId="0" fontId="75" fillId="24" borderId="26" xfId="19" applyFont="1" applyFill="1" applyBorder="1" applyAlignment="1">
      <alignment horizontal="left" vertical="center" wrapText="1"/>
    </xf>
    <xf numFmtId="9" fontId="39" fillId="0" borderId="26" xfId="17" applyFont="1" applyBorder="1" applyAlignment="1">
      <alignment horizontal="center" vertical="center" wrapText="1"/>
    </xf>
    <xf numFmtId="0" fontId="75" fillId="0" borderId="30" xfId="19" applyFont="1" applyBorder="1" applyAlignment="1">
      <alignment horizontal="left" vertical="center" wrapText="1"/>
    </xf>
    <xf numFmtId="0" fontId="76" fillId="0" borderId="30" xfId="19" applyFont="1" applyBorder="1" applyAlignment="1">
      <alignment horizontal="center" vertical="center" wrapText="1"/>
    </xf>
    <xf numFmtId="9" fontId="75" fillId="0" borderId="26" xfId="19" applyNumberFormat="1" applyFont="1" applyBorder="1" applyAlignment="1">
      <alignment horizontal="center" vertical="center" wrapText="1"/>
    </xf>
    <xf numFmtId="0" fontId="75" fillId="0" borderId="26" xfId="19" applyFont="1" applyBorder="1" applyAlignment="1">
      <alignment vertical="center" wrapText="1"/>
    </xf>
    <xf numFmtId="0" fontId="38" fillId="0" borderId="26" xfId="19" applyFont="1" applyBorder="1" applyAlignment="1">
      <alignment horizontal="left" vertical="center" wrapText="1"/>
    </xf>
    <xf numFmtId="0" fontId="38" fillId="24" borderId="26" xfId="19" applyFont="1" applyFill="1" applyBorder="1" applyAlignment="1">
      <alignment vertical="center" wrapText="1"/>
    </xf>
    <xf numFmtId="9" fontId="33" fillId="0" borderId="36" xfId="17" applyFont="1" applyBorder="1" applyAlignment="1">
      <alignment horizontal="center" vertical="center" wrapText="1"/>
    </xf>
    <xf numFmtId="0" fontId="38" fillId="2" borderId="26" xfId="19" applyFont="1" applyFill="1" applyBorder="1" applyAlignment="1">
      <alignment horizontal="left" vertical="center" wrapText="1"/>
    </xf>
    <xf numFmtId="0" fontId="38" fillId="24" borderId="26" xfId="19" applyFont="1" applyFill="1" applyBorder="1" applyAlignment="1">
      <alignment horizontal="left" vertical="center" wrapText="1"/>
    </xf>
    <xf numFmtId="43" fontId="33" fillId="0" borderId="26" xfId="18" applyFont="1" applyBorder="1" applyAlignment="1">
      <alignment vertical="center" wrapText="1"/>
    </xf>
    <xf numFmtId="0" fontId="38" fillId="0" borderId="30" xfId="19" applyFont="1" applyBorder="1" applyAlignment="1">
      <alignment horizontal="left" vertical="center" wrapText="1"/>
    </xf>
    <xf numFmtId="0" fontId="38" fillId="2" borderId="30" xfId="19" applyFont="1" applyFill="1" applyBorder="1" applyAlignment="1">
      <alignment horizontal="left" vertical="center" wrapText="1"/>
    </xf>
    <xf numFmtId="0" fontId="23" fillId="14" borderId="26" xfId="0" applyFont="1" applyFill="1" applyBorder="1" applyAlignment="1">
      <alignment vertical="center"/>
    </xf>
    <xf numFmtId="0" fontId="23" fillId="14" borderId="26" xfId="0" applyFont="1" applyFill="1" applyBorder="1" applyAlignment="1">
      <alignment horizontal="center" vertical="center"/>
    </xf>
    <xf numFmtId="0" fontId="23" fillId="14" borderId="26" xfId="0" applyNumberFormat="1" applyFont="1" applyFill="1" applyBorder="1" applyAlignment="1">
      <alignment horizontal="center" vertical="center"/>
    </xf>
    <xf numFmtId="0" fontId="22" fillId="14" borderId="26" xfId="0" applyFont="1" applyFill="1" applyBorder="1" applyAlignment="1">
      <alignment horizontal="center" vertical="center"/>
    </xf>
    <xf numFmtId="0" fontId="34" fillId="25" borderId="27" xfId="19" applyFont="1" applyFill="1" applyBorder="1" applyAlignment="1">
      <alignment horizontal="center" vertical="center" wrapText="1"/>
    </xf>
    <xf numFmtId="0" fontId="74" fillId="25" borderId="26" xfId="0" applyFont="1" applyFill="1" applyBorder="1" applyAlignment="1">
      <alignment horizontal="center" vertical="center"/>
    </xf>
    <xf numFmtId="0" fontId="80" fillId="25" borderId="0" xfId="0" applyFont="1" applyFill="1" applyAlignment="1">
      <alignment vertical="center"/>
    </xf>
    <xf numFmtId="0" fontId="76" fillId="25" borderId="26" xfId="18" applyNumberFormat="1" applyFont="1" applyFill="1" applyBorder="1" applyAlignment="1">
      <alignment horizontal="center" vertical="center" wrapText="1"/>
    </xf>
    <xf numFmtId="0" fontId="76" fillId="25" borderId="26" xfId="19" applyFont="1" applyFill="1" applyBorder="1" applyAlignment="1">
      <alignment horizontal="center" vertical="center" wrapText="1"/>
    </xf>
    <xf numFmtId="0" fontId="76" fillId="25" borderId="30" xfId="19" applyFont="1" applyFill="1" applyBorder="1" applyAlignment="1">
      <alignment horizontal="center" vertical="center" wrapText="1"/>
    </xf>
    <xf numFmtId="0" fontId="77" fillId="25" borderId="26" xfId="19" applyFont="1" applyFill="1" applyBorder="1" applyAlignment="1">
      <alignment horizontal="center" vertical="center" wrapText="1"/>
    </xf>
    <xf numFmtId="0" fontId="38" fillId="24" borderId="30" xfId="19" applyFont="1" applyFill="1" applyBorder="1" applyAlignment="1">
      <alignment horizontal="left" vertical="center" wrapText="1"/>
    </xf>
    <xf numFmtId="9" fontId="75" fillId="0" borderId="36" xfId="19" applyNumberFormat="1" applyFont="1" applyBorder="1" applyAlignment="1">
      <alignment horizontal="center" vertical="center" wrapText="1"/>
    </xf>
    <xf numFmtId="0" fontId="75" fillId="0" borderId="37" xfId="19" applyFont="1" applyBorder="1" applyAlignment="1">
      <alignment horizontal="left" vertical="center" wrapText="1"/>
    </xf>
    <xf numFmtId="0" fontId="32" fillId="0" borderId="26" xfId="0" applyFont="1" applyBorder="1" applyAlignment="1">
      <alignment horizontal="justify" vertical="center" wrapText="1"/>
    </xf>
    <xf numFmtId="0" fontId="39" fillId="2" borderId="26" xfId="19" applyFont="1" applyFill="1" applyBorder="1" applyAlignment="1">
      <alignment horizontal="left" vertical="center" wrapText="1"/>
    </xf>
    <xf numFmtId="0" fontId="39" fillId="2" borderId="26" xfId="19" applyFont="1" applyFill="1" applyBorder="1" applyAlignment="1">
      <alignment vertical="center" wrapText="1"/>
    </xf>
    <xf numFmtId="0" fontId="77" fillId="26" borderId="30" xfId="19" applyFont="1" applyFill="1" applyBorder="1" applyAlignment="1">
      <alignment horizontal="center" vertical="center" wrapText="1"/>
    </xf>
    <xf numFmtId="0" fontId="76" fillId="25" borderId="37" xfId="19" applyFont="1" applyFill="1" applyBorder="1" applyAlignment="1">
      <alignment horizontal="center" vertical="center" wrapText="1"/>
    </xf>
    <xf numFmtId="0" fontId="23" fillId="11" borderId="32" xfId="0" applyFont="1" applyFill="1" applyBorder="1" applyAlignment="1">
      <alignment horizontal="center" vertical="center"/>
    </xf>
    <xf numFmtId="41" fontId="23" fillId="11" borderId="8" xfId="0" applyNumberFormat="1" applyFont="1" applyFill="1" applyBorder="1" applyAlignment="1">
      <alignment horizontal="center" vertical="center"/>
    </xf>
    <xf numFmtId="41" fontId="23" fillId="11" borderId="32" xfId="0" applyNumberFormat="1" applyFont="1" applyFill="1" applyBorder="1" applyAlignment="1">
      <alignment horizontal="center" vertical="center" wrapText="1"/>
    </xf>
    <xf numFmtId="0" fontId="76" fillId="25" borderId="16" xfId="19" applyFont="1" applyFill="1" applyBorder="1" applyAlignment="1">
      <alignment horizontal="center" vertical="center" wrapText="1"/>
    </xf>
    <xf numFmtId="0" fontId="40" fillId="0" borderId="26" xfId="19" applyFont="1" applyBorder="1" applyAlignment="1">
      <alignment horizontal="left" vertical="center" wrapText="1"/>
    </xf>
    <xf numFmtId="0" fontId="40" fillId="0" borderId="27" xfId="19" applyFont="1" applyBorder="1" applyAlignment="1">
      <alignment horizontal="left" vertical="center" wrapText="1"/>
    </xf>
    <xf numFmtId="0" fontId="40" fillId="24" borderId="27" xfId="19" applyFont="1" applyFill="1" applyBorder="1" applyAlignment="1">
      <alignment horizontal="left" vertical="center" wrapText="1"/>
    </xf>
    <xf numFmtId="9" fontId="37" fillId="0" borderId="26" xfId="17" applyFont="1" applyBorder="1" applyAlignment="1">
      <alignment horizontal="center" vertical="center" wrapText="1"/>
    </xf>
    <xf numFmtId="3" fontId="37" fillId="0" borderId="26" xfId="19" applyNumberFormat="1" applyFont="1" applyBorder="1" applyAlignment="1">
      <alignment horizontal="center" vertical="center" wrapText="1"/>
    </xf>
    <xf numFmtId="9" fontId="33" fillId="0" borderId="26" xfId="19" applyNumberFormat="1" applyFont="1" applyBorder="1" applyAlignment="1">
      <alignment vertical="center" wrapText="1"/>
    </xf>
    <xf numFmtId="0" fontId="82" fillId="24" borderId="26" xfId="0" applyFont="1" applyFill="1" applyBorder="1" applyAlignment="1">
      <alignment horizontal="justify" vertical="center" wrapText="1"/>
    </xf>
    <xf numFmtId="0" fontId="29" fillId="0" borderId="27" xfId="19" applyFont="1" applyBorder="1" applyAlignment="1">
      <alignment vertical="center" wrapText="1"/>
    </xf>
    <xf numFmtId="0" fontId="81" fillId="25" borderId="26" xfId="19" applyFont="1" applyFill="1" applyBorder="1" applyAlignment="1">
      <alignment horizontal="center" vertical="center" wrapText="1"/>
    </xf>
    <xf numFmtId="41" fontId="0" fillId="0" borderId="0" xfId="0" applyNumberFormat="1" applyAlignment="1">
      <alignment vertical="center"/>
    </xf>
    <xf numFmtId="0" fontId="72" fillId="0" borderId="0" xfId="0" applyFont="1" applyAlignment="1">
      <alignment horizontal="left" vertical="center" wrapText="1"/>
    </xf>
    <xf numFmtId="0" fontId="73" fillId="0" borderId="26" xfId="19" applyFont="1" applyBorder="1" applyAlignment="1" applyProtection="1">
      <alignment vertical="center" wrapText="1"/>
      <protection locked="0"/>
    </xf>
    <xf numFmtId="0" fontId="33" fillId="0" borderId="36" xfId="19" applyFont="1" applyBorder="1" applyAlignment="1">
      <alignment horizontal="center" vertical="center" wrapText="1"/>
    </xf>
    <xf numFmtId="43" fontId="33" fillId="0" borderId="26" xfId="18" applyFont="1" applyFill="1" applyBorder="1" applyAlignment="1">
      <alignment vertical="center" wrapText="1"/>
    </xf>
    <xf numFmtId="43" fontId="39" fillId="0" borderId="26" xfId="18" applyFont="1" applyFill="1" applyBorder="1" applyAlignment="1">
      <alignment vertical="center"/>
    </xf>
    <xf numFmtId="43" fontId="39" fillId="0" borderId="26" xfId="18" applyFont="1" applyFill="1" applyBorder="1" applyAlignment="1">
      <alignment horizontal="center" vertical="center"/>
    </xf>
    <xf numFmtId="0" fontId="84" fillId="24" borderId="26" xfId="0" applyFont="1" applyFill="1" applyBorder="1" applyAlignment="1">
      <alignment horizontal="justify" vertical="center" wrapText="1"/>
    </xf>
    <xf numFmtId="0" fontId="37" fillId="0" borderId="26" xfId="19" applyFont="1" applyFill="1" applyBorder="1" applyAlignment="1">
      <alignment horizontal="left" vertical="top" wrapText="1"/>
    </xf>
    <xf numFmtId="0" fontId="37" fillId="0" borderId="26" xfId="19" applyFont="1" applyBorder="1" applyAlignment="1">
      <alignment horizontal="left" vertical="top" wrapText="1"/>
    </xf>
    <xf numFmtId="0" fontId="73" fillId="24" borderId="26" xfId="19" applyFont="1" applyFill="1" applyBorder="1" applyAlignment="1">
      <alignment horizontal="left" vertical="center" wrapText="1"/>
    </xf>
    <xf numFmtId="0" fontId="73" fillId="0" borderId="27" xfId="19" applyFont="1" applyBorder="1" applyAlignment="1" applyProtection="1">
      <alignment vertical="center" wrapText="1"/>
      <protection locked="0"/>
    </xf>
    <xf numFmtId="0" fontId="38" fillId="0" borderId="30" xfId="19" applyFont="1" applyBorder="1" applyAlignment="1">
      <alignment vertical="center" wrapText="1"/>
    </xf>
    <xf numFmtId="0" fontId="33" fillId="0" borderId="30" xfId="19" applyFont="1" applyBorder="1" applyAlignment="1">
      <alignment vertical="center" wrapText="1"/>
    </xf>
    <xf numFmtId="0" fontId="38" fillId="24" borderId="30" xfId="19" applyFont="1" applyFill="1" applyBorder="1" applyAlignment="1">
      <alignment vertical="center" wrapText="1"/>
    </xf>
    <xf numFmtId="0" fontId="73" fillId="0" borderId="30" xfId="19" applyFont="1" applyBorder="1" applyAlignment="1" applyProtection="1">
      <alignment vertical="center" wrapText="1"/>
      <protection locked="0"/>
    </xf>
    <xf numFmtId="0" fontId="33" fillId="0" borderId="30" xfId="19" applyFont="1" applyBorder="1" applyAlignment="1" applyProtection="1">
      <alignment vertical="center" wrapText="1"/>
      <protection locked="0"/>
    </xf>
    <xf numFmtId="0" fontId="39" fillId="0" borderId="26" xfId="19" applyFont="1" applyBorder="1" applyAlignment="1" applyProtection="1">
      <alignment horizontal="left" vertical="center" wrapText="1"/>
      <protection locked="0"/>
    </xf>
    <xf numFmtId="0" fontId="73" fillId="0" borderId="30" xfId="0" applyFont="1" applyBorder="1" applyAlignment="1">
      <alignment horizontal="left" vertical="center" wrapText="1"/>
    </xf>
    <xf numFmtId="0" fontId="33" fillId="24" borderId="30" xfId="19" applyFont="1" applyFill="1" applyBorder="1" applyAlignment="1">
      <alignment horizontal="left" vertical="center" wrapText="1"/>
    </xf>
    <xf numFmtId="0" fontId="73" fillId="0" borderId="30" xfId="19" applyFont="1" applyBorder="1" applyAlignment="1" applyProtection="1">
      <alignment horizontal="left" vertical="center" wrapText="1"/>
      <protection locked="0"/>
    </xf>
    <xf numFmtId="0" fontId="73" fillId="0" borderId="26" xfId="19" applyFont="1" applyBorder="1" applyAlignment="1" applyProtection="1">
      <alignment horizontal="left" vertical="center" wrapText="1"/>
      <protection locked="0"/>
    </xf>
    <xf numFmtId="0" fontId="72" fillId="0" borderId="0" xfId="0" applyFont="1" applyAlignment="1">
      <alignment vertical="center" wrapText="1"/>
    </xf>
    <xf numFmtId="0" fontId="72" fillId="24" borderId="0" xfId="0" applyFont="1" applyFill="1" applyAlignment="1">
      <alignment vertical="center" wrapText="1"/>
    </xf>
    <xf numFmtId="9" fontId="33" fillId="0" borderId="26" xfId="19" applyNumberFormat="1" applyFont="1" applyBorder="1" applyAlignment="1">
      <alignment horizontal="left" vertical="center" wrapText="1"/>
    </xf>
    <xf numFmtId="0" fontId="33" fillId="0" borderId="0" xfId="19" applyFont="1" applyBorder="1" applyAlignment="1">
      <alignment horizontal="left" vertical="center" wrapText="1"/>
    </xf>
    <xf numFmtId="0" fontId="73" fillId="24" borderId="28" xfId="19" applyFont="1" applyFill="1" applyBorder="1" applyAlignment="1">
      <alignment vertical="center" wrapText="1"/>
    </xf>
    <xf numFmtId="0" fontId="33" fillId="0" borderId="28" xfId="19" applyFont="1" applyBorder="1" applyAlignment="1">
      <alignment vertical="center" wrapText="1"/>
    </xf>
    <xf numFmtId="0" fontId="38" fillId="0" borderId="28" xfId="19" applyFont="1" applyBorder="1" applyAlignment="1">
      <alignment vertical="center" wrapText="1"/>
    </xf>
    <xf numFmtId="0" fontId="33" fillId="0" borderId="36" xfId="19" applyFont="1" applyBorder="1" applyAlignment="1">
      <alignment vertical="center" wrapText="1"/>
    </xf>
    <xf numFmtId="0" fontId="85" fillId="0" borderId="0" xfId="19" applyFont="1" applyAlignment="1">
      <alignment vertical="top"/>
    </xf>
    <xf numFmtId="0" fontId="86" fillId="0" borderId="0" xfId="19" applyFont="1" applyAlignment="1">
      <alignment horizontal="left" vertical="top"/>
    </xf>
    <xf numFmtId="0" fontId="29" fillId="8" borderId="13" xfId="19" applyFont="1" applyFill="1" applyBorder="1" applyAlignment="1">
      <alignment vertical="top"/>
    </xf>
    <xf numFmtId="0" fontId="39" fillId="0" borderId="0" xfId="19" applyFont="1" applyAlignment="1">
      <alignment vertical="top"/>
    </xf>
    <xf numFmtId="0" fontId="29" fillId="8" borderId="0" xfId="19" applyFont="1" applyFill="1" applyBorder="1" applyAlignment="1">
      <alignment vertical="center"/>
    </xf>
    <xf numFmtId="0" fontId="29" fillId="8" borderId="0" xfId="19" applyFont="1" applyFill="1" applyBorder="1" applyAlignment="1">
      <alignment vertical="top"/>
    </xf>
    <xf numFmtId="43" fontId="39" fillId="0" borderId="26" xfId="18" applyFont="1" applyBorder="1" applyAlignment="1">
      <alignment horizontal="left" vertical="center" wrapText="1"/>
    </xf>
    <xf numFmtId="9" fontId="39" fillId="0" borderId="26" xfId="19" applyNumberFormat="1" applyFont="1" applyBorder="1" applyAlignment="1">
      <alignment horizontal="left" vertical="center" wrapText="1"/>
    </xf>
    <xf numFmtId="0" fontId="54" fillId="0" borderId="0" xfId="0" applyNumberFormat="1" applyFont="1" applyFill="1" applyAlignment="1">
      <alignment horizontal="left" vertical="center" wrapText="1"/>
    </xf>
    <xf numFmtId="0" fontId="32" fillId="24" borderId="26" xfId="0" applyFont="1" applyFill="1" applyBorder="1" applyAlignment="1">
      <alignment horizontal="justify" vertical="center" wrapText="1"/>
    </xf>
    <xf numFmtId="0" fontId="83" fillId="2" borderId="26" xfId="19" applyFont="1" applyFill="1" applyBorder="1" applyAlignment="1">
      <alignment horizontal="center" vertical="center" wrapText="1"/>
    </xf>
    <xf numFmtId="0" fontId="72" fillId="2" borderId="26" xfId="0" applyFont="1" applyFill="1" applyBorder="1" applyAlignment="1">
      <alignment horizontal="justify" vertical="center" wrapText="1"/>
    </xf>
    <xf numFmtId="0" fontId="33" fillId="24" borderId="26" xfId="19" applyFont="1" applyFill="1" applyBorder="1" applyAlignment="1">
      <alignment horizontal="justify" vertical="center" wrapText="1"/>
    </xf>
    <xf numFmtId="0" fontId="37" fillId="0" borderId="26" xfId="19" applyFont="1" applyFill="1" applyBorder="1" applyAlignment="1" applyProtection="1">
      <alignment horizontal="left" vertical="center" wrapText="1"/>
      <protection locked="0"/>
    </xf>
    <xf numFmtId="0" fontId="8" fillId="0" borderId="26" xfId="19" applyBorder="1" applyAlignment="1">
      <alignment vertical="top"/>
    </xf>
    <xf numFmtId="0" fontId="73" fillId="24" borderId="26" xfId="19" applyFont="1" applyFill="1" applyBorder="1" applyAlignment="1">
      <alignment vertical="center" wrapText="1"/>
    </xf>
    <xf numFmtId="41" fontId="78" fillId="25" borderId="0" xfId="0" applyNumberFormat="1" applyFont="1" applyFill="1" applyAlignment="1">
      <alignment vertical="center"/>
    </xf>
    <xf numFmtId="43" fontId="34" fillId="10" borderId="26" xfId="19" applyNumberFormat="1" applyFont="1" applyFill="1" applyBorder="1" applyAlignment="1">
      <alignment vertical="top" wrapText="1"/>
    </xf>
    <xf numFmtId="0" fontId="39" fillId="24" borderId="0" xfId="0" applyFont="1" applyFill="1" applyAlignment="1">
      <alignment horizontal="left" vertical="center" wrapText="1"/>
    </xf>
    <xf numFmtId="0" fontId="33" fillId="0" borderId="36" xfId="19" applyFont="1" applyBorder="1" applyAlignment="1">
      <alignment horizontal="left" vertical="center" wrapText="1"/>
    </xf>
    <xf numFmtId="9"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2" fillId="24" borderId="0" xfId="0" applyFont="1" applyFill="1" applyAlignment="1">
      <alignment vertical="center" wrapText="1"/>
    </xf>
    <xf numFmtId="43" fontId="37" fillId="0" borderId="26" xfId="18" applyFont="1" applyBorder="1" applyAlignment="1">
      <alignment horizontal="left" vertical="center" wrapText="1"/>
    </xf>
    <xf numFmtId="9" fontId="37" fillId="0" borderId="26" xfId="18" applyNumberFormat="1" applyFont="1" applyBorder="1" applyAlignment="1">
      <alignment horizontal="center" vertical="center" wrapText="1"/>
    </xf>
    <xf numFmtId="0" fontId="37" fillId="24" borderId="26" xfId="19" applyFont="1" applyFill="1" applyBorder="1" applyAlignment="1">
      <alignment vertical="center" wrapText="1"/>
    </xf>
    <xf numFmtId="43" fontId="37" fillId="0" borderId="26" xfId="18" applyFont="1" applyBorder="1" applyAlignment="1">
      <alignment vertical="center" wrapText="1"/>
    </xf>
    <xf numFmtId="9" fontId="37" fillId="0" borderId="26" xfId="19" applyNumberFormat="1" applyFont="1" applyBorder="1" applyAlignment="1">
      <alignment vertical="center" wrapText="1"/>
    </xf>
    <xf numFmtId="0" fontId="87" fillId="0" borderId="26" xfId="19" applyFont="1" applyBorder="1" applyAlignment="1">
      <alignment horizontal="left" vertical="center" wrapText="1"/>
    </xf>
    <xf numFmtId="0" fontId="87" fillId="0" borderId="26" xfId="19" applyFont="1" applyBorder="1" applyAlignment="1">
      <alignment horizontal="center" vertical="center" wrapText="1"/>
    </xf>
    <xf numFmtId="9" fontId="87" fillId="0" borderId="26" xfId="19" applyNumberFormat="1" applyFont="1" applyBorder="1" applyAlignment="1">
      <alignment horizontal="center" vertical="center" wrapText="1"/>
    </xf>
    <xf numFmtId="43" fontId="87" fillId="0" borderId="26" xfId="18" applyFont="1" applyBorder="1" applyAlignment="1">
      <alignment horizontal="center" vertical="center" wrapText="1"/>
    </xf>
    <xf numFmtId="3" fontId="87" fillId="0" borderId="26" xfId="19" applyNumberFormat="1" applyFont="1" applyBorder="1" applyAlignment="1">
      <alignment horizontal="center" vertical="center" wrapText="1"/>
    </xf>
    <xf numFmtId="0" fontId="42" fillId="0" borderId="0" xfId="0" applyFont="1"/>
    <xf numFmtId="0" fontId="32" fillId="0" borderId="0" xfId="0" applyFont="1"/>
    <xf numFmtId="0" fontId="88" fillId="0" borderId="0" xfId="0" applyFont="1"/>
    <xf numFmtId="43" fontId="42" fillId="0" borderId="0" xfId="18" applyFont="1"/>
    <xf numFmtId="0" fontId="33" fillId="2" borderId="26" xfId="19" applyFont="1" applyFill="1" applyBorder="1" applyAlignment="1">
      <alignment horizontal="left" vertical="center" wrapText="1"/>
    </xf>
    <xf numFmtId="0" fontId="33" fillId="24" borderId="36" xfId="19" applyFont="1" applyFill="1" applyBorder="1" applyAlignment="1">
      <alignment vertical="center" wrapText="1"/>
    </xf>
    <xf numFmtId="0" fontId="33" fillId="0" borderId="30" xfId="19" applyFont="1" applyFill="1" applyBorder="1" applyAlignment="1">
      <alignment horizontal="left" vertical="center" wrapText="1"/>
    </xf>
    <xf numFmtId="0" fontId="33" fillId="0" borderId="30" xfId="19" applyFont="1" applyFill="1" applyBorder="1" applyAlignment="1">
      <alignment horizontal="center" vertical="center" wrapText="1"/>
    </xf>
    <xf numFmtId="0" fontId="39" fillId="0" borderId="37" xfId="19" applyFont="1" applyBorder="1" applyAlignment="1">
      <alignment horizontal="left" vertical="center" wrapText="1"/>
    </xf>
    <xf numFmtId="43" fontId="33" fillId="0" borderId="26" xfId="18" applyFont="1" applyBorder="1" applyAlignment="1">
      <alignment horizontal="left" vertical="center" wrapText="1"/>
    </xf>
    <xf numFmtId="0" fontId="42" fillId="24" borderId="26" xfId="0" applyFont="1" applyFill="1" applyBorder="1" applyAlignment="1">
      <alignment vertical="center" wrapText="1"/>
    </xf>
    <xf numFmtId="9" fontId="87" fillId="0" borderId="30" xfId="19" applyNumberFormat="1" applyFont="1" applyBorder="1" applyAlignment="1">
      <alignment horizontal="center" vertical="center" wrapText="1"/>
    </xf>
    <xf numFmtId="0" fontId="87" fillId="0" borderId="37" xfId="19" applyFont="1" applyBorder="1" applyAlignment="1">
      <alignment horizontal="left" vertical="center" wrapText="1"/>
    </xf>
    <xf numFmtId="0" fontId="42" fillId="0" borderId="27" xfId="0" applyFont="1" applyBorder="1" applyAlignment="1">
      <alignment horizontal="justify" vertical="center" wrapText="1"/>
    </xf>
    <xf numFmtId="0" fontId="87" fillId="0" borderId="36" xfId="19" applyFont="1" applyBorder="1" applyAlignment="1">
      <alignment horizontal="left" vertical="center" wrapText="1"/>
    </xf>
    <xf numFmtId="43" fontId="87" fillId="0" borderId="30" xfId="18" applyFont="1" applyBorder="1" applyAlignment="1">
      <alignment horizontal="center" vertical="center" wrapText="1"/>
    </xf>
    <xf numFmtId="0" fontId="37" fillId="0" borderId="36" xfId="19" applyFont="1" applyBorder="1" applyAlignment="1">
      <alignment horizontal="left" vertical="center" wrapText="1"/>
    </xf>
    <xf numFmtId="43" fontId="79" fillId="25" borderId="0" xfId="18" applyFont="1" applyFill="1" applyAlignment="1">
      <alignment vertical="center"/>
    </xf>
    <xf numFmtId="43" fontId="34" fillId="10" borderId="26" xfId="18" applyNumberFormat="1" applyFont="1" applyFill="1" applyBorder="1" applyAlignment="1">
      <alignment vertical="top" wrapText="1"/>
    </xf>
    <xf numFmtId="0" fontId="34" fillId="10" borderId="26" xfId="19" applyFont="1" applyFill="1" applyBorder="1" applyAlignment="1">
      <alignment vertical="top" wrapText="1"/>
    </xf>
    <xf numFmtId="0" fontId="14" fillId="0" borderId="0" xfId="0" applyFont="1"/>
    <xf numFmtId="0" fontId="0" fillId="0" borderId="0" xfId="0" applyAlignment="1">
      <alignment horizont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9" fontId="39" fillId="2" borderId="26" xfId="19" applyNumberFormat="1" applyFont="1" applyFill="1" applyBorder="1" applyAlignment="1">
      <alignment horizontal="center" vertical="center" wrapText="1"/>
    </xf>
    <xf numFmtId="43" fontId="39" fillId="2" borderId="26" xfId="18" applyFont="1" applyFill="1" applyBorder="1" applyAlignment="1">
      <alignment horizontal="center" vertical="center" wrapText="1"/>
    </xf>
    <xf numFmtId="0" fontId="72" fillId="2" borderId="26" xfId="0" applyFont="1" applyFill="1" applyBorder="1" applyAlignment="1">
      <alignment horizontal="left" vertical="center" wrapText="1"/>
    </xf>
    <xf numFmtId="0" fontId="32" fillId="2" borderId="26" xfId="0" applyFont="1" applyFill="1" applyBorder="1" applyAlignment="1">
      <alignment horizontal="left" vertical="center" wrapText="1"/>
    </xf>
    <xf numFmtId="9" fontId="37" fillId="2" borderId="26" xfId="19" applyNumberFormat="1" applyFont="1" applyFill="1" applyBorder="1" applyAlignment="1">
      <alignment horizontal="center" vertical="center" wrapText="1"/>
    </xf>
    <xf numFmtId="43" fontId="37" fillId="2" borderId="26" xfId="18" applyFont="1" applyFill="1" applyBorder="1" applyAlignment="1">
      <alignment horizontal="center" vertical="center" wrapText="1"/>
    </xf>
    <xf numFmtId="0" fontId="37" fillId="2" borderId="26" xfId="19" applyFont="1" applyFill="1" applyBorder="1" applyAlignment="1">
      <alignment horizontal="left" vertical="center" wrapText="1"/>
    </xf>
    <xf numFmtId="43" fontId="37" fillId="2" borderId="26" xfId="18" applyFont="1" applyFill="1" applyBorder="1" applyAlignment="1">
      <alignment horizontal="left" vertical="center" wrapText="1"/>
    </xf>
    <xf numFmtId="9" fontId="37" fillId="2" borderId="26" xfId="19" applyNumberFormat="1" applyFont="1" applyFill="1" applyBorder="1" applyAlignment="1">
      <alignment horizontal="left" vertical="center" wrapText="1"/>
    </xf>
    <xf numFmtId="0" fontId="37" fillId="2" borderId="30" xfId="19" applyFont="1" applyFill="1" applyBorder="1" applyAlignment="1">
      <alignment vertical="center" wrapText="1"/>
    </xf>
    <xf numFmtId="0" fontId="37" fillId="0" borderId="30" xfId="19" applyFont="1" applyBorder="1" applyAlignment="1">
      <alignment vertical="center" wrapText="1"/>
    </xf>
    <xf numFmtId="0" fontId="37" fillId="2" borderId="28" xfId="19" applyFont="1" applyFill="1" applyBorder="1" applyAlignment="1">
      <alignment horizontal="center" vertical="center" wrapText="1"/>
    </xf>
    <xf numFmtId="0" fontId="37" fillId="0" borderId="26" xfId="19" applyFont="1" applyBorder="1" applyAlignment="1">
      <alignment horizontal="justify" vertical="center" wrapText="1"/>
    </xf>
    <xf numFmtId="0" fontId="37" fillId="24" borderId="26" xfId="19" applyFont="1" applyFill="1" applyBorder="1" applyAlignment="1">
      <alignment horizontal="justify" vertical="center" wrapText="1"/>
    </xf>
    <xf numFmtId="43" fontId="37" fillId="2" borderId="26" xfId="18" applyFont="1" applyFill="1" applyBorder="1" applyAlignment="1">
      <alignment horizontal="justify" vertical="center" wrapText="1"/>
    </xf>
    <xf numFmtId="0" fontId="37" fillId="2" borderId="26" xfId="19" applyFont="1" applyFill="1" applyBorder="1" applyAlignment="1">
      <alignment horizontal="justify" vertical="center" wrapText="1"/>
    </xf>
    <xf numFmtId="0" fontId="32" fillId="2" borderId="26" xfId="0" applyFont="1" applyFill="1" applyBorder="1" applyAlignment="1">
      <alignment horizontal="justify" vertical="center" wrapText="1"/>
    </xf>
    <xf numFmtId="0" fontId="32" fillId="2" borderId="26" xfId="0" applyFont="1" applyFill="1" applyBorder="1" applyAlignment="1">
      <alignment vertical="center" wrapText="1"/>
    </xf>
    <xf numFmtId="0" fontId="89" fillId="13" borderId="28" xfId="19" applyFont="1" applyFill="1" applyBorder="1" applyAlignment="1">
      <alignment horizontal="left" vertical="center" wrapText="1"/>
    </xf>
    <xf numFmtId="0" fontId="34" fillId="13" borderId="26" xfId="19" applyFont="1" applyFill="1" applyBorder="1" applyAlignment="1">
      <alignment horizontal="center" vertical="center" wrapText="1"/>
    </xf>
    <xf numFmtId="0" fontId="33" fillId="13" borderId="26" xfId="19" applyFont="1" applyFill="1" applyBorder="1" applyAlignment="1">
      <alignment horizontal="left" vertical="center" wrapText="1"/>
    </xf>
    <xf numFmtId="9" fontId="33" fillId="13" borderId="26" xfId="19" applyNumberFormat="1" applyFont="1" applyFill="1" applyBorder="1" applyAlignment="1">
      <alignment horizontal="center" vertical="center" wrapText="1"/>
    </xf>
    <xf numFmtId="43" fontId="33" fillId="13" borderId="26" xfId="18" applyFont="1" applyFill="1" applyBorder="1" applyAlignment="1">
      <alignment horizontal="center" vertical="center" wrapText="1"/>
    </xf>
    <xf numFmtId="0" fontId="37" fillId="2" borderId="26" xfId="19" applyFont="1" applyFill="1" applyBorder="1" applyAlignment="1">
      <alignment vertical="center" wrapText="1"/>
    </xf>
    <xf numFmtId="0" fontId="35" fillId="24" borderId="26" xfId="19" applyFont="1" applyFill="1" applyBorder="1" applyAlignment="1">
      <alignment horizontal="left" vertical="center" wrapText="1"/>
    </xf>
    <xf numFmtId="43" fontId="90" fillId="2" borderId="26" xfId="18" applyFont="1" applyFill="1" applyBorder="1" applyAlignment="1">
      <alignment horizontal="center" vertical="center" wrapText="1"/>
    </xf>
    <xf numFmtId="0" fontId="33" fillId="0" borderId="36" xfId="19" applyFont="1" applyFill="1" applyBorder="1" applyAlignment="1">
      <alignment vertical="center" wrapText="1"/>
    </xf>
    <xf numFmtId="0" fontId="32" fillId="0" borderId="26" xfId="0" applyFont="1" applyFill="1" applyBorder="1" applyAlignment="1">
      <alignment vertical="center" wrapText="1"/>
    </xf>
    <xf numFmtId="9" fontId="33" fillId="0" borderId="30" xfId="19" applyNumberFormat="1" applyFont="1" applyBorder="1" applyAlignment="1">
      <alignment horizontal="center" vertical="center" wrapText="1"/>
    </xf>
    <xf numFmtId="0" fontId="37" fillId="2" borderId="27" xfId="0" applyFont="1" applyFill="1" applyBorder="1" applyAlignment="1">
      <alignment horizontal="center" vertical="center" wrapText="1"/>
    </xf>
    <xf numFmtId="9" fontId="37" fillId="0" borderId="26" xfId="17" applyFont="1" applyFill="1" applyBorder="1" applyAlignment="1">
      <alignment horizontal="center" vertical="center" wrapText="1"/>
    </xf>
    <xf numFmtId="0" fontId="37" fillId="0" borderId="36" xfId="19" applyFont="1" applyFill="1" applyBorder="1" applyAlignment="1">
      <alignment vertical="center" wrapText="1"/>
    </xf>
    <xf numFmtId="0" fontId="37" fillId="0" borderId="26" xfId="19" applyFont="1" applyFill="1" applyBorder="1" applyAlignment="1">
      <alignment vertical="center" wrapText="1"/>
    </xf>
    <xf numFmtId="0" fontId="37" fillId="24" borderId="30" xfId="19" applyFont="1" applyFill="1" applyBorder="1" applyAlignment="1">
      <alignment horizontal="left" vertical="center" wrapText="1"/>
    </xf>
    <xf numFmtId="9" fontId="37" fillId="0" borderId="30" xfId="19" applyNumberFormat="1" applyFont="1" applyBorder="1" applyAlignment="1">
      <alignment horizontal="center" vertical="center" wrapText="1"/>
    </xf>
    <xf numFmtId="6" fontId="37" fillId="0" borderId="30" xfId="18" applyNumberFormat="1" applyFont="1" applyBorder="1" applyAlignment="1">
      <alignment horizontal="center" vertical="center" wrapText="1"/>
    </xf>
    <xf numFmtId="0" fontId="37" fillId="0" borderId="30" xfId="19" applyFont="1" applyBorder="1" applyAlignment="1">
      <alignment horizontal="center" vertical="center" wrapText="1"/>
    </xf>
    <xf numFmtId="43" fontId="91" fillId="2" borderId="26" xfId="18" applyFont="1" applyFill="1" applyBorder="1" applyAlignment="1">
      <alignment horizontal="center" vertical="center" wrapText="1"/>
    </xf>
    <xf numFmtId="43" fontId="92" fillId="2" borderId="26" xfId="18" applyFont="1" applyFill="1" applyBorder="1" applyAlignment="1">
      <alignment horizontal="center" vertical="center" wrapText="1"/>
    </xf>
    <xf numFmtId="0" fontId="32" fillId="0" borderId="26" xfId="0" applyFont="1" applyBorder="1" applyAlignment="1">
      <alignment horizontal="left" vertical="center"/>
    </xf>
    <xf numFmtId="9" fontId="32" fillId="0" borderId="26" xfId="0" applyNumberFormat="1" applyFont="1" applyBorder="1" applyAlignment="1">
      <alignment vertical="center"/>
    </xf>
    <xf numFmtId="43" fontId="32" fillId="0" borderId="26" xfId="18" applyFont="1" applyBorder="1" applyAlignment="1">
      <alignment vertical="center"/>
    </xf>
    <xf numFmtId="0" fontId="32" fillId="0" borderId="30" xfId="0" applyFont="1" applyBorder="1" applyAlignment="1">
      <alignment vertical="center" wrapText="1"/>
    </xf>
    <xf numFmtId="0" fontId="32" fillId="0" borderId="30" xfId="0" applyFont="1" applyBorder="1" applyAlignment="1">
      <alignment horizontal="left" vertical="center" wrapText="1"/>
    </xf>
    <xf numFmtId="9" fontId="33" fillId="0" borderId="30" xfId="19" applyNumberFormat="1" applyFont="1" applyFill="1" applyBorder="1" applyAlignment="1">
      <alignment horizontal="center" vertical="center" wrapText="1"/>
    </xf>
    <xf numFmtId="43" fontId="33" fillId="0" borderId="30" xfId="18" applyFont="1" applyFill="1" applyBorder="1" applyAlignment="1">
      <alignment horizontal="right" vertical="center" wrapText="1"/>
    </xf>
    <xf numFmtId="9" fontId="33" fillId="0" borderId="30" xfId="18" applyNumberFormat="1" applyFont="1" applyFill="1" applyBorder="1" applyAlignment="1">
      <alignment horizontal="center" vertical="center" wrapText="1"/>
    </xf>
    <xf numFmtId="43" fontId="33" fillId="0" borderId="30" xfId="18" applyFont="1" applyFill="1" applyBorder="1" applyAlignment="1">
      <alignment horizontal="center" vertical="center" wrapText="1"/>
    </xf>
    <xf numFmtId="0" fontId="33" fillId="0" borderId="30" xfId="19" applyFont="1" applyFill="1" applyBorder="1" applyAlignment="1">
      <alignment vertical="center" wrapText="1"/>
    </xf>
    <xf numFmtId="0" fontId="32" fillId="0" borderId="30" xfId="0" applyFont="1" applyFill="1" applyBorder="1" applyAlignment="1">
      <alignment vertical="center" wrapText="1"/>
    </xf>
    <xf numFmtId="0" fontId="33" fillId="0" borderId="31" xfId="19" applyFont="1" applyFill="1" applyBorder="1" applyAlignment="1">
      <alignment vertical="center" wrapText="1"/>
    </xf>
    <xf numFmtId="0" fontId="32" fillId="0" borderId="0" xfId="0" applyFont="1" applyAlignment="1">
      <alignment vertical="center" wrapText="1"/>
    </xf>
    <xf numFmtId="0" fontId="33" fillId="0" borderId="27" xfId="19" applyFont="1" applyBorder="1" applyAlignment="1">
      <alignment horizontal="center" vertical="center" wrapText="1"/>
    </xf>
    <xf numFmtId="0" fontId="72" fillId="0" borderId="26" xfId="0" applyFont="1" applyBorder="1" applyAlignment="1">
      <alignment vertical="center" wrapText="1"/>
    </xf>
    <xf numFmtId="0" fontId="33" fillId="2" borderId="30" xfId="19" applyFont="1" applyFill="1" applyBorder="1" applyAlignment="1">
      <alignment horizontal="center" vertical="center" wrapText="1"/>
    </xf>
    <xf numFmtId="43" fontId="33" fillId="0" borderId="30" xfId="18" applyFont="1" applyBorder="1" applyAlignment="1">
      <alignment horizontal="center" vertical="center" wrapText="1"/>
    </xf>
    <xf numFmtId="9" fontId="33" fillId="0" borderId="30" xfId="17" applyFont="1" applyBorder="1" applyAlignment="1">
      <alignment horizontal="center" vertical="center" wrapText="1"/>
    </xf>
    <xf numFmtId="0" fontId="29" fillId="13" borderId="27" xfId="19" applyFont="1" applyFill="1" applyBorder="1" applyAlignment="1">
      <alignment horizontal="left" vertical="center" wrapText="1"/>
    </xf>
    <xf numFmtId="0" fontId="29" fillId="13" borderId="26" xfId="19" applyFont="1" applyFill="1" applyBorder="1" applyAlignment="1">
      <alignment horizontal="center" vertical="center" wrapText="1"/>
    </xf>
    <xf numFmtId="0" fontId="33" fillId="13" borderId="26" xfId="19" applyFont="1" applyFill="1" applyBorder="1" applyAlignment="1">
      <alignment horizontal="center" vertical="center" wrapText="1"/>
    </xf>
    <xf numFmtId="0" fontId="32" fillId="13" borderId="26" xfId="0" applyFont="1" applyFill="1" applyBorder="1" applyAlignment="1">
      <alignment horizontal="left" vertical="center" wrapText="1"/>
    </xf>
    <xf numFmtId="0" fontId="29" fillId="0" borderId="30" xfId="19" applyFont="1" applyBorder="1" applyAlignment="1">
      <alignment vertical="center" wrapText="1"/>
    </xf>
    <xf numFmtId="43" fontId="32" fillId="0" borderId="0" xfId="18" applyFont="1"/>
    <xf numFmtId="0" fontId="44" fillId="0" borderId="0" xfId="0" applyFont="1"/>
    <xf numFmtId="0" fontId="94" fillId="8" borderId="0" xfId="19" applyFont="1" applyFill="1" applyBorder="1" applyAlignment="1">
      <alignment vertical="top"/>
    </xf>
    <xf numFmtId="43" fontId="44" fillId="0" borderId="0" xfId="18" applyFont="1"/>
    <xf numFmtId="0" fontId="46" fillId="0" borderId="0" xfId="0" applyFont="1"/>
    <xf numFmtId="0" fontId="95" fillId="8" borderId="0" xfId="19" applyFont="1" applyFill="1" applyBorder="1" applyAlignment="1">
      <alignment vertical="top"/>
    </xf>
    <xf numFmtId="0" fontId="25" fillId="8" borderId="0" xfId="19" applyFont="1" applyFill="1" applyBorder="1" applyAlignment="1">
      <alignment horizontal="center" vertical="top"/>
    </xf>
    <xf numFmtId="0" fontId="27" fillId="9" borderId="13" xfId="19" applyFont="1" applyFill="1" applyBorder="1" applyAlignment="1" applyProtection="1">
      <alignment horizontal="center" vertical="top"/>
      <protection locked="0"/>
    </xf>
    <xf numFmtId="9" fontId="32" fillId="0" borderId="30" xfId="0" applyNumberFormat="1" applyFont="1" applyBorder="1" applyAlignment="1">
      <alignment horizontal="center" vertical="center"/>
    </xf>
    <xf numFmtId="43" fontId="0" fillId="0" borderId="0" xfId="18" applyFont="1" applyAlignment="1">
      <alignment horizontal="center"/>
    </xf>
    <xf numFmtId="43" fontId="32" fillId="0" borderId="30" xfId="18" applyFont="1" applyBorder="1" applyAlignment="1">
      <alignment horizontal="center" vertical="center"/>
    </xf>
    <xf numFmtId="0" fontId="29" fillId="10" borderId="16" xfId="19" applyFont="1" applyFill="1" applyBorder="1" applyAlignment="1">
      <alignment horizontal="center" vertical="center"/>
    </xf>
    <xf numFmtId="0" fontId="89" fillId="13" borderId="27" xfId="19" applyFont="1" applyFill="1" applyBorder="1" applyAlignment="1">
      <alignment vertical="center" wrapText="1"/>
    </xf>
    <xf numFmtId="0" fontId="37" fillId="13" borderId="26" xfId="19" applyFont="1" applyFill="1" applyBorder="1" applyAlignment="1">
      <alignment horizontal="center" vertical="center" wrapText="1"/>
    </xf>
    <xf numFmtId="9" fontId="37" fillId="13" borderId="26" xfId="19" applyNumberFormat="1" applyFont="1" applyFill="1" applyBorder="1" applyAlignment="1">
      <alignment horizontal="center" vertical="center" wrapText="1"/>
    </xf>
    <xf numFmtId="43" fontId="36" fillId="13" borderId="26" xfId="18" applyFont="1" applyFill="1" applyBorder="1" applyAlignment="1">
      <alignment horizontal="center" vertical="center" wrapText="1"/>
    </xf>
    <xf numFmtId="43" fontId="37" fillId="13" borderId="26" xfId="18" applyFont="1" applyFill="1" applyBorder="1" applyAlignment="1">
      <alignment horizontal="center" vertical="center" wrapText="1"/>
    </xf>
    <xf numFmtId="43" fontId="37" fillId="13" borderId="26" xfId="19" applyNumberFormat="1" applyFont="1" applyFill="1" applyBorder="1" applyAlignment="1">
      <alignment horizontal="center" vertical="center" wrapText="1"/>
    </xf>
    <xf numFmtId="43" fontId="36" fillId="13" borderId="26" xfId="18" applyNumberFormat="1" applyFont="1" applyFill="1" applyBorder="1" applyAlignment="1">
      <alignment horizontal="center" vertical="center" wrapText="1"/>
    </xf>
    <xf numFmtId="0" fontId="37" fillId="13" borderId="30" xfId="19" applyFont="1" applyFill="1" applyBorder="1" applyAlignment="1">
      <alignment horizontal="left" vertical="center" wrapText="1"/>
    </xf>
    <xf numFmtId="0" fontId="71" fillId="13" borderId="26" xfId="19" applyFont="1" applyFill="1" applyBorder="1" applyAlignment="1">
      <alignment horizontal="center" vertical="center" wrapText="1"/>
    </xf>
    <xf numFmtId="0" fontId="37" fillId="13" borderId="26" xfId="19" applyFont="1" applyFill="1" applyBorder="1" applyAlignment="1">
      <alignment horizontal="left" vertical="center" wrapText="1"/>
    </xf>
    <xf numFmtId="0" fontId="37" fillId="13" borderId="28" xfId="19" applyFont="1" applyFill="1" applyBorder="1" applyAlignment="1">
      <alignment horizontal="left" vertical="center" wrapText="1"/>
    </xf>
    <xf numFmtId="43" fontId="37" fillId="13" borderId="26" xfId="18" applyNumberFormat="1"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41" fillId="2" borderId="0" xfId="0" applyFont="1" applyFill="1"/>
    <xf numFmtId="0" fontId="0" fillId="2" borderId="0" xfId="0" applyFill="1" applyAlignment="1">
      <alignment horizontal="center"/>
    </xf>
    <xf numFmtId="0" fontId="25" fillId="2" borderId="0" xfId="19" applyFont="1" applyFill="1" applyBorder="1" applyAlignment="1">
      <alignment horizontal="center" vertical="top"/>
    </xf>
    <xf numFmtId="43" fontId="0" fillId="2" borderId="0" xfId="18" applyFont="1" applyFill="1" applyAlignment="1">
      <alignment horizontal="center"/>
    </xf>
    <xf numFmtId="0" fontId="36" fillId="2" borderId="0" xfId="0" applyFont="1" applyFill="1"/>
    <xf numFmtId="0" fontId="29" fillId="23" borderId="13" xfId="19" applyFont="1" applyFill="1" applyBorder="1" applyAlignment="1" applyProtection="1">
      <alignment vertical="center"/>
      <protection locked="0"/>
    </xf>
    <xf numFmtId="0" fontId="27" fillId="23" borderId="13" xfId="19" applyFont="1" applyFill="1" applyBorder="1" applyAlignment="1" applyProtection="1">
      <alignment vertical="top"/>
      <protection locked="0"/>
    </xf>
    <xf numFmtId="0" fontId="27" fillId="23" borderId="13" xfId="19" applyFont="1" applyFill="1" applyBorder="1" applyAlignment="1" applyProtection="1">
      <alignment horizontal="center" vertical="top"/>
      <protection locked="0"/>
    </xf>
    <xf numFmtId="43" fontId="34" fillId="10" borderId="26" xfId="19" applyNumberFormat="1" applyFont="1" applyFill="1" applyBorder="1" applyAlignment="1">
      <alignment horizontal="center" vertical="top" wrapText="1"/>
    </xf>
    <xf numFmtId="43" fontId="34" fillId="10" borderId="26" xfId="18" applyNumberFormat="1" applyFont="1" applyFill="1" applyBorder="1" applyAlignment="1">
      <alignment horizontal="center" vertical="top" wrapText="1"/>
    </xf>
    <xf numFmtId="43" fontId="34" fillId="10" borderId="26" xfId="18" applyNumberFormat="1" applyFont="1" applyFill="1" applyBorder="1" applyAlignment="1">
      <alignment horizontal="right" vertical="top" wrapText="1"/>
    </xf>
    <xf numFmtId="0" fontId="74" fillId="0" borderId="26" xfId="0" applyFont="1" applyBorder="1" applyAlignment="1">
      <alignment horizontal="center" vertical="center" wrapText="1"/>
    </xf>
    <xf numFmtId="0" fontId="32" fillId="24" borderId="30" xfId="0" applyFont="1" applyFill="1" applyBorder="1" applyAlignment="1">
      <alignment horizontal="left" vertical="center" wrapText="1"/>
    </xf>
    <xf numFmtId="43" fontId="32" fillId="0" borderId="30" xfId="18" applyFont="1" applyFill="1" applyBorder="1" applyAlignment="1">
      <alignment vertical="center"/>
    </xf>
    <xf numFmtId="43" fontId="37" fillId="2" borderId="26" xfId="18" applyFont="1" applyFill="1" applyBorder="1" applyAlignment="1">
      <alignment vertical="center"/>
    </xf>
    <xf numFmtId="0" fontId="32" fillId="0" borderId="0" xfId="0" applyFont="1" applyAlignment="1">
      <alignment horizontal="left" vertical="center" wrapText="1"/>
    </xf>
    <xf numFmtId="0" fontId="40" fillId="0" borderId="26" xfId="19" applyFont="1" applyBorder="1" applyAlignment="1">
      <alignment vertical="center" wrapText="1"/>
    </xf>
    <xf numFmtId="0" fontId="40" fillId="24" borderId="26" xfId="19" applyFont="1" applyFill="1" applyBorder="1" applyAlignment="1">
      <alignment horizontal="left" vertical="center" wrapText="1"/>
    </xf>
    <xf numFmtId="9" fontId="40" fillId="0" borderId="26" xfId="19" applyNumberFormat="1" applyFont="1" applyBorder="1" applyAlignment="1">
      <alignment horizontal="center" vertical="center" wrapText="1"/>
    </xf>
    <xf numFmtId="0" fontId="40" fillId="0" borderId="26" xfId="19" applyFont="1" applyBorder="1" applyAlignment="1">
      <alignment vertical="top" wrapText="1"/>
    </xf>
    <xf numFmtId="9" fontId="37" fillId="2" borderId="26" xfId="19" applyNumberFormat="1" applyFont="1" applyFill="1" applyBorder="1" applyAlignment="1">
      <alignment horizontal="center" vertical="center"/>
    </xf>
    <xf numFmtId="9" fontId="37" fillId="0" borderId="26" xfId="19" applyNumberFormat="1" applyFont="1" applyFill="1" applyBorder="1" applyAlignment="1">
      <alignment horizontal="center" vertical="center"/>
    </xf>
    <xf numFmtId="43" fontId="37" fillId="0" borderId="26" xfId="18" applyFont="1" applyFill="1" applyBorder="1" applyAlignment="1">
      <alignment horizontal="center" vertical="center"/>
    </xf>
    <xf numFmtId="43" fontId="37" fillId="0" borderId="26" xfId="19" applyNumberFormat="1" applyFont="1" applyFill="1" applyBorder="1" applyAlignment="1">
      <alignment horizontal="center" vertical="center"/>
    </xf>
    <xf numFmtId="0" fontId="32" fillId="0" borderId="0" xfId="0" applyFont="1" applyAlignment="1">
      <alignment horizontal="left" vertical="center"/>
    </xf>
    <xf numFmtId="0" fontId="32" fillId="24" borderId="30" xfId="0" applyFont="1" applyFill="1" applyBorder="1" applyAlignment="1">
      <alignment vertical="center" wrapText="1"/>
    </xf>
    <xf numFmtId="0" fontId="37" fillId="24" borderId="30" xfId="19" applyFont="1" applyFill="1" applyBorder="1" applyAlignment="1">
      <alignment vertical="center" wrapText="1"/>
    </xf>
    <xf numFmtId="0" fontId="32" fillId="13" borderId="26" xfId="0" applyFont="1" applyFill="1" applyBorder="1" applyAlignment="1">
      <alignment horizontal="center" vertical="center"/>
    </xf>
    <xf numFmtId="43" fontId="32" fillId="13" borderId="26" xfId="18" applyFont="1" applyFill="1" applyBorder="1" applyAlignment="1">
      <alignment horizontal="center" vertical="center"/>
    </xf>
    <xf numFmtId="43" fontId="37" fillId="13" borderId="26" xfId="19" applyNumberFormat="1" applyFont="1" applyFill="1" applyBorder="1" applyAlignment="1">
      <alignment horizontal="center" vertical="center"/>
    </xf>
    <xf numFmtId="43" fontId="37" fillId="13" borderId="26" xfId="18" applyNumberFormat="1" applyFont="1" applyFill="1" applyBorder="1" applyAlignment="1">
      <alignment horizontal="center" vertical="center"/>
    </xf>
    <xf numFmtId="0" fontId="32" fillId="0" borderId="30" xfId="0" applyFont="1" applyBorder="1" applyAlignment="1">
      <alignment horizontal="center" vertical="center" wrapText="1"/>
    </xf>
    <xf numFmtId="9" fontId="32" fillId="0" borderId="30" xfId="0" applyNumberFormat="1" applyFont="1" applyBorder="1" applyAlignment="1">
      <alignment horizontal="center" vertical="center" wrapText="1"/>
    </xf>
    <xf numFmtId="43" fontId="32" fillId="0" borderId="26" xfId="18" applyFont="1" applyBorder="1" applyAlignment="1">
      <alignment horizontal="left" vertical="center" wrapText="1"/>
    </xf>
    <xf numFmtId="9" fontId="32" fillId="0" borderId="26" xfId="0" applyNumberFormat="1" applyFont="1" applyBorder="1" applyAlignment="1">
      <alignment horizontal="left" vertical="center" wrapText="1"/>
    </xf>
    <xf numFmtId="43" fontId="32" fillId="0" borderId="30" xfId="18" applyFont="1" applyBorder="1" applyAlignment="1">
      <alignment horizontal="center" vertical="center" wrapText="1"/>
    </xf>
    <xf numFmtId="0" fontId="0" fillId="13" borderId="0" xfId="0" applyFill="1"/>
    <xf numFmtId="0" fontId="32" fillId="13" borderId="26" xfId="0" applyFont="1" applyFill="1" applyBorder="1" applyAlignment="1">
      <alignment vertical="center" wrapText="1"/>
    </xf>
    <xf numFmtId="0" fontId="0" fillId="13" borderId="26" xfId="0" applyFill="1" applyBorder="1" applyAlignment="1">
      <alignment horizontal="center" vertical="center" wrapText="1"/>
    </xf>
    <xf numFmtId="0" fontId="14" fillId="13" borderId="26" xfId="0" applyFont="1" applyFill="1" applyBorder="1" applyAlignment="1">
      <alignment horizontal="center" vertical="center" wrapText="1"/>
    </xf>
    <xf numFmtId="9" fontId="32" fillId="13" borderId="26" xfId="0" applyNumberFormat="1" applyFont="1" applyFill="1" applyBorder="1" applyAlignment="1">
      <alignment horizontal="center" vertical="center" wrapText="1"/>
    </xf>
    <xf numFmtId="43" fontId="32" fillId="13" borderId="26" xfId="18" applyFont="1" applyFill="1" applyBorder="1" applyAlignment="1">
      <alignment horizontal="center" vertical="center" wrapText="1"/>
    </xf>
    <xf numFmtId="0" fontId="29" fillId="13" borderId="27" xfId="19" applyFont="1" applyFill="1" applyBorder="1" applyAlignment="1">
      <alignment vertical="center" wrapText="1"/>
    </xf>
    <xf numFmtId="43" fontId="32" fillId="2" borderId="26" xfId="18" applyFont="1" applyFill="1" applyBorder="1" applyAlignment="1">
      <alignment horizontal="center" vertical="center" wrapText="1"/>
    </xf>
    <xf numFmtId="0" fontId="32" fillId="0" borderId="27" xfId="0" applyFont="1" applyBorder="1" applyAlignment="1">
      <alignment vertical="center" wrapText="1"/>
    </xf>
    <xf numFmtId="0" fontId="32" fillId="0" borderId="27" xfId="0" applyFont="1" applyBorder="1" applyAlignment="1">
      <alignment horizontal="center" vertical="center" wrapText="1"/>
    </xf>
    <xf numFmtId="0" fontId="32" fillId="0" borderId="27" xfId="0" applyFont="1" applyFill="1" applyBorder="1" applyAlignment="1">
      <alignment horizontal="center" vertical="center" wrapText="1"/>
    </xf>
    <xf numFmtId="9" fontId="32" fillId="0" borderId="27" xfId="0" applyNumberFormat="1" applyFont="1" applyBorder="1" applyAlignment="1">
      <alignment horizontal="center" vertical="center" wrapText="1"/>
    </xf>
    <xf numFmtId="43" fontId="32" fillId="0" borderId="27" xfId="18" applyFont="1" applyBorder="1" applyAlignment="1">
      <alignment horizontal="center" vertical="center" wrapText="1"/>
    </xf>
    <xf numFmtId="0" fontId="72" fillId="24" borderId="26" xfId="0" applyFont="1" applyFill="1" applyBorder="1" applyAlignment="1">
      <alignment horizontal="justify" vertical="center"/>
    </xf>
    <xf numFmtId="0" fontId="72" fillId="0" borderId="26" xfId="0" applyFont="1" applyBorder="1" applyAlignment="1">
      <alignment horizontal="left" vertical="center" wrapText="1"/>
    </xf>
    <xf numFmtId="0" fontId="35" fillId="0" borderId="26" xfId="19" applyFont="1" applyFill="1" applyBorder="1" applyAlignment="1">
      <alignment horizontal="justify" vertical="center" wrapText="1"/>
    </xf>
    <xf numFmtId="9" fontId="35" fillId="0" borderId="26" xfId="19" applyNumberFormat="1" applyFont="1" applyFill="1" applyBorder="1" applyAlignment="1">
      <alignment horizontal="center" vertical="center" wrapText="1"/>
    </xf>
    <xf numFmtId="43" fontId="35" fillId="0" borderId="26" xfId="18" applyFont="1" applyFill="1" applyBorder="1" applyAlignment="1">
      <alignment horizontal="center" vertical="center" wrapText="1"/>
    </xf>
    <xf numFmtId="0" fontId="35" fillId="0" borderId="26" xfId="19" applyFont="1" applyFill="1" applyBorder="1" applyAlignment="1">
      <alignment horizontal="center" vertical="center" wrapText="1"/>
    </xf>
    <xf numFmtId="9" fontId="33" fillId="0" borderId="26" xfId="19" applyNumberFormat="1" applyFont="1" applyFill="1" applyBorder="1" applyAlignment="1">
      <alignment horizontal="left" vertical="center" wrapText="1"/>
    </xf>
    <xf numFmtId="43" fontId="33" fillId="0" borderId="26" xfId="18" applyFont="1" applyFill="1" applyBorder="1" applyAlignment="1">
      <alignment horizontal="left" vertical="center" wrapText="1"/>
    </xf>
    <xf numFmtId="10" fontId="33" fillId="0" borderId="26" xfId="19" applyNumberFormat="1" applyFont="1" applyFill="1" applyBorder="1" applyAlignment="1">
      <alignment horizontal="left" vertical="center" wrapText="1"/>
    </xf>
    <xf numFmtId="9" fontId="33" fillId="0" borderId="26" xfId="17" applyFont="1" applyFill="1" applyBorder="1" applyAlignment="1">
      <alignment horizontal="left" vertical="center" wrapText="1"/>
    </xf>
    <xf numFmtId="0" fontId="35" fillId="0" borderId="26" xfId="19" applyFont="1" applyFill="1" applyBorder="1" applyAlignment="1">
      <alignment horizontal="left" vertical="center" wrapText="1"/>
    </xf>
    <xf numFmtId="0" fontId="29" fillId="0" borderId="30" xfId="19" applyFont="1" applyFill="1" applyBorder="1" applyAlignment="1">
      <alignment vertical="center" wrapText="1"/>
    </xf>
    <xf numFmtId="0" fontId="4" fillId="0" borderId="30" xfId="19" applyFont="1" applyFill="1" applyBorder="1" applyAlignment="1">
      <alignment vertical="center" wrapText="1"/>
    </xf>
    <xf numFmtId="0" fontId="4" fillId="24" borderId="30" xfId="19" applyFont="1" applyFill="1" applyBorder="1" applyAlignment="1">
      <alignment vertical="center" wrapText="1"/>
    </xf>
    <xf numFmtId="9" fontId="4" fillId="0" borderId="30" xfId="19" applyNumberFormat="1" applyFont="1" applyFill="1" applyBorder="1" applyAlignment="1">
      <alignment horizontal="center" vertical="center" wrapText="1"/>
    </xf>
    <xf numFmtId="43" fontId="4" fillId="0" borderId="30" xfId="18" applyFont="1" applyFill="1" applyBorder="1" applyAlignment="1">
      <alignment horizontal="center" vertical="center" wrapText="1"/>
    </xf>
    <xf numFmtId="43" fontId="4" fillId="0" borderId="30" xfId="18" applyFont="1" applyFill="1" applyBorder="1" applyAlignment="1">
      <alignment vertical="center" wrapText="1"/>
    </xf>
    <xf numFmtId="0" fontId="4" fillId="0" borderId="26" xfId="19" applyFont="1" applyFill="1" applyBorder="1" applyAlignment="1">
      <alignment horizontal="left" vertical="center" wrapText="1"/>
    </xf>
    <xf numFmtId="0" fontId="33" fillId="24" borderId="26" xfId="19" applyFont="1" applyFill="1" applyBorder="1" applyAlignment="1">
      <alignment horizontal="center" vertical="center" wrapText="1"/>
    </xf>
    <xf numFmtId="0" fontId="29" fillId="9" borderId="13" xfId="19" applyFont="1" applyFill="1" applyBorder="1" applyAlignment="1" applyProtection="1">
      <alignment vertical="top"/>
      <protection locked="0"/>
    </xf>
    <xf numFmtId="0" fontId="4" fillId="0" borderId="30" xfId="19" applyFont="1" applyFill="1" applyBorder="1" applyAlignment="1">
      <alignment horizontal="left" vertical="center" wrapText="1"/>
    </xf>
    <xf numFmtId="0" fontId="32" fillId="0" borderId="26" xfId="0" applyFont="1" applyFill="1" applyBorder="1" applyAlignment="1">
      <alignment horizontal="left" vertical="center" wrapText="1"/>
    </xf>
    <xf numFmtId="43" fontId="32" fillId="0" borderId="26" xfId="18" applyFont="1" applyFill="1" applyBorder="1" applyAlignment="1">
      <alignment vertical="center" wrapText="1"/>
    </xf>
    <xf numFmtId="0" fontId="71" fillId="27" borderId="26" xfId="19" applyFont="1" applyFill="1" applyBorder="1" applyAlignment="1">
      <alignment horizontal="center" vertical="center" wrapText="1"/>
    </xf>
    <xf numFmtId="0" fontId="89" fillId="13" borderId="26" xfId="19" applyFont="1" applyFill="1" applyBorder="1" applyAlignment="1">
      <alignment horizontal="left" vertical="center" wrapText="1"/>
    </xf>
    <xf numFmtId="0" fontId="96" fillId="8" borderId="0" xfId="19" applyFont="1" applyFill="1" applyBorder="1" applyAlignment="1">
      <alignment vertical="top"/>
    </xf>
    <xf numFmtId="0" fontId="97" fillId="0" borderId="0" xfId="0" applyFont="1"/>
    <xf numFmtId="0" fontId="99" fillId="2" borderId="0" xfId="0" applyFont="1" applyFill="1"/>
    <xf numFmtId="0" fontId="99" fillId="2" borderId="0" xfId="0" applyFont="1" applyFill="1" applyAlignment="1">
      <alignment horizontal="center"/>
    </xf>
    <xf numFmtId="0" fontId="100" fillId="2" borderId="0" xfId="19" applyFont="1" applyFill="1" applyBorder="1" applyAlignment="1">
      <alignment horizontal="center" vertical="top"/>
    </xf>
    <xf numFmtId="43" fontId="99" fillId="2" borderId="0" xfId="18" applyFont="1" applyFill="1" applyAlignment="1">
      <alignment horizontal="center"/>
    </xf>
    <xf numFmtId="0" fontId="100" fillId="8" borderId="0" xfId="19" applyFont="1" applyFill="1" applyBorder="1" applyAlignment="1">
      <alignment horizontal="center" vertical="top"/>
    </xf>
    <xf numFmtId="0" fontId="100" fillId="8" borderId="0" xfId="19" applyFont="1" applyFill="1" applyBorder="1" applyAlignment="1">
      <alignment vertical="top"/>
    </xf>
    <xf numFmtId="43" fontId="100" fillId="8" borderId="0" xfId="19" applyNumberFormat="1" applyFont="1" applyFill="1" applyBorder="1" applyAlignment="1">
      <alignment vertical="top"/>
    </xf>
    <xf numFmtId="0" fontId="99" fillId="0" borderId="0" xfId="0" applyFont="1"/>
    <xf numFmtId="6" fontId="37" fillId="2" borderId="30" xfId="18" applyNumberFormat="1" applyFont="1" applyFill="1" applyBorder="1" applyAlignment="1">
      <alignment horizontal="center" vertical="center" wrapText="1"/>
    </xf>
    <xf numFmtId="0" fontId="37" fillId="2" borderId="27" xfId="0" applyFont="1" applyFill="1" applyBorder="1" applyAlignment="1">
      <alignment horizontal="left" vertical="center" wrapText="1"/>
    </xf>
    <xf numFmtId="0" fontId="16" fillId="27" borderId="26" xfId="19" applyFont="1" applyFill="1" applyBorder="1" applyAlignment="1">
      <alignment horizontal="center" vertical="center" wrapText="1"/>
    </xf>
    <xf numFmtId="0" fontId="34" fillId="27" borderId="26" xfId="19" applyFont="1" applyFill="1" applyBorder="1" applyAlignment="1">
      <alignment horizontal="center" vertical="center" wrapText="1"/>
    </xf>
    <xf numFmtId="0" fontId="34" fillId="27" borderId="30" xfId="19" applyFont="1" applyFill="1" applyBorder="1" applyAlignment="1">
      <alignment horizontal="center" vertical="center" wrapText="1"/>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34" fillId="27" borderId="27" xfId="19" applyFont="1" applyFill="1" applyBorder="1" applyAlignment="1">
      <alignment horizontal="center" vertical="center" wrapText="1"/>
    </xf>
    <xf numFmtId="41" fontId="101" fillId="27" borderId="0" xfId="0" applyNumberFormat="1" applyFont="1" applyFill="1" applyAlignment="1">
      <alignment vertical="center"/>
    </xf>
    <xf numFmtId="0" fontId="102" fillId="0" borderId="0" xfId="19" applyFont="1"/>
    <xf numFmtId="0" fontId="74" fillId="27" borderId="26" xfId="0" applyFont="1" applyFill="1" applyBorder="1" applyAlignment="1">
      <alignment horizontal="center" vertical="center" wrapText="1"/>
    </xf>
    <xf numFmtId="0" fontId="23" fillId="14" borderId="0" xfId="0" applyFont="1" applyFill="1" applyBorder="1" applyAlignment="1">
      <alignment vertical="center"/>
    </xf>
    <xf numFmtId="0" fontId="81" fillId="27" borderId="26" xfId="19" applyFont="1" applyFill="1" applyBorder="1" applyAlignment="1">
      <alignment horizontal="center" vertical="center" wrapText="1"/>
    </xf>
    <xf numFmtId="0" fontId="22" fillId="2" borderId="13" xfId="0" applyFont="1" applyFill="1" applyBorder="1" applyAlignment="1">
      <alignment horizontal="center" vertical="center"/>
    </xf>
    <xf numFmtId="0" fontId="74" fillId="27" borderId="37" xfId="0" applyFont="1" applyFill="1" applyBorder="1" applyAlignment="1">
      <alignment horizontal="center" vertical="center" wrapText="1"/>
    </xf>
    <xf numFmtId="0" fontId="22" fillId="2" borderId="1" xfId="0" applyFont="1" applyFill="1" applyBorder="1" applyAlignment="1">
      <alignment vertical="center"/>
    </xf>
    <xf numFmtId="0" fontId="74" fillId="27" borderId="30" xfId="0" applyFont="1" applyFill="1" applyBorder="1" applyAlignment="1">
      <alignment horizontal="center" vertical="center" wrapText="1"/>
    </xf>
    <xf numFmtId="41" fontId="79" fillId="0" borderId="0" xfId="0" applyNumberFormat="1" applyFont="1" applyAlignment="1">
      <alignment vertical="center"/>
    </xf>
    <xf numFmtId="0" fontId="80" fillId="0" borderId="0" xfId="0" applyFont="1" applyFill="1" applyAlignment="1">
      <alignment vertical="center"/>
    </xf>
    <xf numFmtId="0" fontId="74" fillId="25" borderId="26" xfId="0"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41" fontId="103" fillId="0" borderId="0" xfId="0" applyNumberFormat="1" applyFont="1" applyAlignment="1">
      <alignment vertical="center"/>
    </xf>
    <xf numFmtId="0" fontId="103" fillId="27" borderId="0" xfId="0" applyFont="1" applyFill="1" applyAlignment="1">
      <alignment vertical="center"/>
    </xf>
    <xf numFmtId="43" fontId="33" fillId="13" borderId="26" xfId="19" applyNumberFormat="1" applyFont="1" applyFill="1" applyBorder="1" applyAlignment="1">
      <alignment horizontal="center" vertical="center" wrapText="1"/>
    </xf>
    <xf numFmtId="43" fontId="33" fillId="13" borderId="26" xfId="18" applyNumberFormat="1" applyFont="1" applyFill="1" applyBorder="1" applyAlignment="1">
      <alignment horizontal="center" vertical="center" wrapText="1"/>
    </xf>
    <xf numFmtId="0" fontId="37" fillId="13" borderId="26" xfId="0" applyFont="1" applyFill="1" applyBorder="1" applyAlignment="1">
      <alignment horizontal="center" vertical="center" wrapText="1"/>
    </xf>
    <xf numFmtId="0" fontId="37" fillId="0" borderId="26" xfId="0" applyFont="1" applyFill="1" applyBorder="1" applyAlignment="1">
      <alignment horizontal="left" vertical="center" wrapText="1"/>
    </xf>
    <xf numFmtId="0" fontId="38" fillId="13" borderId="26" xfId="19" applyFont="1" applyFill="1" applyBorder="1" applyAlignment="1">
      <alignment horizontal="left" vertical="center" wrapText="1"/>
    </xf>
    <xf numFmtId="0" fontId="3" fillId="27" borderId="26" xfId="19" applyFont="1" applyFill="1" applyBorder="1" applyAlignment="1">
      <alignment horizontal="center" vertical="center" wrapText="1"/>
    </xf>
    <xf numFmtId="0" fontId="74" fillId="27" borderId="26" xfId="0" applyFont="1" applyFill="1" applyBorder="1" applyAlignment="1">
      <alignment horizontal="center" vertical="center"/>
    </xf>
    <xf numFmtId="0" fontId="0" fillId="0" borderId="0" xfId="0" applyAlignment="1">
      <alignment horizontal="left" wrapText="1"/>
    </xf>
    <xf numFmtId="43" fontId="46" fillId="0" borderId="0" xfId="18" applyFont="1"/>
    <xf numFmtId="0" fontId="71" fillId="27" borderId="26" xfId="0" applyFont="1" applyFill="1" applyBorder="1" applyAlignment="1">
      <alignment horizontal="center" vertical="center" wrapText="1"/>
    </xf>
    <xf numFmtId="0" fontId="33" fillId="0" borderId="0" xfId="19" applyFont="1" applyAlignment="1">
      <alignment wrapText="1"/>
    </xf>
    <xf numFmtId="0" fontId="29" fillId="8" borderId="0" xfId="19" applyFont="1" applyFill="1" applyBorder="1" applyAlignment="1"/>
    <xf numFmtId="0" fontId="104" fillId="0" borderId="0" xfId="19" applyFont="1" applyAlignment="1">
      <alignment wrapText="1"/>
    </xf>
    <xf numFmtId="0" fontId="105" fillId="0" borderId="0" xfId="19" applyFont="1" applyAlignment="1">
      <alignment wrapText="1"/>
    </xf>
    <xf numFmtId="0" fontId="98" fillId="8" borderId="0" xfId="19" applyFont="1" applyFill="1" applyBorder="1" applyAlignment="1"/>
    <xf numFmtId="0" fontId="94" fillId="8" borderId="0" xfId="19" applyFont="1" applyFill="1" applyBorder="1" applyAlignment="1">
      <alignment horizontal="center" vertical="top"/>
    </xf>
    <xf numFmtId="0" fontId="33" fillId="10" borderId="26" xfId="19" applyFont="1" applyFill="1" applyBorder="1" applyAlignment="1">
      <alignment horizontal="center" wrapText="1"/>
    </xf>
    <xf numFmtId="0" fontId="22" fillId="5" borderId="12" xfId="0" applyFont="1" applyFill="1" applyBorder="1" applyAlignment="1">
      <alignment vertical="center" wrapText="1"/>
    </xf>
    <xf numFmtId="0" fontId="32" fillId="0" borderId="0" xfId="0" applyFont="1" applyFill="1" applyBorder="1" applyAlignment="1">
      <alignment vertical="center" wrapText="1"/>
    </xf>
    <xf numFmtId="4" fontId="32" fillId="0" borderId="26" xfId="0" applyNumberFormat="1" applyFont="1" applyBorder="1" applyAlignment="1">
      <alignment horizontal="center" vertical="center"/>
    </xf>
    <xf numFmtId="9" fontId="32" fillId="0" borderId="26" xfId="18" applyNumberFormat="1" applyFont="1" applyFill="1" applyBorder="1" applyAlignment="1">
      <alignment horizontal="center" vertical="center" wrapText="1"/>
    </xf>
    <xf numFmtId="9" fontId="37" fillId="0" borderId="26" xfId="19" applyNumberFormat="1" applyFont="1" applyFill="1" applyBorder="1" applyAlignment="1">
      <alignment horizontal="center" vertical="center" wrapText="1"/>
    </xf>
    <xf numFmtId="0" fontId="32" fillId="0" borderId="26" xfId="0" applyFont="1" applyFill="1" applyBorder="1" applyAlignment="1">
      <alignment horizontal="left" vertical="center"/>
    </xf>
    <xf numFmtId="0" fontId="32" fillId="0" borderId="0" xfId="0" applyFont="1" applyFill="1" applyBorder="1" applyAlignment="1">
      <alignment horizontal="left" vertical="center" wrapText="1"/>
    </xf>
    <xf numFmtId="0" fontId="4" fillId="2" borderId="9" xfId="0" applyFont="1" applyFill="1" applyBorder="1" applyAlignment="1">
      <alignment vertical="center"/>
    </xf>
    <xf numFmtId="0" fontId="3" fillId="2" borderId="11" xfId="0" applyFont="1" applyFill="1" applyBorder="1" applyAlignment="1">
      <alignment vertical="center"/>
    </xf>
    <xf numFmtId="43" fontId="34" fillId="10" borderId="26" xfId="18" applyFont="1" applyFill="1" applyBorder="1" applyAlignment="1">
      <alignment vertical="center" wrapText="1"/>
    </xf>
    <xf numFmtId="41" fontId="22" fillId="2" borderId="0" xfId="0" applyNumberFormat="1" applyFont="1" applyFill="1" applyAlignment="1">
      <alignment vertical="center"/>
    </xf>
    <xf numFmtId="41" fontId="21" fillId="2" borderId="0" xfId="0" applyNumberFormat="1" applyFont="1" applyFill="1" applyAlignment="1">
      <alignment horizontal="left" vertical="center"/>
    </xf>
    <xf numFmtId="9" fontId="33" fillId="0" borderId="26" xfId="19" applyNumberFormat="1" applyFont="1" applyFill="1" applyBorder="1" applyAlignment="1">
      <alignment vertical="center" wrapText="1"/>
    </xf>
    <xf numFmtId="0" fontId="0" fillId="2" borderId="0" xfId="0" applyFill="1" applyAlignment="1">
      <alignment vertical="center"/>
    </xf>
    <xf numFmtId="41" fontId="43" fillId="0" borderId="0" xfId="0" applyNumberFormat="1" applyFont="1" applyAlignment="1">
      <alignment vertical="center"/>
    </xf>
    <xf numFmtId="0" fontId="32" fillId="24" borderId="26" xfId="0" applyFont="1" applyFill="1" applyBorder="1" applyAlignment="1">
      <alignment horizontal="center" vertical="center" wrapText="1"/>
    </xf>
    <xf numFmtId="9" fontId="32" fillId="0" borderId="30" xfId="0" applyNumberFormat="1" applyFont="1" applyBorder="1" applyAlignment="1">
      <alignment vertical="center"/>
    </xf>
    <xf numFmtId="0" fontId="98" fillId="8" borderId="0" xfId="16" applyFont="1" applyFill="1" applyBorder="1" applyAlignment="1">
      <alignment horizontal="center" vertical="top" wrapText="1"/>
    </xf>
    <xf numFmtId="0" fontId="98" fillId="8" borderId="0" xfId="16" applyFont="1" applyFill="1" applyBorder="1" applyAlignment="1">
      <alignment horizontal="left" vertical="center"/>
    </xf>
    <xf numFmtId="43" fontId="97" fillId="0" borderId="0" xfId="18" applyFont="1"/>
    <xf numFmtId="0" fontId="14" fillId="27" borderId="26" xfId="0" applyFont="1" applyFill="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Fill="1" applyBorder="1" applyAlignment="1">
      <alignment horizontal="center" vertical="center" wrapText="1"/>
    </xf>
    <xf numFmtId="0" fontId="22" fillId="5" borderId="26" xfId="0" applyFont="1" applyFill="1" applyBorder="1" applyAlignment="1">
      <alignment horizontal="center" vertical="center"/>
    </xf>
    <xf numFmtId="41" fontId="106" fillId="0" borderId="0" xfId="0" applyNumberFormat="1" applyFont="1" applyAlignment="1">
      <alignment vertical="center"/>
    </xf>
    <xf numFmtId="0" fontId="42" fillId="0" borderId="26" xfId="0" applyFont="1" applyBorder="1" applyAlignment="1">
      <alignment horizontal="center" vertical="center" wrapText="1"/>
    </xf>
    <xf numFmtId="9" fontId="42" fillId="0" borderId="26" xfId="0" applyNumberFormat="1" applyFont="1" applyBorder="1" applyAlignment="1">
      <alignment horizontal="center" vertical="center" wrapText="1"/>
    </xf>
    <xf numFmtId="43" fontId="42" fillId="0" borderId="26" xfId="18" applyFont="1" applyBorder="1" applyAlignment="1">
      <alignment horizontal="center" vertical="center" wrapText="1"/>
    </xf>
    <xf numFmtId="43" fontId="108" fillId="0" borderId="26" xfId="16" applyNumberFormat="1" applyFont="1" applyFill="1" applyBorder="1" applyAlignment="1">
      <alignment horizontal="center" vertical="center" wrapText="1"/>
    </xf>
    <xf numFmtId="43" fontId="108" fillId="0" borderId="26" xfId="18" applyNumberFormat="1" applyFont="1" applyFill="1" applyBorder="1" applyAlignment="1">
      <alignment horizontal="center" vertical="center" wrapText="1"/>
    </xf>
    <xf numFmtId="0" fontId="0" fillId="0" borderId="26" xfId="0" applyBorder="1"/>
    <xf numFmtId="0" fontId="32" fillId="28" borderId="26" xfId="0" applyFont="1" applyFill="1" applyBorder="1" applyAlignment="1">
      <alignment horizontal="center" vertical="center" wrapText="1"/>
    </xf>
    <xf numFmtId="43" fontId="32" fillId="28" borderId="26" xfId="18" applyFont="1" applyFill="1" applyBorder="1" applyAlignment="1">
      <alignment horizontal="center" vertical="center" wrapText="1"/>
    </xf>
    <xf numFmtId="43" fontId="33" fillId="28" borderId="26" xfId="19" applyNumberFormat="1" applyFont="1" applyFill="1" applyBorder="1" applyAlignment="1">
      <alignment horizontal="center" vertical="center" wrapText="1"/>
    </xf>
    <xf numFmtId="0" fontId="42" fillId="25" borderId="26" xfId="0" applyFont="1" applyFill="1" applyBorder="1" applyAlignment="1">
      <alignment horizontal="center" vertical="center" wrapText="1"/>
    </xf>
    <xf numFmtId="0" fontId="107" fillId="24" borderId="0" xfId="0" applyFont="1" applyFill="1" applyAlignment="1">
      <alignment wrapText="1"/>
    </xf>
    <xf numFmtId="0" fontId="32" fillId="11" borderId="26" xfId="0" applyFont="1" applyFill="1" applyBorder="1" applyAlignment="1">
      <alignment horizontal="center" vertical="center" wrapText="1"/>
    </xf>
    <xf numFmtId="43" fontId="32" fillId="11" borderId="26" xfId="18" applyFont="1" applyFill="1" applyBorder="1" applyAlignment="1">
      <alignment horizontal="center" vertical="center" wrapText="1"/>
    </xf>
    <xf numFmtId="43" fontId="33" fillId="11" borderId="26" xfId="19" applyNumberFormat="1" applyFont="1" applyFill="1" applyBorder="1" applyAlignment="1">
      <alignment horizontal="center" vertical="center" wrapText="1"/>
    </xf>
    <xf numFmtId="43" fontId="33" fillId="11" borderId="26" xfId="18" applyNumberFormat="1" applyFont="1" applyFill="1" applyBorder="1" applyAlignment="1">
      <alignment horizontal="center" vertical="center" wrapText="1"/>
    </xf>
    <xf numFmtId="0" fontId="109" fillId="0" borderId="0" xfId="0" applyFont="1" applyAlignment="1">
      <alignment wrapText="1"/>
    </xf>
    <xf numFmtId="0" fontId="109" fillId="0" borderId="26" xfId="0" applyFont="1" applyBorder="1" applyAlignment="1">
      <alignment horizontal="justify" vertical="center" wrapText="1"/>
    </xf>
    <xf numFmtId="0" fontId="109" fillId="0" borderId="26" xfId="0" applyFont="1" applyBorder="1" applyAlignment="1">
      <alignment wrapText="1"/>
    </xf>
    <xf numFmtId="0" fontId="109" fillId="0" borderId="26" xfId="0" applyFont="1" applyBorder="1" applyAlignment="1">
      <alignment vertical="center" wrapText="1"/>
    </xf>
    <xf numFmtId="0" fontId="29" fillId="25" borderId="26" xfId="19" applyFont="1" applyFill="1" applyBorder="1" applyAlignment="1">
      <alignment horizontal="center" vertical="center" wrapText="1"/>
    </xf>
    <xf numFmtId="0" fontId="29" fillId="11" borderId="26" xfId="19" applyFont="1" applyFill="1" applyBorder="1" applyAlignment="1">
      <alignment horizontal="center" vertical="center" wrapText="1"/>
    </xf>
    <xf numFmtId="0" fontId="33" fillId="11" borderId="26" xfId="19" applyFont="1" applyFill="1" applyBorder="1" applyAlignment="1">
      <alignment horizontal="center" vertical="center" wrapText="1"/>
    </xf>
    <xf numFmtId="43" fontId="33" fillId="11" borderId="26" xfId="18" applyFont="1" applyFill="1" applyBorder="1" applyAlignment="1">
      <alignment horizontal="center" vertical="center" wrapText="1"/>
    </xf>
    <xf numFmtId="10" fontId="33" fillId="11" borderId="26" xfId="19" applyNumberFormat="1" applyFont="1" applyFill="1" applyBorder="1" applyAlignment="1">
      <alignment horizontal="center" vertical="center" wrapText="1"/>
    </xf>
    <xf numFmtId="43" fontId="33" fillId="11" borderId="26" xfId="17" applyNumberFormat="1" applyFont="1" applyFill="1" applyBorder="1" applyAlignment="1">
      <alignment horizontal="center" vertical="center" wrapText="1"/>
    </xf>
    <xf numFmtId="0" fontId="29" fillId="13" borderId="27" xfId="19" applyFont="1" applyFill="1" applyBorder="1" applyAlignment="1">
      <alignment horizontal="center" vertical="center" wrapText="1"/>
    </xf>
    <xf numFmtId="10" fontId="33" fillId="13" borderId="26" xfId="19" applyNumberFormat="1" applyFont="1" applyFill="1" applyBorder="1" applyAlignment="1">
      <alignment horizontal="center" vertical="center" wrapText="1"/>
    </xf>
    <xf numFmtId="43" fontId="33" fillId="13" borderId="26" xfId="17"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3" fillId="0" borderId="28" xfId="19" applyNumberFormat="1" applyFont="1" applyFill="1" applyBorder="1" applyAlignment="1">
      <alignment horizontal="center" vertical="center" wrapText="1"/>
    </xf>
    <xf numFmtId="0" fontId="74" fillId="27" borderId="28" xfId="0" applyFont="1" applyFill="1" applyBorder="1" applyAlignment="1">
      <alignment horizontal="center" vertical="center" wrapText="1"/>
    </xf>
    <xf numFmtId="0" fontId="32" fillId="24" borderId="28" xfId="0" applyFont="1" applyFill="1" applyBorder="1" applyAlignment="1">
      <alignment horizontal="left" vertical="center" wrapText="1"/>
    </xf>
    <xf numFmtId="41" fontId="21" fillId="2" borderId="0" xfId="0" applyNumberFormat="1" applyFont="1" applyFill="1" applyAlignment="1">
      <alignment vertical="center"/>
    </xf>
    <xf numFmtId="171" fontId="21" fillId="2" borderId="0" xfId="0" applyNumberFormat="1"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23" fillId="0" borderId="26" xfId="0" applyFont="1" applyFill="1" applyBorder="1" applyAlignment="1">
      <alignment horizontal="center" vertical="center"/>
    </xf>
    <xf numFmtId="41" fontId="22" fillId="0" borderId="26" xfId="0" applyNumberFormat="1" applyFont="1" applyFill="1" applyBorder="1" applyAlignment="1">
      <alignment vertical="center"/>
    </xf>
    <xf numFmtId="41" fontId="22" fillId="0" borderId="26" xfId="0" applyNumberFormat="1" applyFont="1" applyFill="1" applyBorder="1" applyAlignment="1">
      <alignment horizontal="center" vertical="center"/>
    </xf>
    <xf numFmtId="0" fontId="22" fillId="0" borderId="26" xfId="0" applyFont="1" applyFill="1" applyBorder="1" applyAlignment="1">
      <alignment horizontal="center" vertical="center"/>
    </xf>
    <xf numFmtId="0" fontId="4" fillId="0" borderId="26" xfId="0" applyNumberFormat="1" applyFont="1" applyFill="1" applyBorder="1" applyAlignment="1">
      <alignment horizontal="center" vertical="center"/>
    </xf>
    <xf numFmtId="43" fontId="8" fillId="0" borderId="0" xfId="19" applyNumberFormat="1" applyAlignment="1">
      <alignment vertical="top"/>
    </xf>
    <xf numFmtId="43" fontId="21" fillId="2" borderId="0" xfId="0" applyNumberFormat="1" applyFont="1" applyFill="1" applyAlignment="1">
      <alignment horizontal="center" vertical="center"/>
    </xf>
    <xf numFmtId="41" fontId="80" fillId="0" borderId="0" xfId="0" applyNumberFormat="1" applyFont="1" applyAlignment="1">
      <alignment vertical="center"/>
    </xf>
    <xf numFmtId="43" fontId="21" fillId="2" borderId="0" xfId="0" applyNumberFormat="1" applyFont="1" applyFill="1" applyAlignment="1">
      <alignment vertical="center"/>
    </xf>
    <xf numFmtId="43" fontId="33" fillId="10" borderId="26" xfId="19" applyNumberFormat="1" applyFont="1" applyFill="1" applyBorder="1" applyAlignment="1">
      <alignment horizontal="center" wrapText="1"/>
    </xf>
    <xf numFmtId="0" fontId="49" fillId="2" borderId="0" xfId="0" applyFont="1" applyFill="1" applyBorder="1" applyAlignment="1">
      <alignment horizontal="center" vertical="center"/>
    </xf>
    <xf numFmtId="41" fontId="52" fillId="27" borderId="0" xfId="0" applyNumberFormat="1" applyFont="1" applyFill="1" applyAlignment="1">
      <alignment vertical="center"/>
    </xf>
    <xf numFmtId="0" fontId="21" fillId="25" borderId="0" xfId="0" applyFont="1" applyFill="1" applyAlignment="1">
      <alignment horizontal="center" vertical="center"/>
    </xf>
    <xf numFmtId="41" fontId="22" fillId="2" borderId="0" xfId="0" applyNumberFormat="1" applyFont="1" applyFill="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43" fontId="21" fillId="2" borderId="0" xfId="0" applyNumberFormat="1" applyFont="1" applyFill="1" applyAlignment="1">
      <alignment horizontal="left" vertical="center"/>
    </xf>
    <xf numFmtId="43" fontId="22" fillId="2" borderId="0" xfId="0" applyNumberFormat="1" applyFont="1" applyFill="1" applyAlignment="1">
      <alignment vertical="center"/>
    </xf>
    <xf numFmtId="171" fontId="21" fillId="2" borderId="0" xfId="0" applyNumberFormat="1" applyFont="1" applyFill="1" applyBorder="1" applyAlignment="1">
      <alignment vertical="center"/>
    </xf>
    <xf numFmtId="0" fontId="39" fillId="2" borderId="37" xfId="19" applyFont="1" applyFill="1" applyBorder="1" applyAlignment="1">
      <alignment vertical="center" wrapText="1"/>
    </xf>
    <xf numFmtId="0" fontId="75" fillId="13" borderId="26" xfId="19" applyFont="1" applyFill="1" applyBorder="1" applyAlignment="1">
      <alignment horizontal="left" vertical="center" wrapText="1"/>
    </xf>
    <xf numFmtId="0" fontId="76" fillId="13" borderId="26" xfId="19" applyFont="1" applyFill="1" applyBorder="1" applyAlignment="1">
      <alignment horizontal="center" vertical="center" wrapText="1"/>
    </xf>
    <xf numFmtId="9" fontId="39" fillId="13" borderId="26" xfId="19" applyNumberFormat="1" applyFont="1" applyFill="1" applyBorder="1" applyAlignment="1">
      <alignment horizontal="center" vertical="center" wrapText="1"/>
    </xf>
    <xf numFmtId="43" fontId="39" fillId="13" borderId="26" xfId="18" applyFont="1" applyFill="1" applyBorder="1" applyAlignment="1">
      <alignment horizontal="center" vertical="center" wrapText="1"/>
    </xf>
    <xf numFmtId="43" fontId="33" fillId="13" borderId="26" xfId="18" applyFont="1" applyFill="1" applyBorder="1" applyAlignment="1">
      <alignment vertical="center" wrapText="1"/>
    </xf>
    <xf numFmtId="0" fontId="26" fillId="13" borderId="0" xfId="19" applyFont="1" applyFill="1" applyBorder="1" applyAlignment="1">
      <alignment vertical="center" wrapText="1"/>
    </xf>
    <xf numFmtId="0" fontId="39" fillId="13" borderId="26" xfId="19" applyFont="1" applyFill="1" applyBorder="1" applyAlignment="1">
      <alignment horizontal="left" vertical="center" wrapText="1"/>
    </xf>
    <xf numFmtId="0" fontId="39" fillId="13" borderId="26" xfId="19" applyFont="1" applyFill="1" applyBorder="1" applyAlignment="1">
      <alignment vertical="center" wrapText="1"/>
    </xf>
    <xf numFmtId="0" fontId="22" fillId="0" borderId="0" xfId="0" applyFon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26"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1" xfId="16" applyFont="1" applyBorder="1" applyAlignment="1">
      <alignment horizontal="left" vertical="center" wrapText="1"/>
    </xf>
    <xf numFmtId="0" fontId="29" fillId="0" borderId="44" xfId="16" applyFont="1" applyBorder="1" applyAlignment="1">
      <alignment horizontal="left" vertical="center" wrapText="1"/>
    </xf>
    <xf numFmtId="0" fontId="62" fillId="19" borderId="30" xfId="0" applyFont="1" applyFill="1" applyBorder="1" applyAlignment="1" applyProtection="1">
      <alignment horizontal="center" vertical="center" wrapText="1"/>
      <protection locked="0"/>
    </xf>
    <xf numFmtId="0" fontId="62" fillId="19" borderId="28" xfId="0" applyFont="1" applyFill="1" applyBorder="1" applyAlignment="1" applyProtection="1">
      <alignment horizontal="center" vertical="center" wrapText="1"/>
      <protection locked="0"/>
    </xf>
    <xf numFmtId="0" fontId="62"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8" borderId="16" xfId="0" applyFont="1" applyFill="1" applyBorder="1" applyAlignment="1">
      <alignment horizontal="center" vertical="center" wrapText="1"/>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vertical="center" wrapText="1"/>
    </xf>
    <xf numFmtId="0" fontId="29" fillId="0" borderId="27" xfId="19" applyFont="1" applyBorder="1" applyAlignment="1">
      <alignment horizontal="center" vertical="center" wrapText="1"/>
    </xf>
    <xf numFmtId="0" fontId="65" fillId="0" borderId="30" xfId="0" applyFont="1" applyBorder="1" applyAlignment="1">
      <alignment horizontal="center" vertical="center" wrapText="1"/>
    </xf>
    <xf numFmtId="0" fontId="65" fillId="0" borderId="27" xfId="0" applyFont="1" applyBorder="1" applyAlignment="1">
      <alignment horizontal="center" vertical="center" wrapText="1"/>
    </xf>
    <xf numFmtId="0" fontId="29" fillId="0" borderId="26" xfId="19" applyFont="1" applyBorder="1" applyAlignment="1">
      <alignment horizontal="center" vertical="center" wrapText="1"/>
    </xf>
    <xf numFmtId="0" fontId="64" fillId="0" borderId="30" xfId="19" applyFont="1" applyFill="1" applyBorder="1" applyAlignment="1">
      <alignment horizontal="center" vertical="center" wrapText="1"/>
    </xf>
    <xf numFmtId="0" fontId="64" fillId="0" borderId="28" xfId="19" applyFont="1" applyFill="1" applyBorder="1" applyAlignment="1">
      <alignment horizontal="center" vertical="center" wrapText="1"/>
    </xf>
    <xf numFmtId="0" fontId="64" fillId="0" borderId="27" xfId="19" applyFont="1" applyFill="1" applyBorder="1" applyAlignment="1">
      <alignment horizontal="center" vertical="center" wrapText="1"/>
    </xf>
    <xf numFmtId="0" fontId="25" fillId="9" borderId="13" xfId="19" applyFont="1" applyFill="1" applyBorder="1" applyAlignment="1" applyProtection="1">
      <alignment horizontal="left" vertical="center" wrapText="1"/>
      <protection locked="0"/>
    </xf>
    <xf numFmtId="0" fontId="89" fillId="0" borderId="26" xfId="19" applyFont="1" applyBorder="1" applyAlignment="1">
      <alignment horizontal="left" vertical="center" wrapText="1"/>
    </xf>
    <xf numFmtId="0" fontId="93" fillId="7" borderId="37" xfId="19" applyFont="1" applyFill="1" applyBorder="1" applyAlignment="1">
      <alignment horizontal="center" vertical="center" wrapText="1"/>
    </xf>
    <xf numFmtId="0" fontId="93" fillId="7" borderId="16" xfId="19" applyFont="1" applyFill="1" applyBorder="1" applyAlignment="1">
      <alignment horizontal="center" vertical="center" wrapText="1"/>
    </xf>
    <xf numFmtId="0" fontId="93" fillId="7" borderId="36" xfId="19" applyFont="1" applyFill="1" applyBorder="1" applyAlignment="1">
      <alignment horizontal="center" vertical="center" wrapText="1"/>
    </xf>
    <xf numFmtId="0" fontId="89" fillId="0" borderId="30" xfId="19" applyFont="1" applyBorder="1" applyAlignment="1">
      <alignment horizontal="left" vertical="center" wrapText="1"/>
    </xf>
    <xf numFmtId="0" fontId="89" fillId="0" borderId="28" xfId="19" applyFont="1" applyBorder="1" applyAlignment="1">
      <alignment horizontal="left" vertical="center" wrapText="1"/>
    </xf>
    <xf numFmtId="0" fontId="89" fillId="0" borderId="27" xfId="19" applyFont="1" applyBorder="1" applyAlignment="1">
      <alignment horizontal="left" vertical="center" wrapText="1"/>
    </xf>
    <xf numFmtId="0" fontId="41" fillId="0" borderId="30" xfId="0" applyFont="1" applyBorder="1" applyAlignment="1">
      <alignment horizontal="left" vertical="center" wrapText="1"/>
    </xf>
    <xf numFmtId="0" fontId="41" fillId="0" borderId="28" xfId="0" applyFont="1" applyBorder="1" applyAlignment="1">
      <alignment horizontal="left" vertical="center" wrapText="1"/>
    </xf>
    <xf numFmtId="0" fontId="41" fillId="0" borderId="27" xfId="0" applyFont="1" applyBorder="1" applyAlignment="1">
      <alignment horizontal="left" vertical="center" wrapText="1"/>
    </xf>
    <xf numFmtId="0" fontId="41" fillId="0" borderId="26" xfId="0" applyFont="1" applyBorder="1" applyAlignment="1">
      <alignment horizontal="left" vertical="center" wrapText="1"/>
    </xf>
    <xf numFmtId="0" fontId="29" fillId="0" borderId="26" xfId="19" applyFont="1" applyFill="1" applyBorder="1" applyAlignment="1">
      <alignment vertical="center" wrapText="1"/>
    </xf>
    <xf numFmtId="0" fontId="29" fillId="0" borderId="30" xfId="19" applyFont="1" applyFill="1" applyBorder="1" applyAlignment="1">
      <alignment vertical="center" wrapText="1"/>
    </xf>
    <xf numFmtId="0" fontId="29" fillId="0" borderId="28" xfId="19" applyFont="1" applyFill="1" applyBorder="1" applyAlignment="1">
      <alignment vertical="center" wrapText="1"/>
    </xf>
    <xf numFmtId="0" fontId="29" fillId="0" borderId="27" xfId="19" applyFont="1" applyFill="1" applyBorder="1" applyAlignment="1">
      <alignment vertical="center" wrapText="1"/>
    </xf>
    <xf numFmtId="0" fontId="29" fillId="0" borderId="30" xfId="19" applyFont="1" applyFill="1" applyBorder="1" applyAlignment="1">
      <alignment horizontal="left" vertical="center" wrapText="1"/>
    </xf>
    <xf numFmtId="0" fontId="29" fillId="0" borderId="28" xfId="19" applyFont="1" applyFill="1" applyBorder="1" applyAlignment="1">
      <alignment horizontal="left" vertical="center" wrapText="1"/>
    </xf>
    <xf numFmtId="0" fontId="27" fillId="9" borderId="0" xfId="19" applyFont="1" applyFill="1" applyBorder="1" applyAlignment="1" applyProtection="1">
      <alignment horizontal="left" vertical="top" wrapText="1"/>
      <protection locked="0"/>
    </xf>
    <xf numFmtId="0" fontId="29" fillId="0" borderId="27" xfId="19" applyFont="1" applyFill="1" applyBorder="1" applyAlignment="1">
      <alignment horizontal="left" vertical="center" wrapText="1"/>
    </xf>
    <xf numFmtId="0" fontId="29"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104" fillId="0" borderId="0" xfId="19" applyFont="1" applyAlignment="1">
      <alignment horizontal="left" vertical="center" wrapText="1"/>
    </xf>
    <xf numFmtId="0" fontId="29" fillId="8" borderId="13" xfId="19" applyFont="1" applyFill="1" applyBorder="1" applyAlignment="1">
      <alignment horizontal="left" vertical="top"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left" vertical="center" wrapText="1"/>
    </xf>
    <xf numFmtId="0" fontId="27" fillId="0" borderId="28" xfId="16" applyFont="1" applyBorder="1" applyAlignment="1">
      <alignment horizontal="left" vertical="center" wrapText="1"/>
    </xf>
    <xf numFmtId="0" fontId="27" fillId="0" borderId="27" xfId="16" applyFont="1" applyBorder="1" applyAlignment="1">
      <alignment horizontal="left" vertical="center" wrapText="1"/>
    </xf>
    <xf numFmtId="0" fontId="63" fillId="0" borderId="26" xfId="19" applyFont="1" applyBorder="1" applyAlignment="1">
      <alignment horizontal="center" vertical="center" wrapText="1"/>
    </xf>
    <xf numFmtId="0" fontId="61"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30" xfId="16" applyFont="1" applyBorder="1" applyAlignment="1">
      <alignment horizontal="left" vertical="center" wrapText="1"/>
    </xf>
    <xf numFmtId="0" fontId="29" fillId="0" borderId="28" xfId="16" applyFont="1" applyBorder="1" applyAlignment="1">
      <alignment horizontal="left" vertical="center" wrapText="1"/>
    </xf>
    <xf numFmtId="0" fontId="29" fillId="0" borderId="27" xfId="16" applyFont="1" applyBorder="1" applyAlignment="1">
      <alignment horizontal="left" vertical="center" wrapText="1"/>
    </xf>
    <xf numFmtId="0" fontId="29" fillId="0" borderId="26" xfId="16" applyFont="1" applyBorder="1" applyAlignment="1">
      <alignment horizontal="center" vertical="center" wrapText="1"/>
    </xf>
    <xf numFmtId="0" fontId="58"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8" fillId="0" borderId="0" xfId="16" applyFont="1" applyFill="1" applyBorder="1" applyAlignment="1">
      <alignment horizontal="center" vertical="top"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41" fontId="22" fillId="26" borderId="15" xfId="0" applyNumberFormat="1" applyFont="1" applyFill="1" applyBorder="1" applyAlignment="1">
      <alignment horizontal="center" vertical="center"/>
    </xf>
    <xf numFmtId="41" fontId="22" fillId="26" borderId="47" xfId="0" applyNumberFormat="1"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73">
    <dxf>
      <fill>
        <patternFill patternType="solid">
          <fgColor rgb="FFFF0000"/>
          <bgColor rgb="FF00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800000"/>
      <color rgb="FFCCCCFF"/>
      <color rgb="FFFFFF66"/>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3</c:v>
                </c:pt>
                <c:pt idx="6">
                  <c:v>0</c:v>
                </c:pt>
                <c:pt idx="7">
                  <c:v>0</c:v>
                </c:pt>
                <c:pt idx="8">
                  <c:v>0</c:v>
                </c:pt>
                <c:pt idx="9">
                  <c:v>0</c:v>
                </c:pt>
                <c:pt idx="10">
                  <c:v>0</c:v>
                </c:pt>
                <c:pt idx="11">
                  <c:v>0</c:v>
                </c:pt>
                <c:pt idx="12">
                  <c:v>0</c:v>
                </c:pt>
                <c:pt idx="13">
                  <c:v>0</c:v>
                </c:pt>
                <c:pt idx="14">
                  <c:v>2</c:v>
                </c:pt>
                <c:pt idx="15">
                  <c:v>1</c:v>
                </c:pt>
                <c:pt idx="16">
                  <c:v>1</c:v>
                </c:pt>
              </c:numCache>
            </c:numRef>
          </c:val>
        </c:ser>
        <c:dLbls>
          <c:showLegendKey val="0"/>
          <c:showVal val="0"/>
          <c:showCatName val="0"/>
          <c:showSerName val="0"/>
          <c:showPercent val="0"/>
          <c:showBubbleSize val="0"/>
        </c:dLbls>
        <c:gapWidth val="150"/>
        <c:shape val="box"/>
        <c:axId val="87458176"/>
        <c:axId val="87459712"/>
        <c:axId val="0"/>
      </c:bar3DChart>
      <c:catAx>
        <c:axId val="87458176"/>
        <c:scaling>
          <c:orientation val="minMax"/>
        </c:scaling>
        <c:delete val="0"/>
        <c:axPos val="b"/>
        <c:majorTickMark val="none"/>
        <c:minorTickMark val="none"/>
        <c:tickLblPos val="nextTo"/>
        <c:txPr>
          <a:bodyPr/>
          <a:lstStyle/>
          <a:p>
            <a:pPr>
              <a:defRPr lang="es-HN"/>
            </a:pPr>
            <a:endParaRPr lang="es-HN"/>
          </a:p>
        </c:txPr>
        <c:crossAx val="87459712"/>
        <c:crosses val="autoZero"/>
        <c:auto val="1"/>
        <c:lblAlgn val="ctr"/>
        <c:lblOffset val="100"/>
        <c:noMultiLvlLbl val="0"/>
      </c:catAx>
      <c:valAx>
        <c:axId val="87459712"/>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74581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5</c:v>
                </c:pt>
                <c:pt idx="2">
                  <c:v>13</c:v>
                </c:pt>
                <c:pt idx="3">
                  <c:v>15</c:v>
                </c:pt>
                <c:pt idx="4">
                  <c:v>5</c:v>
                </c:pt>
                <c:pt idx="5">
                  <c:v>0</c:v>
                </c:pt>
                <c:pt idx="6">
                  <c:v>19</c:v>
                </c:pt>
                <c:pt idx="7">
                  <c:v>1</c:v>
                </c:pt>
                <c:pt idx="8">
                  <c:v>2</c:v>
                </c:pt>
                <c:pt idx="9">
                  <c:v>0</c:v>
                </c:pt>
              </c:numCache>
            </c:numRef>
          </c:val>
        </c:ser>
        <c:dLbls>
          <c:showLegendKey val="0"/>
          <c:showVal val="0"/>
          <c:showCatName val="0"/>
          <c:showSerName val="0"/>
          <c:showPercent val="0"/>
          <c:showBubbleSize val="0"/>
        </c:dLbls>
        <c:gapWidth val="150"/>
        <c:shape val="box"/>
        <c:axId val="89026560"/>
        <c:axId val="89028096"/>
        <c:axId val="0"/>
      </c:bar3DChart>
      <c:catAx>
        <c:axId val="89026560"/>
        <c:scaling>
          <c:orientation val="minMax"/>
        </c:scaling>
        <c:delete val="0"/>
        <c:axPos val="b"/>
        <c:majorTickMark val="none"/>
        <c:minorTickMark val="none"/>
        <c:tickLblPos val="nextTo"/>
        <c:txPr>
          <a:bodyPr/>
          <a:lstStyle/>
          <a:p>
            <a:pPr>
              <a:defRPr lang="es-HN"/>
            </a:pPr>
            <a:endParaRPr lang="es-HN"/>
          </a:p>
        </c:txPr>
        <c:crossAx val="89028096"/>
        <c:crosses val="autoZero"/>
        <c:auto val="1"/>
        <c:lblAlgn val="ctr"/>
        <c:lblOffset val="100"/>
        <c:noMultiLvlLbl val="0"/>
      </c:catAx>
      <c:valAx>
        <c:axId val="890280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02656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12</c:v>
                </c:pt>
                <c:pt idx="1">
                  <c:v>0</c:v>
                </c:pt>
                <c:pt idx="2">
                  <c:v>0</c:v>
                </c:pt>
                <c:pt idx="3">
                  <c:v>37</c:v>
                </c:pt>
                <c:pt idx="4">
                  <c:v>0</c:v>
                </c:pt>
                <c:pt idx="5">
                  <c:v>0</c:v>
                </c:pt>
                <c:pt idx="6">
                  <c:v>9</c:v>
                </c:pt>
                <c:pt idx="7">
                  <c:v>3</c:v>
                </c:pt>
                <c:pt idx="8">
                  <c:v>11</c:v>
                </c:pt>
                <c:pt idx="9">
                  <c:v>2</c:v>
                </c:pt>
                <c:pt idx="10">
                  <c:v>0</c:v>
                </c:pt>
                <c:pt idx="11">
                  <c:v>41</c:v>
                </c:pt>
                <c:pt idx="12">
                  <c:v>2</c:v>
                </c:pt>
                <c:pt idx="13">
                  <c:v>39</c:v>
                </c:pt>
                <c:pt idx="14">
                  <c:v>0</c:v>
                </c:pt>
                <c:pt idx="15">
                  <c:v>0</c:v>
                </c:pt>
                <c:pt idx="16">
                  <c:v>0</c:v>
                </c:pt>
              </c:numCache>
            </c:numRef>
          </c:val>
        </c:ser>
        <c:dLbls>
          <c:showLegendKey val="0"/>
          <c:showVal val="0"/>
          <c:showCatName val="0"/>
          <c:showSerName val="0"/>
          <c:showPercent val="0"/>
          <c:showBubbleSize val="0"/>
        </c:dLbls>
        <c:gapWidth val="150"/>
        <c:shape val="box"/>
        <c:axId val="89046400"/>
        <c:axId val="89060480"/>
        <c:axId val="0"/>
      </c:bar3DChart>
      <c:catAx>
        <c:axId val="89046400"/>
        <c:scaling>
          <c:orientation val="minMax"/>
        </c:scaling>
        <c:delete val="0"/>
        <c:axPos val="b"/>
        <c:majorTickMark val="none"/>
        <c:minorTickMark val="none"/>
        <c:tickLblPos val="nextTo"/>
        <c:txPr>
          <a:bodyPr/>
          <a:lstStyle/>
          <a:p>
            <a:pPr>
              <a:defRPr lang="es-HN"/>
            </a:pPr>
            <a:endParaRPr lang="es-HN"/>
          </a:p>
        </c:txPr>
        <c:crossAx val="89060480"/>
        <c:crosses val="autoZero"/>
        <c:auto val="1"/>
        <c:lblAlgn val="ctr"/>
        <c:lblOffset val="100"/>
        <c:noMultiLvlLbl val="0"/>
      </c:catAx>
      <c:valAx>
        <c:axId val="890604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0464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9</xdr:col>
      <xdr:colOff>4258464</xdr:colOff>
      <xdr:row>10</xdr:row>
      <xdr:rowOff>99983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1053153</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691882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9</xdr:col>
      <xdr:colOff>2396852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9</xdr:col>
      <xdr:colOff>3361193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3763</xdr:colOff>
      <xdr:row>9</xdr:row>
      <xdr:rowOff>134784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72" dataDxfId="71">
  <autoFilter ref="B3:C13"/>
  <tableColumns count="2">
    <tableColumn id="1" name="Descripción" dataDxfId="70"/>
    <tableColumn id="2" name="Monto" dataDxfId="69"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68" dataDxfId="67">
  <autoFilter ref="B39:D57"/>
  <tableColumns count="3">
    <tableColumn id="1" name="Descripción" dataDxfId="66"/>
    <tableColumn id="2" name="Cantidad" dataDxfId="65" dataCellStyle="Millares"/>
    <tableColumn id="3" name="Montos" dataDxfId="64">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63" dataDxfId="62">
  <autoFilter ref="B68:D80"/>
  <tableColumns count="3">
    <tableColumn id="1" name="Descripción" dataDxfId="61"/>
    <tableColumn id="2" name="Cantidad" dataDxfId="60" dataCellStyle="Millares"/>
    <tableColumn id="3" name="Montos" dataDxfId="59">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58">
  <autoFilter ref="B85:D103"/>
  <tableColumns count="3">
    <tableColumn id="1" name="Descripción " dataDxfId="57"/>
    <tableColumn id="2" name="Cantidad" dataDxfId="56" dataCellStyle="Millares"/>
    <tableColumn id="3" name="Montos" dataDxfId="55">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54" tableBorderDxfId="53">
  <autoFilter ref="H3:I14"/>
  <tableColumns count="2">
    <tableColumn id="1" name="Dimensión" dataDxfId="52"/>
    <tableColumn id="2" name="Monto" dataDxfId="51"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50" tableBorderDxfId="49">
  <autoFilter ref="H17:I25"/>
  <tableColumns count="2">
    <tableColumn id="1" name="Dimensión" dataDxfId="48"/>
    <tableColumn id="2" name="Monto" dataDxfId="47"/>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46" headerRowBorderDxfId="45" tableBorderDxfId="44">
  <autoFilter ref="E7:F11"/>
  <tableColumns count="2">
    <tableColumn id="1" name="Presupuesto" dataDxfId="43"/>
    <tableColumn id="2" name=" Monto " dataDxfId="42">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990"/>
      <c r="U2" s="990"/>
      <c r="V2" s="990"/>
      <c r="W2" s="990"/>
      <c r="X2" s="990"/>
      <c r="Y2" s="990"/>
      <c r="Z2" s="990"/>
      <c r="AA2" s="990"/>
      <c r="AB2" s="990"/>
      <c r="AC2" s="990" t="s">
        <v>25</v>
      </c>
      <c r="AD2" s="990"/>
      <c r="AE2" s="990"/>
      <c r="AF2" s="990"/>
      <c r="AG2" s="990"/>
      <c r="AH2" s="990"/>
      <c r="AI2" s="990"/>
      <c r="AJ2" s="990"/>
    </row>
    <row r="3" spans="2:36" ht="16.5" customHeight="1" x14ac:dyDescent="0.25">
      <c r="B3" s="33" t="s">
        <v>7</v>
      </c>
      <c r="C3" s="33"/>
      <c r="D3" s="33"/>
      <c r="E3" s="33"/>
      <c r="F3" s="33"/>
      <c r="G3" s="33"/>
      <c r="H3" s="33"/>
      <c r="I3" s="33"/>
      <c r="J3" s="33"/>
      <c r="K3" s="33"/>
      <c r="L3" s="33"/>
      <c r="M3" s="33"/>
      <c r="N3" s="33"/>
      <c r="O3" s="33"/>
      <c r="P3" s="33"/>
      <c r="Q3" s="33"/>
      <c r="R3" s="33"/>
      <c r="S3" s="33"/>
      <c r="T3" s="990"/>
      <c r="U3" s="990"/>
      <c r="V3" s="990"/>
      <c r="W3" s="990"/>
      <c r="X3" s="990"/>
      <c r="Y3" s="990"/>
      <c r="Z3" s="990"/>
      <c r="AA3" s="990"/>
      <c r="AB3" s="990"/>
      <c r="AC3" s="990" t="s">
        <v>7</v>
      </c>
      <c r="AD3" s="990"/>
      <c r="AE3" s="990"/>
      <c r="AF3" s="990"/>
      <c r="AG3" s="990"/>
      <c r="AH3" s="990"/>
      <c r="AI3" s="990"/>
      <c r="AJ3" s="990"/>
    </row>
    <row r="4" spans="2:36" ht="12.75" customHeight="1" x14ac:dyDescent="0.25">
      <c r="B4" s="33" t="s">
        <v>36</v>
      </c>
      <c r="C4" s="33"/>
      <c r="D4" s="33"/>
      <c r="E4" s="33"/>
      <c r="F4" s="33"/>
      <c r="G4" s="33"/>
      <c r="H4" s="33"/>
      <c r="I4" s="33"/>
      <c r="J4" s="33"/>
      <c r="K4" s="33"/>
      <c r="L4" s="33"/>
      <c r="M4" s="33"/>
      <c r="N4" s="33"/>
      <c r="O4" s="33"/>
      <c r="P4" s="33"/>
      <c r="Q4" s="33"/>
      <c r="R4" s="33"/>
      <c r="S4" s="33"/>
      <c r="T4" s="990"/>
      <c r="U4" s="990"/>
      <c r="V4" s="990"/>
      <c r="W4" s="990"/>
      <c r="X4" s="990"/>
      <c r="Y4" s="990"/>
      <c r="Z4" s="990"/>
      <c r="AA4" s="990"/>
      <c r="AB4" s="990"/>
      <c r="AC4" s="990" t="s">
        <v>36</v>
      </c>
      <c r="AD4" s="990"/>
      <c r="AE4" s="990"/>
      <c r="AF4" s="990"/>
      <c r="AG4" s="990"/>
      <c r="AH4" s="990"/>
      <c r="AI4" s="990"/>
      <c r="AJ4" s="990"/>
    </row>
    <row r="5" spans="2:36" ht="15.6" x14ac:dyDescent="0.35">
      <c r="B5" s="2"/>
      <c r="C5" s="2"/>
      <c r="D5" s="2"/>
    </row>
    <row r="6" spans="2:36" ht="15.95" thickBot="1" x14ac:dyDescent="0.4">
      <c r="B6" s="2"/>
      <c r="C6" s="2"/>
      <c r="D6" s="2"/>
    </row>
    <row r="7" spans="2:36" ht="75.75" customHeight="1" x14ac:dyDescent="0.25">
      <c r="B7" s="985" t="s">
        <v>20</v>
      </c>
      <c r="C7" s="985" t="s">
        <v>38</v>
      </c>
      <c r="D7" s="985" t="s">
        <v>39</v>
      </c>
      <c r="E7" s="987" t="s">
        <v>40</v>
      </c>
      <c r="F7" s="985" t="s">
        <v>37</v>
      </c>
      <c r="G7" s="987" t="s">
        <v>9</v>
      </c>
      <c r="H7" s="989" t="s">
        <v>0</v>
      </c>
      <c r="I7" s="989" t="s">
        <v>8</v>
      </c>
      <c r="J7" s="989" t="s">
        <v>16</v>
      </c>
      <c r="K7" s="989"/>
      <c r="L7" s="989" t="s">
        <v>13</v>
      </c>
      <c r="M7" s="989"/>
      <c r="N7" s="989"/>
      <c r="O7" s="989"/>
      <c r="P7" s="989"/>
      <c r="Q7" s="989"/>
      <c r="R7" s="989"/>
      <c r="S7" s="989"/>
      <c r="T7" s="985" t="s">
        <v>14</v>
      </c>
      <c r="U7" s="989" t="s">
        <v>18</v>
      </c>
      <c r="V7" s="989" t="s">
        <v>26</v>
      </c>
      <c r="W7" s="989"/>
      <c r="X7" s="989" t="s">
        <v>15</v>
      </c>
      <c r="Y7" s="989" t="s">
        <v>17</v>
      </c>
      <c r="Z7" s="989"/>
      <c r="AA7" s="989" t="s">
        <v>22</v>
      </c>
      <c r="AB7" s="989" t="s">
        <v>32</v>
      </c>
      <c r="AC7" s="991" t="s">
        <v>31</v>
      </c>
      <c r="AD7" s="991"/>
      <c r="AE7" s="991"/>
      <c r="AF7" s="991"/>
      <c r="AG7" s="989" t="s">
        <v>28</v>
      </c>
      <c r="AH7" s="989" t="s">
        <v>29</v>
      </c>
      <c r="AI7" s="989" t="s">
        <v>1</v>
      </c>
      <c r="AJ7" s="989" t="s">
        <v>2</v>
      </c>
    </row>
    <row r="8" spans="2:36" ht="15.75" customHeight="1" x14ac:dyDescent="0.25">
      <c r="B8" s="986"/>
      <c r="C8" s="986"/>
      <c r="D8" s="986"/>
      <c r="E8" s="988"/>
      <c r="F8" s="986"/>
      <c r="G8" s="988"/>
      <c r="H8" s="984"/>
      <c r="I8" s="984"/>
      <c r="J8" s="984" t="s">
        <v>33</v>
      </c>
      <c r="K8" s="984" t="s">
        <v>19</v>
      </c>
      <c r="L8" s="992" t="s">
        <v>3</v>
      </c>
      <c r="M8" s="992"/>
      <c r="N8" s="992" t="s">
        <v>4</v>
      </c>
      <c r="O8" s="992"/>
      <c r="P8" s="992" t="s">
        <v>5</v>
      </c>
      <c r="Q8" s="992"/>
      <c r="R8" s="992" t="s">
        <v>6</v>
      </c>
      <c r="S8" s="992"/>
      <c r="T8" s="986"/>
      <c r="U8" s="984"/>
      <c r="V8" s="984" t="s">
        <v>23</v>
      </c>
      <c r="W8" s="984" t="s">
        <v>21</v>
      </c>
      <c r="X8" s="984"/>
      <c r="Y8" s="984" t="s">
        <v>23</v>
      </c>
      <c r="Z8" s="984" t="s">
        <v>21</v>
      </c>
      <c r="AA8" s="984"/>
      <c r="AB8" s="984"/>
      <c r="AC8" s="14" t="s">
        <v>3</v>
      </c>
      <c r="AD8" s="14" t="s">
        <v>4</v>
      </c>
      <c r="AE8" s="14" t="s">
        <v>5</v>
      </c>
      <c r="AF8" s="14" t="s">
        <v>6</v>
      </c>
      <c r="AG8" s="984"/>
      <c r="AH8" s="984"/>
      <c r="AI8" s="984"/>
      <c r="AJ8" s="984"/>
    </row>
    <row r="9" spans="2:36" ht="78.75" x14ac:dyDescent="0.25">
      <c r="B9" s="986"/>
      <c r="C9" s="986"/>
      <c r="D9" s="986"/>
      <c r="E9" s="988"/>
      <c r="F9" s="986"/>
      <c r="G9" s="988"/>
      <c r="H9" s="984"/>
      <c r="I9" s="984"/>
      <c r="J9" s="984"/>
      <c r="K9" s="984"/>
      <c r="L9" s="32" t="s">
        <v>11</v>
      </c>
      <c r="M9" s="32" t="s">
        <v>12</v>
      </c>
      <c r="N9" s="32" t="s">
        <v>11</v>
      </c>
      <c r="O9" s="32" t="s">
        <v>12</v>
      </c>
      <c r="P9" s="32" t="s">
        <v>11</v>
      </c>
      <c r="Q9" s="32" t="s">
        <v>12</v>
      </c>
      <c r="R9" s="32" t="s">
        <v>11</v>
      </c>
      <c r="S9" s="32" t="s">
        <v>12</v>
      </c>
      <c r="T9" s="986"/>
      <c r="U9" s="984"/>
      <c r="V9" s="984"/>
      <c r="W9" s="984"/>
      <c r="X9" s="984"/>
      <c r="Y9" s="984"/>
      <c r="Z9" s="984"/>
      <c r="AA9" s="984"/>
      <c r="AB9" s="984"/>
      <c r="AC9" s="14" t="s">
        <v>24</v>
      </c>
      <c r="AD9" s="14" t="s">
        <v>24</v>
      </c>
      <c r="AE9" s="14" t="s">
        <v>24</v>
      </c>
      <c r="AF9" s="14" t="s">
        <v>24</v>
      </c>
      <c r="AG9" s="984"/>
      <c r="AH9" s="984"/>
      <c r="AI9" s="984"/>
      <c r="AJ9" s="984"/>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982" t="s">
        <v>10</v>
      </c>
      <c r="K31" s="983"/>
      <c r="L31" s="980"/>
      <c r="M31" s="981"/>
      <c r="N31" s="980"/>
      <c r="O31" s="981"/>
      <c r="P31" s="980"/>
      <c r="Q31" s="981"/>
      <c r="R31" s="980"/>
      <c r="S31" s="98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60"/>
  <sheetViews>
    <sheetView showGridLines="0" tabSelected="1" topLeftCell="D4" zoomScale="90" zoomScaleNormal="90" zoomScaleSheetLayoutView="80" zoomScalePageLayoutView="60" workbookViewId="0">
      <selection activeCell="F11" sqref="F11"/>
    </sheetView>
  </sheetViews>
  <sheetFormatPr baseColWidth="10" defaultColWidth="11.5703125" defaultRowHeight="15" x14ac:dyDescent="0.25"/>
  <cols>
    <col min="1" max="1" width="3" style="85" customWidth="1"/>
    <col min="2" max="2" width="7.85546875" style="85" customWidth="1"/>
    <col min="3" max="3" width="50.28515625" style="85" customWidth="1"/>
    <col min="4" max="4" width="35.5703125" style="85" customWidth="1"/>
    <col min="5" max="5" width="16" style="85" customWidth="1"/>
    <col min="6" max="6" width="24.5703125" style="85" customWidth="1"/>
    <col min="7" max="7" width="33.28515625" style="76" bestFit="1" customWidth="1"/>
    <col min="8" max="8" width="24.140625" style="85" bestFit="1" customWidth="1"/>
    <col min="9" max="9" width="54.7109375" style="85" customWidth="1"/>
    <col min="10" max="10" width="69" style="85" bestFit="1" customWidth="1"/>
    <col min="11" max="11" width="19.85546875" style="85" bestFit="1" customWidth="1"/>
    <col min="12" max="12" width="12.7109375" style="85" bestFit="1" customWidth="1"/>
    <col min="13"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1" t="s">
        <v>1357</v>
      </c>
      <c r="B2" s="121" t="s">
        <v>1359</v>
      </c>
      <c r="C2" s="121" t="s">
        <v>471</v>
      </c>
      <c r="D2" s="121" t="s">
        <v>1358</v>
      </c>
      <c r="E2" s="121" t="s">
        <v>1360</v>
      </c>
      <c r="F2" s="121" t="s">
        <v>472</v>
      </c>
      <c r="G2" s="159" t="s">
        <v>1361</v>
      </c>
      <c r="H2" s="121" t="s">
        <v>1362</v>
      </c>
      <c r="I2" s="121" t="s">
        <v>1363</v>
      </c>
      <c r="J2" s="121" t="s">
        <v>1450</v>
      </c>
      <c r="K2" s="121" t="s">
        <v>1364</v>
      </c>
      <c r="L2" s="121" t="s">
        <v>1365</v>
      </c>
      <c r="M2" s="121" t="s">
        <v>1366</v>
      </c>
      <c r="N2" s="121" t="s">
        <v>1367</v>
      </c>
      <c r="O2" s="121" t="s">
        <v>1368</v>
      </c>
      <c r="P2" s="121" t="s">
        <v>1467</v>
      </c>
      <c r="Q2" s="121" t="s">
        <v>1505</v>
      </c>
      <c r="R2" s="424" t="str">
        <f>+Presupuesto!D11</f>
        <v>Recurrente</v>
      </c>
      <c r="S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19" t="s">
        <v>420</v>
      </c>
      <c r="AI2" s="419" t="s">
        <v>421</v>
      </c>
      <c r="AJ2" s="419" t="s">
        <v>422</v>
      </c>
      <c r="AK2" s="419" t="s">
        <v>423</v>
      </c>
      <c r="AL2" s="419" t="s">
        <v>424</v>
      </c>
      <c r="AM2" s="419" t="s">
        <v>427</v>
      </c>
      <c r="AN2" s="419" t="s">
        <v>425</v>
      </c>
      <c r="AO2" s="419" t="s">
        <v>426</v>
      </c>
      <c r="AP2" s="419" t="s">
        <v>428</v>
      </c>
      <c r="AQ2" s="419" t="s">
        <v>429</v>
      </c>
      <c r="AR2" s="419" t="s">
        <v>430</v>
      </c>
      <c r="AS2" s="419" t="s">
        <v>431</v>
      </c>
      <c r="AT2" s="419" t="s">
        <v>432</v>
      </c>
      <c r="AU2" s="419" t="s">
        <v>433</v>
      </c>
      <c r="AV2" s="419" t="s">
        <v>434</v>
      </c>
      <c r="AW2" s="419" t="s">
        <v>435</v>
      </c>
      <c r="AX2" s="419" t="s">
        <v>436</v>
      </c>
      <c r="AY2" s="419" t="s">
        <v>437</v>
      </c>
      <c r="AZ2" s="419" t="s">
        <v>438</v>
      </c>
      <c r="BA2" s="419" t="s">
        <v>439</v>
      </c>
      <c r="BB2" s="419" t="s">
        <v>440</v>
      </c>
      <c r="BC2" s="419" t="s">
        <v>441</v>
      </c>
      <c r="BD2" s="419" t="s">
        <v>442</v>
      </c>
      <c r="BE2" s="419" t="s">
        <v>443</v>
      </c>
      <c r="BF2" s="419" t="s">
        <v>444</v>
      </c>
      <c r="BG2" s="419" t="s">
        <v>445</v>
      </c>
      <c r="BH2" s="419" t="s">
        <v>446</v>
      </c>
      <c r="BI2" s="419" t="s">
        <v>447</v>
      </c>
      <c r="BJ2" s="419" t="s">
        <v>448</v>
      </c>
      <c r="BK2" s="419" t="s">
        <v>449</v>
      </c>
      <c r="BL2" s="419" t="s">
        <v>450</v>
      </c>
      <c r="BM2" s="419" t="s">
        <v>451</v>
      </c>
      <c r="BN2" s="419" t="s">
        <v>452</v>
      </c>
      <c r="BO2" s="419" t="s">
        <v>453</v>
      </c>
      <c r="BP2" s="419" t="s">
        <v>454</v>
      </c>
      <c r="BQ2" s="419" t="s">
        <v>455</v>
      </c>
      <c r="BR2" s="419" t="s">
        <v>456</v>
      </c>
      <c r="BS2" s="419" t="s">
        <v>457</v>
      </c>
      <c r="BT2" s="419" t="s">
        <v>458</v>
      </c>
      <c r="BU2" s="419" t="s">
        <v>459</v>
      </c>
    </row>
    <row r="3" spans="1:555" ht="14.45" hidden="1" x14ac:dyDescent="0.35">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row>
    <row r="4" spans="1:555" thickBot="1" x14ac:dyDescent="0.4"/>
    <row r="5" spans="1:555" ht="55.5" customHeight="1" thickBot="1" x14ac:dyDescent="0.4">
      <c r="C5" s="86" t="s">
        <v>389</v>
      </c>
      <c r="D5" s="197">
        <f>SUMIF(C:C,$C$23,D:D)</f>
        <v>2352000</v>
      </c>
      <c r="F5" s="944">
        <f>D23+D35+D51+D62+D74+D87+D98+D111+D123+D133+D10</f>
        <v>2352000</v>
      </c>
    </row>
    <row r="6" spans="1:555" ht="14.45" x14ac:dyDescent="0.35">
      <c r="C6" s="106"/>
      <c r="D6" s="106"/>
      <c r="E6" s="106"/>
      <c r="F6" s="106"/>
      <c r="G6" s="77"/>
      <c r="H6" s="106"/>
      <c r="I6" s="106"/>
    </row>
    <row r="7" spans="1:555" ht="14.45" x14ac:dyDescent="0.35">
      <c r="C7" s="106"/>
      <c r="D7" s="106"/>
      <c r="E7" s="106"/>
      <c r="F7" s="106"/>
      <c r="G7" s="77"/>
      <c r="H7" s="106"/>
      <c r="I7" s="106"/>
    </row>
    <row r="8" spans="1:555" ht="14.45" x14ac:dyDescent="0.35">
      <c r="C8" s="106"/>
      <c r="D8" s="106"/>
      <c r="E8" s="106"/>
      <c r="F8" s="106"/>
      <c r="G8" s="77"/>
      <c r="H8" s="106"/>
      <c r="I8" s="106"/>
    </row>
    <row r="9" spans="1:555" thickBot="1" x14ac:dyDescent="0.4">
      <c r="C9" s="106"/>
      <c r="D9" s="969">
        <f>D10+D23+D35+D51+D62+D74+D87+D98+D111+D123+D133</f>
        <v>2352000</v>
      </c>
      <c r="E9" s="106"/>
      <c r="F9" s="106"/>
      <c r="G9" s="77"/>
      <c r="H9" s="106"/>
      <c r="I9" s="106"/>
    </row>
    <row r="10" spans="1:555" s="428" customFormat="1" thickBot="1" x14ac:dyDescent="0.4">
      <c r="C10" s="156" t="s">
        <v>53</v>
      </c>
      <c r="D10" s="350">
        <f>SUM(F17:F19)</f>
        <v>50000</v>
      </c>
      <c r="G10" s="78"/>
      <c r="H10" s="70"/>
      <c r="I10" s="70"/>
    </row>
    <row r="11" spans="1:555" s="428" customFormat="1" ht="14.45" x14ac:dyDescent="0.35">
      <c r="C11" s="70"/>
      <c r="D11" s="31"/>
      <c r="E11" s="92"/>
      <c r="F11" s="92"/>
      <c r="G11" s="92"/>
      <c r="H11" s="75"/>
      <c r="I11" s="75"/>
      <c r="J11" s="75"/>
      <c r="K11" s="111"/>
    </row>
    <row r="12" spans="1:555" s="428" customFormat="1" ht="15.6" x14ac:dyDescent="0.35">
      <c r="C12" s="290" t="s">
        <v>392</v>
      </c>
      <c r="D12" s="347" t="s">
        <v>3133</v>
      </c>
      <c r="E12" s="92"/>
      <c r="F12" s="92"/>
      <c r="G12" s="92"/>
      <c r="H12" s="75"/>
      <c r="I12" s="75"/>
      <c r="J12" s="75"/>
      <c r="K12" s="111"/>
    </row>
    <row r="13" spans="1:555" s="428" customFormat="1" ht="18.600000000000001" x14ac:dyDescent="0.35">
      <c r="C13" s="207"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 xml:space="preserve">Gestionar ante las  autoridades para remodelación de los espacios del departamento. </v>
      </c>
      <c r="D13" s="31"/>
      <c r="E13" s="92"/>
      <c r="F13" s="92"/>
      <c r="G13" s="92"/>
      <c r="H13" s="75"/>
      <c r="I13" s="75"/>
      <c r="J13" s="75"/>
      <c r="K13" s="111"/>
    </row>
    <row r="14" spans="1:555" s="428" customFormat="1" ht="14.45" x14ac:dyDescent="0.35">
      <c r="E14" s="92"/>
      <c r="F14" s="92"/>
      <c r="G14" s="92"/>
      <c r="H14" s="75"/>
      <c r="I14" s="75"/>
      <c r="J14" s="75"/>
      <c r="K14" s="111"/>
    </row>
    <row r="15" spans="1:555" s="428" customFormat="1" thickBot="1" x14ac:dyDescent="0.4">
      <c r="F15" s="92"/>
      <c r="G15" s="75"/>
      <c r="H15" s="75"/>
      <c r="I15" s="75"/>
    </row>
    <row r="16" spans="1:555" s="428" customFormat="1" ht="15.75" thickBot="1" x14ac:dyDescent="0.3">
      <c r="C16" s="128" t="s">
        <v>44</v>
      </c>
      <c r="D16" s="133" t="s">
        <v>55</v>
      </c>
      <c r="E16" s="135" t="s">
        <v>57</v>
      </c>
      <c r="F16" s="134" t="s">
        <v>27</v>
      </c>
      <c r="G16" s="132" t="s">
        <v>131</v>
      </c>
      <c r="H16" s="135" t="s">
        <v>46</v>
      </c>
      <c r="I16" s="132" t="s">
        <v>132</v>
      </c>
      <c r="J16" s="132" t="s">
        <v>410</v>
      </c>
      <c r="K16" s="132" t="s">
        <v>411</v>
      </c>
    </row>
    <row r="17" spans="2:12" s="428" customFormat="1" x14ac:dyDescent="0.25">
      <c r="C17" s="140" t="s">
        <v>3437</v>
      </c>
      <c r="D17" s="157">
        <v>1</v>
      </c>
      <c r="E17" s="114">
        <v>50000</v>
      </c>
      <c r="F17" s="96">
        <f>D17*E17</f>
        <v>50000</v>
      </c>
      <c r="G17" s="160" t="s">
        <v>1497</v>
      </c>
      <c r="H17" s="141" t="s">
        <v>663</v>
      </c>
      <c r="I17" s="129" t="str">
        <f>VLOOKUP(H17,Presupuesto!$B$11:$C$565,2,0)</f>
        <v>MANTENIMIENTO Y REPARACION DE EDIFIC.Y LOCALES.</v>
      </c>
      <c r="J17" s="215" t="s">
        <v>1364</v>
      </c>
      <c r="K17" s="97" t="s">
        <v>394</v>
      </c>
    </row>
    <row r="18" spans="2:12" s="428" customFormat="1" ht="14.45" x14ac:dyDescent="0.35">
      <c r="C18" s="140"/>
      <c r="D18" s="157"/>
      <c r="E18" s="122"/>
      <c r="F18" s="96">
        <f t="shared" ref="F18:F19" si="0">D18*E18</f>
        <v>0</v>
      </c>
      <c r="G18" s="160"/>
      <c r="H18" s="141"/>
      <c r="I18" s="129" t="e">
        <f>VLOOKUP(H18,Presupuesto!$B$11:$C$565,2,0)</f>
        <v>#N/A</v>
      </c>
      <c r="J18" s="97" t="str">
        <f>$J$30</f>
        <v>Gestión Administrativa y  financiera en apoyo al Desarrollo Académico</v>
      </c>
      <c r="K18" s="97" t="s">
        <v>412</v>
      </c>
    </row>
    <row r="19" spans="2:12" s="428" customFormat="1" thickBot="1" x14ac:dyDescent="0.4">
      <c r="C19" s="146"/>
      <c r="D19" s="219"/>
      <c r="E19" s="102"/>
      <c r="F19" s="104">
        <f t="shared" si="0"/>
        <v>0</v>
      </c>
      <c r="G19" s="161"/>
      <c r="H19" s="147"/>
      <c r="I19" s="131" t="e">
        <f>VLOOKUP(H19,Presupuesto!$B$11:$C$565,2,0)</f>
        <v>#N/A</v>
      </c>
      <c r="J19" s="105" t="e">
        <f>#REF!</f>
        <v>#REF!</v>
      </c>
      <c r="K19" s="123" t="s">
        <v>394</v>
      </c>
    </row>
    <row r="20" spans="2:12" s="428" customFormat="1" ht="14.45" x14ac:dyDescent="0.35">
      <c r="F20" s="89"/>
      <c r="G20" s="88"/>
      <c r="H20" s="89"/>
      <c r="I20" s="89"/>
    </row>
    <row r="21" spans="2:12" s="428" customFormat="1" ht="14.45" x14ac:dyDescent="0.35">
      <c r="C21" s="106"/>
      <c r="D21" s="106"/>
      <c r="E21" s="106"/>
      <c r="F21" s="106"/>
      <c r="G21" s="77"/>
      <c r="H21" s="106"/>
      <c r="I21" s="106"/>
    </row>
    <row r="22" spans="2:12" s="428" customFormat="1" thickBot="1" x14ac:dyDescent="0.4">
      <c r="C22" s="106"/>
      <c r="D22" s="106"/>
      <c r="E22" s="106"/>
      <c r="F22" s="106"/>
      <c r="G22" s="77"/>
      <c r="H22" s="106"/>
      <c r="I22" s="106"/>
    </row>
    <row r="23" spans="2:12" thickBot="1" x14ac:dyDescent="0.4">
      <c r="C23" s="156" t="s">
        <v>53</v>
      </c>
      <c r="D23" s="350">
        <f>SUM(F30:F32)</f>
        <v>50000</v>
      </c>
      <c r="G23" s="78"/>
      <c r="H23" s="70"/>
      <c r="I23" s="70"/>
    </row>
    <row r="24" spans="2:12" ht="14.45" x14ac:dyDescent="0.35">
      <c r="C24" s="70"/>
      <c r="D24" s="31"/>
      <c r="E24" s="92"/>
      <c r="F24" s="92"/>
      <c r="G24" s="92"/>
      <c r="H24" s="75"/>
      <c r="I24" s="75"/>
      <c r="J24" s="75"/>
      <c r="K24" s="111"/>
    </row>
    <row r="25" spans="2:12" ht="15.6" x14ac:dyDescent="0.35">
      <c r="B25" s="92"/>
      <c r="C25" s="290" t="s">
        <v>392</v>
      </c>
      <c r="D25" s="347" t="s">
        <v>3134</v>
      </c>
      <c r="E25" s="92"/>
      <c r="F25" s="92"/>
      <c r="G25" s="92"/>
      <c r="H25" s="75"/>
      <c r="I25" s="75"/>
      <c r="J25" s="75"/>
      <c r="K25" s="111"/>
    </row>
    <row r="26" spans="2:12" ht="18.600000000000001" x14ac:dyDescent="0.35">
      <c r="B26" s="92"/>
      <c r="C26" s="207"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U.'!$E:$F,2,0)))))))))))))))))</f>
        <v>Solicitar la remodelación del CREA Y Centro de Computo</v>
      </c>
      <c r="D26" s="31"/>
      <c r="E26" s="92"/>
      <c r="F26" s="92"/>
      <c r="G26" s="92"/>
      <c r="H26" s="75"/>
      <c r="I26" s="75"/>
      <c r="J26" s="75"/>
      <c r="K26" s="111"/>
    </row>
    <row r="27" spans="2:12" ht="14.45" x14ac:dyDescent="0.35">
      <c r="B27" s="92"/>
      <c r="E27" s="92"/>
      <c r="F27" s="92"/>
      <c r="G27" s="92"/>
      <c r="H27" s="75"/>
      <c r="I27" s="75"/>
      <c r="J27" s="75"/>
      <c r="K27" s="111"/>
    </row>
    <row r="28" spans="2:12" thickBot="1" x14ac:dyDescent="0.4">
      <c r="F28" s="92"/>
      <c r="G28" s="75"/>
      <c r="H28" s="75"/>
      <c r="I28" s="75"/>
    </row>
    <row r="29" spans="2:12" ht="15.75" thickBot="1" x14ac:dyDescent="0.3">
      <c r="C29" s="128" t="s">
        <v>44</v>
      </c>
      <c r="D29" s="133" t="s">
        <v>55</v>
      </c>
      <c r="E29" s="135" t="s">
        <v>57</v>
      </c>
      <c r="F29" s="134" t="s">
        <v>27</v>
      </c>
      <c r="G29" s="132" t="s">
        <v>131</v>
      </c>
      <c r="H29" s="135" t="s">
        <v>46</v>
      </c>
      <c r="I29" s="132" t="s">
        <v>132</v>
      </c>
      <c r="J29" s="132" t="s">
        <v>410</v>
      </c>
      <c r="K29" s="132" t="s">
        <v>411</v>
      </c>
      <c r="L29" s="132" t="s">
        <v>121</v>
      </c>
    </row>
    <row r="30" spans="2:12" x14ac:dyDescent="0.25">
      <c r="C30" s="140" t="s">
        <v>3141</v>
      </c>
      <c r="D30" s="157">
        <v>1</v>
      </c>
      <c r="E30" s="114">
        <v>50000</v>
      </c>
      <c r="F30" s="96">
        <f>D30*E30</f>
        <v>50000</v>
      </c>
      <c r="G30" s="160" t="s">
        <v>1497</v>
      </c>
      <c r="H30" s="141" t="s">
        <v>667</v>
      </c>
      <c r="I30" s="129" t="str">
        <f>VLOOKUP(H30,Presupuesto!$B$11:$C$565,2,0)</f>
        <v>MANTENIMIENTO Y REPARACION DE EQUIPO Y MAQUINARIA DE PRODUCCION</v>
      </c>
      <c r="J30" s="215" t="s">
        <v>1364</v>
      </c>
      <c r="K30" s="97" t="s">
        <v>394</v>
      </c>
      <c r="L30" s="97"/>
    </row>
    <row r="31" spans="2:12" ht="14.45" x14ac:dyDescent="0.35">
      <c r="C31" s="140"/>
      <c r="D31" s="157"/>
      <c r="E31" s="122"/>
      <c r="F31" s="96">
        <f t="shared" ref="F31:F32" si="1">D31*E31</f>
        <v>0</v>
      </c>
      <c r="G31" s="160"/>
      <c r="H31" s="141"/>
      <c r="I31" s="129" t="e">
        <f>VLOOKUP(H31,Presupuesto!$B$11:$C$565,2,0)</f>
        <v>#N/A</v>
      </c>
      <c r="J31" s="97" t="str">
        <f>$J$30</f>
        <v>Gestión Administrativa y  financiera en apoyo al Desarrollo Académico</v>
      </c>
      <c r="K31" s="97" t="s">
        <v>412</v>
      </c>
      <c r="L31" s="97"/>
    </row>
    <row r="32" spans="2:12" thickBot="1" x14ac:dyDescent="0.4">
      <c r="C32" s="146"/>
      <c r="D32" s="219"/>
      <c r="E32" s="102"/>
      <c r="F32" s="104">
        <f t="shared" si="1"/>
        <v>0</v>
      </c>
      <c r="G32" s="161"/>
      <c r="H32" s="147"/>
      <c r="I32" s="131" t="e">
        <f>VLOOKUP(H32,Presupuesto!$B$11:$C$565,2,0)</f>
        <v>#N/A</v>
      </c>
      <c r="J32" s="105" t="e">
        <f>#REF!</f>
        <v>#REF!</v>
      </c>
      <c r="K32" s="123" t="s">
        <v>394</v>
      </c>
      <c r="L32" s="105"/>
    </row>
    <row r="33" spans="3:12" ht="14.45" x14ac:dyDescent="0.35">
      <c r="F33" s="89"/>
      <c r="G33" s="88"/>
      <c r="H33" s="89"/>
      <c r="I33" s="89"/>
    </row>
    <row r="34" spans="3:12" thickBot="1" x14ac:dyDescent="0.4"/>
    <row r="35" spans="3:12" thickBot="1" x14ac:dyDescent="0.4">
      <c r="C35" s="156" t="s">
        <v>53</v>
      </c>
      <c r="D35" s="350">
        <f>SUM(F42:F48)</f>
        <v>100000</v>
      </c>
      <c r="F35" s="70"/>
      <c r="G35" s="78"/>
      <c r="H35" s="70"/>
      <c r="I35" s="70"/>
    </row>
    <row r="36" spans="3:12" ht="14.45" x14ac:dyDescent="0.35">
      <c r="C36" s="70"/>
      <c r="D36" s="31"/>
      <c r="E36" s="92"/>
      <c r="F36" s="92"/>
      <c r="G36" s="92"/>
      <c r="H36" s="75"/>
      <c r="I36" s="75"/>
      <c r="J36" s="75"/>
      <c r="K36" s="111"/>
    </row>
    <row r="37" spans="3:12" ht="15.6" x14ac:dyDescent="0.35">
      <c r="C37" s="290" t="s">
        <v>392</v>
      </c>
      <c r="D37" s="347" t="s">
        <v>3144</v>
      </c>
      <c r="E37" s="92"/>
      <c r="F37" s="92"/>
      <c r="G37" s="92"/>
      <c r="H37" s="75"/>
      <c r="I37" s="75"/>
      <c r="J37" s="75"/>
      <c r="K37" s="111"/>
    </row>
    <row r="38" spans="3:12" ht="18.600000000000001" x14ac:dyDescent="0.35">
      <c r="C38" s="207"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Gestionar el Acondicionamiento de aulas de VOAE para aulas de clases</v>
      </c>
      <c r="D38" s="31"/>
      <c r="E38" s="92"/>
      <c r="F38" s="92"/>
      <c r="G38" s="92"/>
      <c r="H38" s="75"/>
      <c r="I38" s="75"/>
      <c r="J38" s="75"/>
      <c r="K38" s="111"/>
    </row>
    <row r="39" spans="3:12" ht="14.45" x14ac:dyDescent="0.35">
      <c r="E39" s="92"/>
      <c r="F39" s="92"/>
      <c r="G39" s="92"/>
      <c r="H39" s="75"/>
      <c r="I39" s="75"/>
      <c r="J39" s="75"/>
      <c r="K39" s="111"/>
    </row>
    <row r="40" spans="3:12" thickBot="1" x14ac:dyDescent="0.4">
      <c r="F40" s="92"/>
      <c r="G40" s="75"/>
      <c r="H40" s="75"/>
      <c r="I40" s="75"/>
    </row>
    <row r="41" spans="3:12" ht="15.75" thickBot="1" x14ac:dyDescent="0.3">
      <c r="C41" s="128" t="s">
        <v>44</v>
      </c>
      <c r="D41" s="133" t="s">
        <v>55</v>
      </c>
      <c r="E41" s="135" t="s">
        <v>57</v>
      </c>
      <c r="F41" s="134" t="s">
        <v>27</v>
      </c>
      <c r="G41" s="132" t="s">
        <v>131</v>
      </c>
      <c r="H41" s="135" t="s">
        <v>46</v>
      </c>
      <c r="I41" s="132" t="s">
        <v>132</v>
      </c>
      <c r="J41" s="132" t="s">
        <v>410</v>
      </c>
      <c r="K41" s="132" t="s">
        <v>411</v>
      </c>
      <c r="L41" s="132" t="s">
        <v>121</v>
      </c>
    </row>
    <row r="42" spans="3:12" ht="42.95" customHeight="1" x14ac:dyDescent="0.25">
      <c r="C42" s="885" t="s">
        <v>3147</v>
      </c>
      <c r="D42" s="157">
        <v>1</v>
      </c>
      <c r="E42" s="114">
        <v>100000</v>
      </c>
      <c r="F42" s="96">
        <f t="shared" ref="F42:F48" si="2">D42*E42</f>
        <v>100000</v>
      </c>
      <c r="G42" s="160" t="s">
        <v>1497</v>
      </c>
      <c r="H42" s="141" t="s">
        <v>667</v>
      </c>
      <c r="I42" s="129" t="str">
        <f>VLOOKUP(H42,Presupuesto!$B$11:$C$565,2,0)</f>
        <v>MANTENIMIENTO Y REPARACION DE EQUIPO Y MAQUINARIA DE PRODUCCION</v>
      </c>
      <c r="J42" s="215" t="s">
        <v>1364</v>
      </c>
      <c r="K42" s="97" t="s">
        <v>394</v>
      </c>
      <c r="L42" s="97"/>
    </row>
    <row r="43" spans="3:12" ht="14.45" x14ac:dyDescent="0.35">
      <c r="C43" s="140"/>
      <c r="D43" s="157"/>
      <c r="E43" s="122"/>
      <c r="F43" s="96">
        <f t="shared" si="2"/>
        <v>0</v>
      </c>
      <c r="G43" s="160"/>
      <c r="H43" s="141"/>
      <c r="I43" s="129" t="e">
        <f>VLOOKUP(H43,Presupuesto!$B$11:$C$565,2,0)</f>
        <v>#N/A</v>
      </c>
      <c r="J43" s="97" t="str">
        <f>$J$42</f>
        <v>Gestión Administrativa y  financiera en apoyo al Desarrollo Académico</v>
      </c>
      <c r="K43" s="97" t="s">
        <v>412</v>
      </c>
      <c r="L43" s="97"/>
    </row>
    <row r="44" spans="3:12" ht="14.45" x14ac:dyDescent="0.35">
      <c r="C44" s="140"/>
      <c r="D44" s="157"/>
      <c r="E44" s="122"/>
      <c r="F44" s="96">
        <f t="shared" si="2"/>
        <v>0</v>
      </c>
      <c r="G44" s="160"/>
      <c r="H44" s="141"/>
      <c r="I44" s="129" t="e">
        <f>VLOOKUP(H44,Presupuesto!$B$11:$C$565,2,0)</f>
        <v>#N/A</v>
      </c>
      <c r="J44" s="97" t="str">
        <f t="shared" ref="J44:J48" si="3">$J$42</f>
        <v>Gestión Administrativa y  financiera en apoyo al Desarrollo Académico</v>
      </c>
      <c r="K44" s="97" t="s">
        <v>412</v>
      </c>
      <c r="L44" s="97"/>
    </row>
    <row r="45" spans="3:12" ht="14.45" x14ac:dyDescent="0.35">
      <c r="C45" s="144"/>
      <c r="D45" s="157"/>
      <c r="E45" s="117"/>
      <c r="F45" s="96">
        <f t="shared" si="2"/>
        <v>0</v>
      </c>
      <c r="G45" s="160"/>
      <c r="H45" s="145"/>
      <c r="I45" s="129" t="e">
        <f>VLOOKUP(H45,Presupuesto!$B$11:$C$565,2,0)</f>
        <v>#N/A</v>
      </c>
      <c r="J45" s="97" t="str">
        <f t="shared" si="3"/>
        <v>Gestión Administrativa y  financiera en apoyo al Desarrollo Académico</v>
      </c>
      <c r="K45" s="97" t="s">
        <v>412</v>
      </c>
      <c r="L45" s="97"/>
    </row>
    <row r="46" spans="3:12" ht="14.45" x14ac:dyDescent="0.35">
      <c r="C46" s="144"/>
      <c r="D46" s="157"/>
      <c r="E46" s="117"/>
      <c r="F46" s="96">
        <f t="shared" si="2"/>
        <v>0</v>
      </c>
      <c r="G46" s="160"/>
      <c r="H46" s="145"/>
      <c r="I46" s="129" t="e">
        <f>VLOOKUP(H46,Presupuesto!$B$11:$C$565,2,0)</f>
        <v>#N/A</v>
      </c>
      <c r="J46" s="97" t="str">
        <f t="shared" si="3"/>
        <v>Gestión Administrativa y  financiera en apoyo al Desarrollo Académico</v>
      </c>
      <c r="K46" s="97" t="s">
        <v>412</v>
      </c>
      <c r="L46" s="97"/>
    </row>
    <row r="47" spans="3:12" ht="14.45" x14ac:dyDescent="0.35">
      <c r="C47" s="144"/>
      <c r="D47" s="157"/>
      <c r="E47" s="117"/>
      <c r="F47" s="96">
        <f t="shared" si="2"/>
        <v>0</v>
      </c>
      <c r="G47" s="160"/>
      <c r="H47" s="145"/>
      <c r="I47" s="129" t="e">
        <f>VLOOKUP(H47,Presupuesto!$B$11:$C$565,2,0)</f>
        <v>#N/A</v>
      </c>
      <c r="J47" s="97" t="str">
        <f t="shared" si="3"/>
        <v>Gestión Administrativa y  financiera en apoyo al Desarrollo Académico</v>
      </c>
      <c r="K47" s="97" t="s">
        <v>412</v>
      </c>
      <c r="L47" s="97"/>
    </row>
    <row r="48" spans="3:12" thickBot="1" x14ac:dyDescent="0.4">
      <c r="C48" s="146"/>
      <c r="D48" s="219"/>
      <c r="E48" s="102"/>
      <c r="F48" s="104">
        <f t="shared" si="2"/>
        <v>0</v>
      </c>
      <c r="G48" s="161"/>
      <c r="H48" s="147"/>
      <c r="I48" s="131" t="e">
        <f>VLOOKUP(H48,Presupuesto!$B$11:$C$565,2,0)</f>
        <v>#N/A</v>
      </c>
      <c r="J48" s="105" t="str">
        <f t="shared" si="3"/>
        <v>Gestión Administrativa y  financiera en apoyo al Desarrollo Académico</v>
      </c>
      <c r="K48" s="123" t="s">
        <v>394</v>
      </c>
      <c r="L48" s="105"/>
    </row>
    <row r="50" spans="3:12" thickBot="1" x14ac:dyDescent="0.4"/>
    <row r="51" spans="3:12" thickBot="1" x14ac:dyDescent="0.4">
      <c r="C51" s="156" t="s">
        <v>53</v>
      </c>
      <c r="D51" s="350">
        <f>SUM(F58:F59)</f>
        <v>100000</v>
      </c>
      <c r="F51" s="70"/>
      <c r="G51" s="78"/>
      <c r="H51" s="70"/>
      <c r="I51" s="70"/>
    </row>
    <row r="52" spans="3:12" ht="14.45" x14ac:dyDescent="0.35">
      <c r="C52" s="70"/>
      <c r="D52" s="31"/>
      <c r="E52" s="92"/>
      <c r="F52" s="92"/>
      <c r="G52" s="92"/>
      <c r="H52" s="75"/>
      <c r="I52" s="75"/>
      <c r="J52" s="75"/>
      <c r="K52" s="111"/>
    </row>
    <row r="53" spans="3:12" ht="15.6" x14ac:dyDescent="0.35">
      <c r="C53" s="290" t="s">
        <v>392</v>
      </c>
      <c r="D53" s="347" t="s">
        <v>3145</v>
      </c>
      <c r="E53" s="92"/>
      <c r="F53" s="92"/>
      <c r="G53" s="92"/>
      <c r="H53" s="75"/>
      <c r="I53" s="75"/>
      <c r="J53" s="75"/>
      <c r="K53" s="111"/>
    </row>
    <row r="54" spans="3:12" ht="18.600000000000001" x14ac:dyDescent="0.35">
      <c r="C54" s="207" t="str">
        <f>IFERROR(VLOOKUP(D53,'1. Desarrollo e Innov. Curricu.'!$E:$F,2,FALSE),IFERROR(VLOOKUP(D53,'2. Investigación Científica'!$E:$F,2,FALSE),IFERROR(VLOOKUP(D53,'3. Vinculación Univ. Sociedad'!$E:$F,2,FALSE),IFERROR(VLOOKUP(D53,'4. Docencia y Profesorado Univ.'!$E:$F,2,FALSE),IFERROR(VLOOKUP(D53,'5. Estudiantes y Graduados'!$E:$F,2,FALSE),IFERROR(VLOOKUP(D53,'11. Gestion Administrativa'!$E:$F,2,FALSE),IFERROR(VLOOKUP(D53,'13. Gestión Académica'!$E:$F,2,FALSE),IFERROR(VLOOKUP(D53,'8. Asegura. de la Calid. y M'!$E:$F,2,FALSE),IFERROR(VLOOKUP(D53,'6. Gestión del Conocimiento'!$E:$F,2,FALSE),IFERROR(VLOOKUP(D53,'15. Gobernabilidad y Proceso...'!$E:$F,2,FALSE),IFERROR(VLOOKUP(D53,'12. Gestión del Talento Humano'!$E:$F,2,FALSE),IFERROR(VLOOKUP(D53,'14. Internacional... de la E.S.'!$E:$F,2,FALSE),IFERROR(VLOOKUP(D53,'10. Posgrado'!$E:$F,2,FALSE),IFERROR(VLOOKUP(D53,'17. Gestión TIC'!$E:$F,2,FALSE),IFERROR(VLOOKUP(D53,'16. Desa. del Sistema Educ.Sup.'!$E:$F,2,FALSE),IFERROR(VLOOKUP(D53,'9. Cultura de Inno. Insti...'!$E:$F,2,FALSE),VLOOKUP(D53,'7. Lo Esencial de la Reforma U.'!$E:$F,2,0)))))))))))))))))</f>
        <v>Solicitar la remodelación cubículos y oficinas de la Escuela de Ciencias Psicológicas</v>
      </c>
      <c r="D54" s="31"/>
      <c r="E54" s="92"/>
      <c r="F54" s="92"/>
      <c r="G54" s="92"/>
      <c r="H54" s="75"/>
      <c r="I54" s="75"/>
      <c r="J54" s="75"/>
      <c r="K54" s="111"/>
    </row>
    <row r="55" spans="3:12" ht="14.45" x14ac:dyDescent="0.35">
      <c r="E55" s="92"/>
      <c r="F55" s="92"/>
      <c r="G55" s="92"/>
      <c r="H55" s="75"/>
      <c r="I55" s="75"/>
      <c r="J55" s="75"/>
      <c r="K55" s="111"/>
    </row>
    <row r="56" spans="3:12" thickBot="1" x14ac:dyDescent="0.4">
      <c r="F56" s="92"/>
      <c r="G56" s="75"/>
      <c r="H56" s="75"/>
      <c r="I56" s="75"/>
    </row>
    <row r="57" spans="3:12" ht="15.75" thickBot="1" x14ac:dyDescent="0.3">
      <c r="C57" s="128" t="s">
        <v>44</v>
      </c>
      <c r="D57" s="133" t="s">
        <v>55</v>
      </c>
      <c r="E57" s="135" t="s">
        <v>57</v>
      </c>
      <c r="F57" s="134" t="s">
        <v>27</v>
      </c>
      <c r="G57" s="132" t="s">
        <v>131</v>
      </c>
      <c r="H57" s="135" t="s">
        <v>46</v>
      </c>
      <c r="I57" s="132" t="s">
        <v>132</v>
      </c>
      <c r="J57" s="132" t="s">
        <v>410</v>
      </c>
      <c r="K57" s="132" t="s">
        <v>411</v>
      </c>
      <c r="L57" s="132" t="s">
        <v>121</v>
      </c>
    </row>
    <row r="58" spans="3:12" ht="51" customHeight="1" x14ac:dyDescent="0.25">
      <c r="C58" s="885" t="s">
        <v>3183</v>
      </c>
      <c r="D58" s="157">
        <v>1</v>
      </c>
      <c r="E58" s="114">
        <v>100000</v>
      </c>
      <c r="F58" s="96">
        <f t="shared" ref="F58:F59" si="4">D58*E58</f>
        <v>100000</v>
      </c>
      <c r="G58" s="160" t="s">
        <v>1497</v>
      </c>
      <c r="H58" s="141" t="s">
        <v>667</v>
      </c>
      <c r="I58" s="129" t="str">
        <f>VLOOKUP(H58,Presupuesto!$B$11:$C$565,2,0)</f>
        <v>MANTENIMIENTO Y REPARACION DE EQUIPO Y MAQUINARIA DE PRODUCCION</v>
      </c>
      <c r="J58" s="215" t="s">
        <v>1364</v>
      </c>
      <c r="K58" s="97" t="s">
        <v>395</v>
      </c>
      <c r="L58" s="97"/>
    </row>
    <row r="59" spans="3:12" ht="14.45" x14ac:dyDescent="0.35">
      <c r="C59" s="140"/>
      <c r="D59" s="157"/>
      <c r="E59" s="122"/>
      <c r="F59" s="96">
        <f t="shared" si="4"/>
        <v>0</v>
      </c>
      <c r="G59" s="160"/>
      <c r="H59" s="141"/>
      <c r="I59" s="129" t="e">
        <f>VLOOKUP(H59,Presupuesto!$B$11:$C$565,2,0)</f>
        <v>#N/A</v>
      </c>
      <c r="J59" s="97" t="str">
        <f>$J$58</f>
        <v>Gestión Administrativa y  financiera en apoyo al Desarrollo Académico</v>
      </c>
      <c r="K59" s="97" t="s">
        <v>412</v>
      </c>
      <c r="L59" s="97"/>
    </row>
    <row r="60" spans="3:12" ht="14.45" x14ac:dyDescent="0.35">
      <c r="F60" s="89"/>
      <c r="G60" s="88"/>
      <c r="H60" s="89"/>
      <c r="I60" s="89"/>
    </row>
    <row r="61" spans="3:12" thickBot="1" x14ac:dyDescent="0.4"/>
    <row r="62" spans="3:12" thickBot="1" x14ac:dyDescent="0.4">
      <c r="C62" s="156" t="s">
        <v>53</v>
      </c>
      <c r="D62" s="350">
        <f>SUM(F69:F71)</f>
        <v>100000</v>
      </c>
      <c r="F62" s="70"/>
      <c r="G62" s="78"/>
      <c r="H62" s="70"/>
      <c r="I62" s="70"/>
    </row>
    <row r="63" spans="3:12" ht="14.45" x14ac:dyDescent="0.35">
      <c r="C63" s="70"/>
      <c r="D63" s="31"/>
      <c r="E63" s="92"/>
      <c r="F63" s="92"/>
      <c r="G63" s="92"/>
      <c r="H63" s="75"/>
      <c r="I63" s="75"/>
      <c r="J63" s="75"/>
      <c r="K63" s="111"/>
    </row>
    <row r="64" spans="3:12" ht="15.6" x14ac:dyDescent="0.35">
      <c r="C64" s="290" t="s">
        <v>392</v>
      </c>
      <c r="D64" s="347" t="s">
        <v>3146</v>
      </c>
      <c r="E64" s="92"/>
      <c r="F64" s="92"/>
      <c r="G64" s="92"/>
      <c r="H64" s="75"/>
      <c r="I64" s="75"/>
      <c r="J64" s="75"/>
      <c r="K64" s="111"/>
    </row>
    <row r="65" spans="3:12" ht="18.600000000000001" x14ac:dyDescent="0.35">
      <c r="C65" s="207" t="str">
        <f>IFERROR(VLOOKUP(D64,'1. Desarrollo e Innov. Curricu.'!$E:$F,2,FALSE),IFERROR(VLOOKUP(D64,'2. Investigación Científica'!$E:$F,2,FALSE),IFERROR(VLOOKUP(D64,'3. Vinculación Univ. Sociedad'!$E:$F,2,FALSE),IFERROR(VLOOKUP(D64,'4. Docencia y Profesorado Univ.'!$E:$F,2,FALSE),IFERROR(VLOOKUP(D64,'5. Estudiantes y Graduados'!$E:$F,2,FALSE),IFERROR(VLOOKUP(D64,'11. Gestion Administrativa'!$E:$F,2,FALSE),IFERROR(VLOOKUP(D64,'13. Gestión Académica'!$E:$F,2,FALSE),IFERROR(VLOOKUP(D64,'8. Asegura. de la Calid. y M'!$E:$F,2,FALSE),IFERROR(VLOOKUP(D64,'6. Gestión del Conocimiento'!$E:$F,2,FALSE),IFERROR(VLOOKUP(D64,'15. Gobernabilidad y Proceso...'!$E:$F,2,FALSE),IFERROR(VLOOKUP(D64,'12. Gestión del Talento Humano'!$E:$F,2,FALSE),IFERROR(VLOOKUP(D64,'14. Internacional... de la E.S.'!$E:$F,2,FALSE),IFERROR(VLOOKUP(D64,'10. Posgrado'!$E:$F,2,FALSE),IFERROR(VLOOKUP(D64,'17. Gestión TIC'!$E:$F,2,FALSE),IFERROR(VLOOKUP(D64,'16. Desa. del Sistema Educ.Sup.'!$E:$F,2,FALSE),IFERROR(VLOOKUP(D64,'9. Cultura de Inno. Insti...'!$E:$F,2,FALSE),VLOOKUP(D64,'7. Lo Esencial de la Reforma U.'!$E:$F,2,0)))))))))))))))))</f>
        <v>Gestionar el acondicionamiento del CAPS.</v>
      </c>
      <c r="D65" s="31"/>
      <c r="E65" s="92"/>
      <c r="F65" s="92"/>
      <c r="G65" s="92"/>
      <c r="H65" s="75"/>
      <c r="I65" s="75"/>
      <c r="J65" s="75"/>
      <c r="K65" s="111"/>
    </row>
    <row r="66" spans="3:12" ht="14.45" x14ac:dyDescent="0.35">
      <c r="E66" s="92"/>
      <c r="F66" s="92"/>
      <c r="G66" s="92"/>
      <c r="H66" s="75"/>
      <c r="I66" s="75"/>
      <c r="J66" s="75"/>
      <c r="K66" s="111"/>
    </row>
    <row r="67" spans="3:12" thickBot="1" x14ac:dyDescent="0.4">
      <c r="F67" s="92"/>
      <c r="G67" s="75"/>
      <c r="H67" s="75"/>
      <c r="I67" s="75"/>
    </row>
    <row r="68" spans="3:12" ht="15.75" thickBot="1" x14ac:dyDescent="0.3">
      <c r="C68" s="128" t="s">
        <v>44</v>
      </c>
      <c r="D68" s="133" t="s">
        <v>55</v>
      </c>
      <c r="E68" s="135" t="s">
        <v>57</v>
      </c>
      <c r="F68" s="134" t="s">
        <v>27</v>
      </c>
      <c r="G68" s="132" t="s">
        <v>131</v>
      </c>
      <c r="H68" s="135" t="s">
        <v>46</v>
      </c>
      <c r="I68" s="132" t="s">
        <v>132</v>
      </c>
      <c r="J68" s="132" t="s">
        <v>410</v>
      </c>
      <c r="K68" s="132" t="s">
        <v>411</v>
      </c>
      <c r="L68" s="132" t="s">
        <v>121</v>
      </c>
    </row>
    <row r="69" spans="3:12" x14ac:dyDescent="0.25">
      <c r="C69" s="140" t="s">
        <v>3182</v>
      </c>
      <c r="D69" s="157">
        <v>1</v>
      </c>
      <c r="E69" s="114">
        <v>100000</v>
      </c>
      <c r="F69" s="96">
        <f t="shared" ref="F69:F71" si="5">D69*E69</f>
        <v>100000</v>
      </c>
      <c r="G69" s="160" t="s">
        <v>129</v>
      </c>
      <c r="H69" s="141" t="s">
        <v>663</v>
      </c>
      <c r="I69" s="129" t="str">
        <f>VLOOKUP(H69,Presupuesto!$B$11:$C$565,2,0)</f>
        <v>MANTENIMIENTO Y REPARACION DE EDIFIC.Y LOCALES.</v>
      </c>
      <c r="J69" s="215" t="s">
        <v>1364</v>
      </c>
      <c r="K69" s="97" t="s">
        <v>394</v>
      </c>
      <c r="L69" s="97"/>
    </row>
    <row r="70" spans="3:12" ht="14.45" x14ac:dyDescent="0.35">
      <c r="C70" s="140"/>
      <c r="D70" s="157"/>
      <c r="E70" s="122"/>
      <c r="F70" s="96">
        <f t="shared" si="5"/>
        <v>0</v>
      </c>
      <c r="G70" s="160"/>
      <c r="H70" s="141"/>
      <c r="I70" s="129" t="e">
        <f>VLOOKUP(H70,Presupuesto!$B$11:$C$565,2,0)</f>
        <v>#N/A</v>
      </c>
      <c r="J70" s="97" t="str">
        <f>$J$69</f>
        <v>Gestión Administrativa y  financiera en apoyo al Desarrollo Académico</v>
      </c>
      <c r="K70" s="97" t="s">
        <v>412</v>
      </c>
      <c r="L70" s="97"/>
    </row>
    <row r="71" spans="3:12" ht="14.45" x14ac:dyDescent="0.35">
      <c r="C71" s="140"/>
      <c r="D71" s="157"/>
      <c r="E71" s="122"/>
      <c r="F71" s="96">
        <f t="shared" si="5"/>
        <v>0</v>
      </c>
      <c r="G71" s="160"/>
      <c r="H71" s="141"/>
      <c r="I71" s="129" t="e">
        <f>VLOOKUP(H71,Presupuesto!$B$11:$C$565,2,0)</f>
        <v>#N/A</v>
      </c>
      <c r="J71" s="97" t="str">
        <f t="shared" ref="J71" si="6">$J$69</f>
        <v>Gestión Administrativa y  financiera en apoyo al Desarrollo Académico</v>
      </c>
      <c r="K71" s="97" t="s">
        <v>412</v>
      </c>
      <c r="L71" s="97"/>
    </row>
    <row r="73" spans="3:12" thickBot="1" x14ac:dyDescent="0.4"/>
    <row r="74" spans="3:12" thickBot="1" x14ac:dyDescent="0.4">
      <c r="C74" s="156" t="s">
        <v>53</v>
      </c>
      <c r="D74" s="350">
        <f>SUM(F81:F84)</f>
        <v>50000</v>
      </c>
      <c r="F74" s="70"/>
      <c r="G74" s="78"/>
      <c r="H74" s="70"/>
      <c r="I74" s="70"/>
    </row>
    <row r="75" spans="3:12" ht="14.45" x14ac:dyDescent="0.35">
      <c r="C75" s="70"/>
      <c r="D75" s="31"/>
      <c r="E75" s="92"/>
      <c r="F75" s="92"/>
      <c r="G75" s="92"/>
      <c r="H75" s="75"/>
      <c r="I75" s="75"/>
      <c r="J75" s="75"/>
      <c r="K75" s="111"/>
    </row>
    <row r="76" spans="3:12" ht="15.6" x14ac:dyDescent="0.35">
      <c r="C76" s="290" t="s">
        <v>392</v>
      </c>
      <c r="D76" s="347" t="s">
        <v>3200</v>
      </c>
      <c r="E76" s="92"/>
      <c r="F76" s="92"/>
      <c r="G76" s="92"/>
      <c r="H76" s="75"/>
      <c r="I76" s="75"/>
      <c r="J76" s="75"/>
      <c r="K76" s="111"/>
    </row>
    <row r="77" spans="3:12" ht="18.600000000000001" x14ac:dyDescent="0.35">
      <c r="C77" s="207" t="str">
        <f>IFERROR(VLOOKUP(D76,'1. Desarrollo e Innov. Curricu.'!$E:$F,2,FALSE),IFERROR(VLOOKUP(D76,'2. Investigación Científica'!$E:$F,2,FALSE),IFERROR(VLOOKUP(D76,'3. Vinculación Univ. Sociedad'!$E:$F,2,FALSE),IFERROR(VLOOKUP(D76,'4. Docencia y Profesorado Univ.'!$E:$F,2,FALSE),IFERROR(VLOOKUP(D76,'5. Estudiantes y Graduados'!$E:$F,2,FALSE),IFERROR(VLOOKUP(D76,'11. Gestion Administrativa'!$E:$F,2,FALSE),IFERROR(VLOOKUP(D76,'13. Gestión Académica'!$E:$F,2,FALSE),IFERROR(VLOOKUP(D76,'8. Asegura. de la Calid. y M'!$E:$F,2,FALSE),IFERROR(VLOOKUP(D76,'6. Gestión del Conocimiento'!$E:$F,2,FALSE),IFERROR(VLOOKUP(D76,'15. Gobernabilidad y Proceso...'!$E:$F,2,FALSE),IFERROR(VLOOKUP(D76,'12. Gestión del Talento Humano'!$E:$F,2,FALSE),IFERROR(VLOOKUP(D76,'14. Internacional... de la E.S.'!$E:$F,2,FALSE),IFERROR(VLOOKUP(D76,'10. Posgrado'!$E:$F,2,FALSE),IFERROR(VLOOKUP(D76,'17. Gestión TIC'!$E:$F,2,FALSE),IFERROR(VLOOKUP(D76,'16. Desa. del Sistema Educ.Sup.'!$E:$F,2,FALSE),IFERROR(VLOOKUP(D76,'9. Cultura de Inno. Insti...'!$E:$F,2,FALSE),VLOOKUP(D76,'7. Lo Esencial de la Reforma U.'!$E:$F,2,0)))))))))))))))))</f>
        <v xml:space="preserve">Solicitar la remodelación de las oficinas del departamento de Ciencias Políticas. ( modulares, cortinas, estantes) </v>
      </c>
      <c r="D77" s="31"/>
      <c r="E77" s="92"/>
      <c r="F77" s="92"/>
      <c r="G77" s="92"/>
      <c r="H77" s="75"/>
      <c r="I77" s="75"/>
      <c r="J77" s="75"/>
      <c r="K77" s="111"/>
    </row>
    <row r="78" spans="3:12" ht="14.45" x14ac:dyDescent="0.35">
      <c r="E78" s="92"/>
      <c r="F78" s="92"/>
      <c r="G78" s="92"/>
      <c r="H78" s="75"/>
      <c r="I78" s="75"/>
      <c r="J78" s="75"/>
      <c r="K78" s="111"/>
    </row>
    <row r="79" spans="3:12" thickBot="1" x14ac:dyDescent="0.4">
      <c r="F79" s="92"/>
      <c r="G79" s="75"/>
      <c r="H79" s="75"/>
      <c r="I79" s="75"/>
    </row>
    <row r="80" spans="3:12" ht="15.75" thickBot="1" x14ac:dyDescent="0.3">
      <c r="C80" s="128" t="s">
        <v>44</v>
      </c>
      <c r="D80" s="133" t="s">
        <v>55</v>
      </c>
      <c r="E80" s="135" t="s">
        <v>57</v>
      </c>
      <c r="F80" s="134" t="s">
        <v>27</v>
      </c>
      <c r="G80" s="132" t="s">
        <v>131</v>
      </c>
      <c r="H80" s="135" t="s">
        <v>46</v>
      </c>
      <c r="I80" s="132" t="s">
        <v>132</v>
      </c>
      <c r="J80" s="132" t="s">
        <v>410</v>
      </c>
      <c r="K80" s="132" t="s">
        <v>411</v>
      </c>
      <c r="L80" s="132" t="s">
        <v>121</v>
      </c>
    </row>
    <row r="81" spans="3:12" x14ac:dyDescent="0.25">
      <c r="C81" s="140" t="s">
        <v>3201</v>
      </c>
      <c r="D81" s="157">
        <v>1</v>
      </c>
      <c r="E81" s="114">
        <v>50000</v>
      </c>
      <c r="F81" s="96">
        <f t="shared" ref="F81:F84" si="7">D81*E81</f>
        <v>50000</v>
      </c>
      <c r="G81" s="160" t="s">
        <v>129</v>
      </c>
      <c r="H81" s="141" t="s">
        <v>663</v>
      </c>
      <c r="I81" s="129" t="str">
        <f>VLOOKUP(H81,Presupuesto!$B$11:$C$565,2,0)</f>
        <v>MANTENIMIENTO Y REPARACION DE EDIFIC.Y LOCALES.</v>
      </c>
      <c r="J81" s="215" t="s">
        <v>1364</v>
      </c>
      <c r="K81" s="97" t="s">
        <v>394</v>
      </c>
      <c r="L81" s="97"/>
    </row>
    <row r="82" spans="3:12" ht="14.45" x14ac:dyDescent="0.35">
      <c r="C82" s="140"/>
      <c r="D82" s="157"/>
      <c r="E82" s="122"/>
      <c r="F82" s="96">
        <f t="shared" si="7"/>
        <v>0</v>
      </c>
      <c r="G82" s="160"/>
      <c r="H82" s="141"/>
      <c r="I82" s="129" t="e">
        <f>VLOOKUP(H82,Presupuesto!$B$11:$C$565,2,0)</f>
        <v>#N/A</v>
      </c>
      <c r="J82" s="97" t="str">
        <f>$J$81</f>
        <v>Gestión Administrativa y  financiera en apoyo al Desarrollo Académico</v>
      </c>
      <c r="K82" s="97" t="s">
        <v>412</v>
      </c>
      <c r="L82" s="97"/>
    </row>
    <row r="83" spans="3:12" ht="14.45" x14ac:dyDescent="0.35">
      <c r="C83" s="140"/>
      <c r="D83" s="157"/>
      <c r="E83" s="122"/>
      <c r="F83" s="96">
        <f t="shared" si="7"/>
        <v>0</v>
      </c>
      <c r="G83" s="160"/>
      <c r="H83" s="141"/>
      <c r="I83" s="129" t="e">
        <f>VLOOKUP(H83,Presupuesto!$B$11:$C$565,2,0)</f>
        <v>#N/A</v>
      </c>
      <c r="J83" s="97" t="str">
        <f t="shared" ref="J83:J84" si="8">$J$81</f>
        <v>Gestión Administrativa y  financiera en apoyo al Desarrollo Académico</v>
      </c>
      <c r="K83" s="97" t="s">
        <v>412</v>
      </c>
      <c r="L83" s="97"/>
    </row>
    <row r="84" spans="3:12" ht="14.45" x14ac:dyDescent="0.35">
      <c r="C84" s="140"/>
      <c r="D84" s="157"/>
      <c r="E84" s="122"/>
      <c r="F84" s="96">
        <f t="shared" si="7"/>
        <v>0</v>
      </c>
      <c r="G84" s="160"/>
      <c r="H84" s="141"/>
      <c r="I84" s="129" t="e">
        <f>VLOOKUP(H84,Presupuesto!$B$11:$C$565,2,0)</f>
        <v>#N/A</v>
      </c>
      <c r="J84" s="97" t="str">
        <f t="shared" si="8"/>
        <v>Gestión Administrativa y  financiera en apoyo al Desarrollo Académico</v>
      </c>
      <c r="K84" s="97" t="s">
        <v>412</v>
      </c>
      <c r="L84" s="97"/>
    </row>
    <row r="85" spans="3:12" ht="14.45" x14ac:dyDescent="0.35">
      <c r="F85" s="89"/>
      <c r="G85" s="88"/>
      <c r="H85" s="89"/>
      <c r="I85" s="89"/>
    </row>
    <row r="86" spans="3:12" thickBot="1" x14ac:dyDescent="0.4"/>
    <row r="87" spans="3:12" thickBot="1" x14ac:dyDescent="0.4">
      <c r="C87" s="156" t="s">
        <v>53</v>
      </c>
      <c r="D87" s="350">
        <f>SUM(F94:F95)</f>
        <v>100000</v>
      </c>
      <c r="F87" s="70"/>
      <c r="G87" s="78"/>
      <c r="H87" s="70"/>
      <c r="I87" s="70"/>
    </row>
    <row r="88" spans="3:12" ht="14.45" x14ac:dyDescent="0.35">
      <c r="C88" s="70"/>
      <c r="D88" s="31"/>
      <c r="E88" s="92"/>
      <c r="F88" s="92"/>
      <c r="G88" s="92"/>
      <c r="H88" s="75"/>
      <c r="I88" s="75"/>
      <c r="J88" s="75"/>
      <c r="K88" s="111"/>
    </row>
    <row r="89" spans="3:12" ht="15.6" x14ac:dyDescent="0.35">
      <c r="C89" s="290" t="s">
        <v>392</v>
      </c>
      <c r="D89" s="347" t="s">
        <v>3208</v>
      </c>
      <c r="E89" s="92"/>
      <c r="F89" s="92"/>
      <c r="G89" s="92"/>
      <c r="H89" s="75"/>
      <c r="I89" s="75"/>
      <c r="J89" s="75"/>
      <c r="K89" s="111"/>
    </row>
    <row r="90" spans="3:12" ht="18.600000000000001" x14ac:dyDescent="0.35">
      <c r="C90" s="207"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 xml:space="preserve">Gestionar la remodelación de las oficionas del Decanato de Ciencias Sociales. </v>
      </c>
      <c r="D90" s="31"/>
      <c r="E90" s="92"/>
      <c r="F90" s="92"/>
      <c r="G90" s="92"/>
      <c r="H90" s="75"/>
      <c r="I90" s="75"/>
      <c r="J90" s="75"/>
      <c r="K90" s="111"/>
    </row>
    <row r="91" spans="3:12" ht="14.45" x14ac:dyDescent="0.35">
      <c r="E91" s="92"/>
      <c r="F91" s="92"/>
      <c r="G91" s="92"/>
      <c r="H91" s="75"/>
      <c r="I91" s="75"/>
      <c r="J91" s="75"/>
      <c r="K91" s="111"/>
    </row>
    <row r="92" spans="3:12" thickBot="1" x14ac:dyDescent="0.4">
      <c r="F92" s="92"/>
      <c r="G92" s="75"/>
      <c r="H92" s="75"/>
      <c r="I92" s="75"/>
    </row>
    <row r="93" spans="3:12" ht="15.75" thickBot="1" x14ac:dyDescent="0.3">
      <c r="C93" s="128" t="s">
        <v>44</v>
      </c>
      <c r="D93" s="133" t="s">
        <v>55</v>
      </c>
      <c r="E93" s="135" t="s">
        <v>57</v>
      </c>
      <c r="F93" s="134" t="s">
        <v>27</v>
      </c>
      <c r="G93" s="132" t="s">
        <v>131</v>
      </c>
      <c r="H93" s="135" t="s">
        <v>46</v>
      </c>
      <c r="I93" s="132" t="s">
        <v>132</v>
      </c>
      <c r="J93" s="132" t="s">
        <v>410</v>
      </c>
      <c r="K93" s="132" t="s">
        <v>411</v>
      </c>
      <c r="L93" s="132" t="s">
        <v>121</v>
      </c>
    </row>
    <row r="94" spans="3:12" x14ac:dyDescent="0.25">
      <c r="C94" s="140" t="s">
        <v>3209</v>
      </c>
      <c r="D94" s="157">
        <v>1</v>
      </c>
      <c r="E94" s="114">
        <v>100000</v>
      </c>
      <c r="F94" s="96">
        <f t="shared" ref="F94:F95" si="9">D94*E94</f>
        <v>100000</v>
      </c>
      <c r="G94" s="160" t="s">
        <v>129</v>
      </c>
      <c r="H94" s="141" t="s">
        <v>663</v>
      </c>
      <c r="I94" s="129" t="str">
        <f>VLOOKUP(H94,Presupuesto!$B$11:$C$565,2,0)</f>
        <v>MANTENIMIENTO Y REPARACION DE EDIFIC.Y LOCALES.</v>
      </c>
      <c r="J94" s="215" t="s">
        <v>1364</v>
      </c>
      <c r="K94" s="97" t="s">
        <v>398</v>
      </c>
      <c r="L94" s="97"/>
    </row>
    <row r="95" spans="3:12" ht="14.45" x14ac:dyDescent="0.35">
      <c r="C95" s="140"/>
      <c r="D95" s="157"/>
      <c r="E95" s="122"/>
      <c r="F95" s="96">
        <f t="shared" si="9"/>
        <v>0</v>
      </c>
      <c r="G95" s="160"/>
      <c r="H95" s="141"/>
      <c r="I95" s="129" t="e">
        <f>VLOOKUP(H95,Presupuesto!$B$11:$C$565,2,0)</f>
        <v>#N/A</v>
      </c>
      <c r="J95" s="97" t="str">
        <f>$J$94</f>
        <v>Gestión Administrativa y  financiera en apoyo al Desarrollo Académico</v>
      </c>
      <c r="K95" s="97" t="s">
        <v>412</v>
      </c>
      <c r="L95" s="97"/>
    </row>
    <row r="97" spans="3:12" s="428" customFormat="1" thickBot="1" x14ac:dyDescent="0.4">
      <c r="G97" s="415"/>
    </row>
    <row r="98" spans="3:12" s="428" customFormat="1" thickBot="1" x14ac:dyDescent="0.4">
      <c r="C98" s="156" t="s">
        <v>53</v>
      </c>
      <c r="D98" s="350">
        <f>SUM(F105:F106)</f>
        <v>100000</v>
      </c>
      <c r="F98" s="70"/>
      <c r="G98" s="78"/>
      <c r="H98" s="70"/>
      <c r="I98" s="70"/>
    </row>
    <row r="99" spans="3:12" s="428" customFormat="1" ht="14.45" x14ac:dyDescent="0.35">
      <c r="C99" s="70"/>
      <c r="D99" s="31"/>
      <c r="E99" s="92"/>
      <c r="F99" s="92"/>
      <c r="G99" s="92"/>
      <c r="H99" s="75"/>
      <c r="I99" s="75"/>
      <c r="J99" s="75"/>
      <c r="K99" s="111"/>
    </row>
    <row r="100" spans="3:12" s="428" customFormat="1" ht="15.6" x14ac:dyDescent="0.35">
      <c r="C100" s="290" t="s">
        <v>392</v>
      </c>
      <c r="D100" s="347" t="s">
        <v>3288</v>
      </c>
      <c r="E100" s="92"/>
      <c r="F100" s="92"/>
      <c r="G100" s="92"/>
      <c r="H100" s="75"/>
      <c r="I100" s="75"/>
      <c r="J100" s="75"/>
      <c r="K100" s="111"/>
    </row>
    <row r="101" spans="3:12" s="428" customFormat="1" ht="18.600000000000001" x14ac:dyDescent="0.35">
      <c r="C101" s="207" t="str">
        <f>IFERROR(VLOOKUP(D100,'1. Desarrollo e Innov. Curricu.'!$E:$F,2,FALSE),IFERROR(VLOOKUP(D100,'2. Investigación Científica'!$E:$F,2,FALSE),IFERROR(VLOOKUP(D100,'3. Vinculación Univ. Sociedad'!$E:$F,2,FALSE),IFERROR(VLOOKUP(D100,'4. Docencia y Profesorado Univ.'!$E:$F,2,FALSE),IFERROR(VLOOKUP(D100,'5. Estudiantes y Graduados'!$E:$F,2,FALSE),IFERROR(VLOOKUP(D100,'11. Gestion Administrativa'!$E:$F,2,FALSE),IFERROR(VLOOKUP(D100,'13. Gestión Académica'!$E:$F,2,FALSE),IFERROR(VLOOKUP(D100,'8. Asegura. de la Calid. y M'!$E:$F,2,FALSE),IFERROR(VLOOKUP(D100,'6. Gestión del Conocimiento'!$E:$F,2,FALSE),IFERROR(VLOOKUP(D100,'15. Gobernabilidad y Proceso...'!$E:$F,2,FALSE),IFERROR(VLOOKUP(D100,'12. Gestión del Talento Humano'!$E:$F,2,FALSE),IFERROR(VLOOKUP(D100,'14. Internacional... de la E.S.'!$E:$F,2,FALSE),IFERROR(VLOOKUP(D100,'10. Posgrado'!$E:$F,2,FALSE),IFERROR(VLOOKUP(D100,'17. Gestión TIC'!$E:$F,2,FALSE),IFERROR(VLOOKUP(D100,'16. Desa. del Sistema Educ.Sup.'!$E:$F,2,FALSE),IFERROR(VLOOKUP(D100,'9. Cultura de Inno. Insti...'!$E:$F,2,FALSE),VLOOKUP(D100,'7. Lo Esencial de la Reforma U.'!$E:$F,2,0)))))))))))))))))</f>
        <v xml:space="preserve">Gestionar la adecuación de espacios para  de cubículos de maestros , de coordinación de carrera  y jefatura,  , laboratorios  </v>
      </c>
      <c r="D101" s="31"/>
      <c r="E101" s="92"/>
      <c r="F101" s="92"/>
      <c r="G101" s="92"/>
      <c r="H101" s="75"/>
      <c r="I101" s="75"/>
      <c r="J101" s="75"/>
      <c r="K101" s="111"/>
    </row>
    <row r="102" spans="3:12" s="428" customFormat="1" ht="14.45" x14ac:dyDescent="0.35">
      <c r="E102" s="92"/>
      <c r="F102" s="92"/>
      <c r="G102" s="92"/>
      <c r="H102" s="75"/>
      <c r="I102" s="75"/>
      <c r="J102" s="75"/>
      <c r="K102" s="111"/>
    </row>
    <row r="103" spans="3:12" s="428" customFormat="1" thickBot="1" x14ac:dyDescent="0.4">
      <c r="F103" s="92"/>
      <c r="G103" s="75"/>
      <c r="H103" s="75"/>
      <c r="I103" s="75"/>
    </row>
    <row r="104" spans="3:12" s="428" customFormat="1" ht="15.75" thickBot="1" x14ac:dyDescent="0.3">
      <c r="C104" s="128" t="s">
        <v>44</v>
      </c>
      <c r="D104" s="133" t="s">
        <v>55</v>
      </c>
      <c r="E104" s="135" t="s">
        <v>57</v>
      </c>
      <c r="F104" s="134" t="s">
        <v>27</v>
      </c>
      <c r="G104" s="132" t="s">
        <v>131</v>
      </c>
      <c r="H104" s="135" t="s">
        <v>46</v>
      </c>
      <c r="I104" s="132" t="s">
        <v>132</v>
      </c>
      <c r="J104" s="132" t="s">
        <v>410</v>
      </c>
      <c r="K104" s="132" t="s">
        <v>411</v>
      </c>
      <c r="L104" s="132" t="s">
        <v>121</v>
      </c>
    </row>
    <row r="105" spans="3:12" s="428" customFormat="1" x14ac:dyDescent="0.25">
      <c r="C105" s="140" t="s">
        <v>3289</v>
      </c>
      <c r="D105" s="157">
        <v>1</v>
      </c>
      <c r="E105" s="114">
        <v>100000</v>
      </c>
      <c r="F105" s="96">
        <f t="shared" ref="F105:F106" si="10">D105*E105</f>
        <v>100000</v>
      </c>
      <c r="G105" s="160" t="s">
        <v>1497</v>
      </c>
      <c r="H105" s="141" t="s">
        <v>663</v>
      </c>
      <c r="I105" s="129" t="str">
        <f>VLOOKUP(H105,Presupuesto!$B$11:$C$565,2,0)</f>
        <v>MANTENIMIENTO Y REPARACION DE EDIFIC.Y LOCALES.</v>
      </c>
      <c r="J105" s="215" t="s">
        <v>1364</v>
      </c>
      <c r="K105" s="97" t="s">
        <v>398</v>
      </c>
      <c r="L105" s="97"/>
    </row>
    <row r="106" spans="3:12" ht="14.45" x14ac:dyDescent="0.35">
      <c r="C106" s="140"/>
      <c r="D106" s="157"/>
      <c r="E106" s="122"/>
      <c r="F106" s="96">
        <f t="shared" si="10"/>
        <v>0</v>
      </c>
      <c r="G106" s="160"/>
      <c r="H106" s="141"/>
      <c r="I106" s="129" t="e">
        <f>VLOOKUP(H106,Presupuesto!$B$11:$C$565,2,0)</f>
        <v>#N/A</v>
      </c>
      <c r="J106" s="97" t="str">
        <f>$J$94</f>
        <v>Gestión Administrativa y  financiera en apoyo al Desarrollo Académico</v>
      </c>
      <c r="K106" s="97" t="s">
        <v>412</v>
      </c>
      <c r="L106" s="97"/>
    </row>
    <row r="107" spans="3:12" ht="14.45" x14ac:dyDescent="0.35">
      <c r="C107" s="428"/>
      <c r="D107" s="428"/>
      <c r="E107" s="428"/>
      <c r="F107" s="428"/>
      <c r="G107" s="415"/>
      <c r="H107" s="428"/>
      <c r="I107" s="428"/>
      <c r="J107" s="428"/>
      <c r="K107" s="428"/>
      <c r="L107" s="428"/>
    </row>
    <row r="108" spans="3:12" s="428" customFormat="1" ht="14.45" x14ac:dyDescent="0.35">
      <c r="G108" s="415"/>
    </row>
    <row r="109" spans="3:12" s="428" customFormat="1" ht="14.45" x14ac:dyDescent="0.35">
      <c r="G109" s="415"/>
    </row>
    <row r="110" spans="3:12" s="428" customFormat="1" thickBot="1" x14ac:dyDescent="0.4">
      <c r="G110" s="415"/>
    </row>
    <row r="111" spans="3:12" s="428" customFormat="1" thickBot="1" x14ac:dyDescent="0.4">
      <c r="C111" s="156" t="s">
        <v>53</v>
      </c>
      <c r="D111" s="350">
        <f>SUM(F117:F118)</f>
        <v>60000</v>
      </c>
      <c r="F111" s="70"/>
      <c r="G111" s="78"/>
      <c r="H111" s="70"/>
      <c r="I111" s="70"/>
    </row>
    <row r="112" spans="3:12" s="428" customFormat="1" ht="14.45" x14ac:dyDescent="0.35">
      <c r="C112" s="70"/>
      <c r="D112" s="31"/>
      <c r="E112" s="92"/>
      <c r="F112" s="92"/>
      <c r="G112" s="92"/>
      <c r="H112" s="75"/>
      <c r="I112" s="75"/>
      <c r="J112" s="75"/>
      <c r="K112" s="111"/>
    </row>
    <row r="113" spans="3:21" s="428" customFormat="1" ht="15.6" x14ac:dyDescent="0.35">
      <c r="C113" s="290" t="s">
        <v>392</v>
      </c>
      <c r="D113" s="347" t="s">
        <v>3291</v>
      </c>
      <c r="E113" s="92"/>
      <c r="F113" s="92"/>
      <c r="G113" s="92"/>
      <c r="H113" s="75"/>
      <c r="I113" s="75"/>
      <c r="J113" s="75"/>
      <c r="K113" s="111"/>
    </row>
    <row r="114" spans="3:21" s="428" customFormat="1" ht="18.600000000000001" x14ac:dyDescent="0.35">
      <c r="C114" s="207" t="str">
        <f>IFERROR(VLOOKUP(D113,'1. Desarrollo e Innov. Curricu.'!$E:$F,2,FALSE),IFERROR(VLOOKUP(D113,'2. Investigación Científica'!$E:$F,2,FALSE),IFERROR(VLOOKUP(D113,'3. Vinculación Univ. Sociedad'!$E:$F,2,FALSE),IFERROR(VLOOKUP(D113,'4. Docencia y Profesorado Univ.'!$E:$F,2,FALSE),IFERROR(VLOOKUP(D113,'5. Estudiantes y Graduados'!$E:$F,2,FALSE),IFERROR(VLOOKUP(D113,'11. Gestion Administrativa'!$E:$F,2,FALSE),IFERROR(VLOOKUP(D113,'13. Gestión Académica'!$E:$F,2,FALSE),IFERROR(VLOOKUP(D113,'8. Asegura. de la Calid. y M'!$E:$F,2,FALSE),IFERROR(VLOOKUP(D113,'6. Gestión del Conocimiento'!$E:$F,2,FALSE),IFERROR(VLOOKUP(D113,'15. Gobernabilidad y Proceso...'!$E:$F,2,FALSE),IFERROR(VLOOKUP(D113,'12. Gestión del Talento Humano'!$E:$F,2,FALSE),IFERROR(VLOOKUP(D113,'14. Internacional... de la E.S.'!$E:$F,2,FALSE),IFERROR(VLOOKUP(D113,'10. Posgrado'!$E:$F,2,FALSE),IFERROR(VLOOKUP(D113,'17. Gestión TIC'!$E:$F,2,FALSE),IFERROR(VLOOKUP(D113,'16. Desa. del Sistema Educ.Sup.'!$E:$F,2,FALSE),IFERROR(VLOOKUP(D113,'9. Cultura de Inno. Insti...'!$E:$F,2,FALSE),VLOOKUP(D113,'7. Lo Esencial de la Reforma U.'!$E:$F,2,0)))))))))))))))))</f>
        <v xml:space="preserve">Acondicionar una aula para oficina del personal docente y acondicionar los espacios físicos de cada uno. </v>
      </c>
      <c r="D114" s="31"/>
      <c r="E114" s="92"/>
      <c r="F114" s="92"/>
      <c r="G114" s="92"/>
      <c r="H114" s="75"/>
      <c r="I114" s="75"/>
      <c r="J114" s="75"/>
      <c r="K114" s="111"/>
    </row>
    <row r="115" spans="3:21" s="428" customFormat="1" thickBot="1" x14ac:dyDescent="0.4">
      <c r="F115" s="92"/>
      <c r="G115" s="75"/>
      <c r="H115" s="75"/>
      <c r="I115" s="75"/>
    </row>
    <row r="116" spans="3:21" s="428" customFormat="1" ht="15.75" thickBot="1" x14ac:dyDescent="0.3">
      <c r="C116" s="128" t="s">
        <v>44</v>
      </c>
      <c r="D116" s="133" t="s">
        <v>55</v>
      </c>
      <c r="E116" s="135" t="s">
        <v>57</v>
      </c>
      <c r="F116" s="134" t="s">
        <v>27</v>
      </c>
      <c r="G116" s="132" t="s">
        <v>131</v>
      </c>
      <c r="H116" s="135" t="s">
        <v>46</v>
      </c>
      <c r="I116" s="132" t="s">
        <v>132</v>
      </c>
      <c r="J116" s="132" t="s">
        <v>410</v>
      </c>
      <c r="K116" s="132" t="s">
        <v>411</v>
      </c>
      <c r="L116" s="132" t="s">
        <v>121</v>
      </c>
    </row>
    <row r="117" spans="3:21" s="428" customFormat="1" x14ac:dyDescent="0.25">
      <c r="C117" s="140" t="s">
        <v>3289</v>
      </c>
      <c r="D117" s="157">
        <v>1</v>
      </c>
      <c r="E117" s="114">
        <v>60000</v>
      </c>
      <c r="F117" s="96">
        <f t="shared" ref="F117:F118" si="11">D117*E117</f>
        <v>60000</v>
      </c>
      <c r="G117" s="160" t="s">
        <v>1497</v>
      </c>
      <c r="H117" s="141" t="s">
        <v>663</v>
      </c>
      <c r="I117" s="129" t="str">
        <f>VLOOKUP(H117,Presupuesto!$B$11:$C$565,2,0)</f>
        <v>MANTENIMIENTO Y REPARACION DE EDIFIC.Y LOCALES.</v>
      </c>
      <c r="J117" s="215" t="s">
        <v>1364</v>
      </c>
      <c r="K117" s="97" t="s">
        <v>398</v>
      </c>
      <c r="L117" s="97"/>
    </row>
    <row r="118" spans="3:21" s="428" customFormat="1" ht="14.45" x14ac:dyDescent="0.35">
      <c r="C118" s="140"/>
      <c r="D118" s="157"/>
      <c r="E118" s="122"/>
      <c r="F118" s="96">
        <f t="shared" si="11"/>
        <v>0</v>
      </c>
      <c r="G118" s="160"/>
      <c r="H118" s="141"/>
      <c r="I118" s="129" t="e">
        <f>VLOOKUP(H118,Presupuesto!$B$11:$C$565,2,0)</f>
        <v>#N/A</v>
      </c>
      <c r="J118" s="97" t="str">
        <f>$J$94</f>
        <v>Gestión Administrativa y  financiera en apoyo al Desarrollo Académico</v>
      </c>
      <c r="K118" s="97" t="s">
        <v>412</v>
      </c>
      <c r="L118" s="97"/>
    </row>
    <row r="119" spans="3:21" ht="14.45" x14ac:dyDescent="0.35">
      <c r="C119" s="428"/>
      <c r="D119" s="428"/>
      <c r="E119" s="428"/>
      <c r="F119" s="428"/>
      <c r="G119" s="415"/>
      <c r="H119" s="428"/>
      <c r="I119" s="428"/>
      <c r="J119" s="428"/>
      <c r="K119" s="428"/>
      <c r="L119" s="428"/>
      <c r="M119" s="428"/>
      <c r="N119" s="428"/>
      <c r="O119" s="428"/>
      <c r="P119" s="428"/>
      <c r="Q119" s="428"/>
      <c r="R119" s="428"/>
      <c r="S119" s="428"/>
      <c r="T119" s="428"/>
      <c r="U119" s="428"/>
    </row>
    <row r="120" spans="3:21" s="428" customFormat="1" ht="14.45" x14ac:dyDescent="0.35">
      <c r="G120" s="415"/>
    </row>
    <row r="121" spans="3:21" s="428" customFormat="1" ht="14.45" x14ac:dyDescent="0.35">
      <c r="G121" s="415"/>
    </row>
    <row r="122" spans="3:21" s="428" customFormat="1" thickBot="1" x14ac:dyDescent="0.4">
      <c r="G122" s="415"/>
    </row>
    <row r="123" spans="3:21" s="428" customFormat="1" thickBot="1" x14ac:dyDescent="0.4">
      <c r="C123" s="156" t="s">
        <v>53</v>
      </c>
      <c r="D123" s="350">
        <f>SUM(F129:F130)</f>
        <v>42000</v>
      </c>
      <c r="F123" s="70"/>
      <c r="G123" s="78"/>
      <c r="H123" s="70"/>
      <c r="I123" s="70"/>
    </row>
    <row r="124" spans="3:21" s="428" customFormat="1" ht="14.45" x14ac:dyDescent="0.35">
      <c r="C124" s="70"/>
      <c r="D124" s="31"/>
      <c r="E124" s="92"/>
      <c r="F124" s="92"/>
      <c r="G124" s="92"/>
      <c r="H124" s="75"/>
      <c r="I124" s="75"/>
      <c r="J124" s="75"/>
      <c r="K124" s="111"/>
    </row>
    <row r="125" spans="3:21" s="428" customFormat="1" ht="15.6" x14ac:dyDescent="0.35">
      <c r="C125" s="290" t="s">
        <v>392</v>
      </c>
      <c r="D125" s="347" t="s">
        <v>3293</v>
      </c>
      <c r="E125" s="92"/>
      <c r="F125" s="92"/>
      <c r="G125" s="92"/>
      <c r="H125" s="75"/>
      <c r="I125" s="75"/>
      <c r="J125" s="75"/>
      <c r="K125" s="111"/>
    </row>
    <row r="126" spans="3:21" s="428" customFormat="1" ht="18.600000000000001" x14ac:dyDescent="0.35">
      <c r="C126" s="207" t="str">
        <f>IFERROR(VLOOKUP(D125,'1. Desarrollo e Innov. Curricu.'!$E:$F,2,FALSE),IFERROR(VLOOKUP(D125,'2. Investigación Científica'!$E:$F,2,FALSE),IFERROR(VLOOKUP(D125,'3. Vinculación Univ. Sociedad'!$E:$F,2,FALSE),IFERROR(VLOOKUP(D125,'4. Docencia y Profesorado Univ.'!$E:$F,2,FALSE),IFERROR(VLOOKUP(D125,'5. Estudiantes y Graduados'!$E:$F,2,FALSE),IFERROR(VLOOKUP(D125,'11. Gestion Administrativa'!$E:$F,2,FALSE),IFERROR(VLOOKUP(D125,'13. Gestión Académica'!$E:$F,2,FALSE),IFERROR(VLOOKUP(D125,'8. Asegura. de la Calid. y M'!$E:$F,2,FALSE),IFERROR(VLOOKUP(D125,'6. Gestión del Conocimiento'!$E:$F,2,FALSE),IFERROR(VLOOKUP(D125,'15. Gobernabilidad y Proceso...'!$E:$F,2,FALSE),IFERROR(VLOOKUP(D125,'12. Gestión del Talento Humano'!$E:$F,2,FALSE),IFERROR(VLOOKUP(D125,'14. Internacional... de la E.S.'!$E:$F,2,FALSE),IFERROR(VLOOKUP(D125,'10. Posgrado'!$E:$F,2,FALSE),IFERROR(VLOOKUP(D125,'17. Gestión TIC'!$E:$F,2,FALSE),IFERROR(VLOOKUP(D125,'16. Desa. del Sistema Educ.Sup.'!$E:$F,2,FALSE),IFERROR(VLOOKUP(D125,'9. Cultura de Inno. Insti...'!$E:$F,2,FALSE),VLOOKUP(D125,'7. Lo Esencial de la Reforma U.'!$E:$F,2,0)))))))))))))))))</f>
        <v xml:space="preserve">Acondicionamiento de la sala de asesorias Juan Ramón Dermith. E instalación de cortinas en las salas de clase. </v>
      </c>
      <c r="D126" s="31"/>
      <c r="E126" s="92"/>
      <c r="F126" s="92"/>
      <c r="G126" s="92"/>
      <c r="H126" s="75"/>
      <c r="I126" s="75"/>
      <c r="J126" s="75"/>
      <c r="K126" s="111"/>
    </row>
    <row r="127" spans="3:21" s="428" customFormat="1" thickBot="1" x14ac:dyDescent="0.4">
      <c r="F127" s="92"/>
      <c r="G127" s="75"/>
      <c r="H127" s="75"/>
      <c r="I127" s="75"/>
    </row>
    <row r="128" spans="3:21" s="428" customFormat="1" ht="15.75" thickBot="1" x14ac:dyDescent="0.3">
      <c r="C128" s="128" t="s">
        <v>44</v>
      </c>
      <c r="D128" s="133" t="s">
        <v>55</v>
      </c>
      <c r="E128" s="135" t="s">
        <v>57</v>
      </c>
      <c r="F128" s="134" t="s">
        <v>27</v>
      </c>
      <c r="G128" s="132" t="s">
        <v>131</v>
      </c>
      <c r="H128" s="135" t="s">
        <v>46</v>
      </c>
      <c r="I128" s="132" t="s">
        <v>132</v>
      </c>
      <c r="J128" s="132" t="s">
        <v>410</v>
      </c>
      <c r="K128" s="132" t="s">
        <v>411</v>
      </c>
      <c r="L128" s="132" t="s">
        <v>121</v>
      </c>
    </row>
    <row r="129" spans="3:21" s="428" customFormat="1" x14ac:dyDescent="0.25">
      <c r="C129" s="140" t="s">
        <v>3289</v>
      </c>
      <c r="D129" s="157">
        <v>1</v>
      </c>
      <c r="E129" s="114">
        <v>42000</v>
      </c>
      <c r="F129" s="96">
        <f t="shared" ref="F129:F130" si="12">D129*E129</f>
        <v>42000</v>
      </c>
      <c r="G129" s="160" t="s">
        <v>1497</v>
      </c>
      <c r="H129" s="141" t="s">
        <v>663</v>
      </c>
      <c r="I129" s="129" t="str">
        <f>VLOOKUP(H129,Presupuesto!$B$11:$C$565,2,0)</f>
        <v>MANTENIMIENTO Y REPARACION DE EDIFIC.Y LOCALES.</v>
      </c>
      <c r="J129" s="215" t="s">
        <v>1364</v>
      </c>
      <c r="K129" s="97" t="s">
        <v>398</v>
      </c>
      <c r="L129" s="97"/>
    </row>
    <row r="130" spans="3:21" ht="14.45" x14ac:dyDescent="0.35">
      <c r="C130" s="140"/>
      <c r="D130" s="157"/>
      <c r="E130" s="122"/>
      <c r="F130" s="96">
        <f t="shared" si="12"/>
        <v>0</v>
      </c>
      <c r="G130" s="160"/>
      <c r="H130" s="141"/>
      <c r="I130" s="129" t="e">
        <f>VLOOKUP(H130,Presupuesto!$B$11:$C$565,2,0)</f>
        <v>#N/A</v>
      </c>
      <c r="J130" s="97" t="str">
        <f>$J$94</f>
        <v>Gestión Administrativa y  financiera en apoyo al Desarrollo Académico</v>
      </c>
      <c r="K130" s="97" t="s">
        <v>412</v>
      </c>
      <c r="L130" s="97"/>
      <c r="M130" s="428"/>
      <c r="N130" s="428"/>
      <c r="O130" s="428"/>
      <c r="P130" s="428"/>
      <c r="Q130" s="428"/>
      <c r="R130" s="428"/>
      <c r="S130" s="428"/>
      <c r="T130" s="428"/>
      <c r="U130" s="428"/>
    </row>
    <row r="131" spans="3:21" ht="14.45" x14ac:dyDescent="0.35">
      <c r="C131" s="428"/>
      <c r="D131" s="428"/>
      <c r="E131" s="428"/>
      <c r="F131" s="428"/>
      <c r="G131" s="415"/>
      <c r="H131" s="428"/>
      <c r="I131" s="428"/>
      <c r="J131" s="428"/>
      <c r="K131" s="428"/>
      <c r="L131" s="428"/>
      <c r="M131" s="428"/>
    </row>
    <row r="132" spans="3:21" thickBot="1" x14ac:dyDescent="0.4">
      <c r="C132" s="428"/>
      <c r="D132" s="428"/>
      <c r="E132" s="428"/>
      <c r="F132" s="428"/>
      <c r="G132" s="415"/>
      <c r="H132" s="428"/>
      <c r="I132" s="428"/>
      <c r="J132" s="428"/>
      <c r="K132" s="428"/>
      <c r="L132" s="428"/>
      <c r="M132" s="428"/>
      <c r="N132" s="428"/>
      <c r="O132" s="428"/>
      <c r="P132" s="428"/>
      <c r="Q132" s="428"/>
    </row>
    <row r="133" spans="3:21" thickBot="1" x14ac:dyDescent="0.4">
      <c r="C133" s="156" t="s">
        <v>53</v>
      </c>
      <c r="D133" s="350">
        <f>SUM(F140:F160)</f>
        <v>1600000</v>
      </c>
      <c r="E133" s="428"/>
      <c r="F133" s="70"/>
      <c r="G133" s="78"/>
      <c r="H133" s="70"/>
      <c r="I133" s="70"/>
      <c r="J133" s="428"/>
      <c r="K133" s="428"/>
      <c r="L133" s="428"/>
      <c r="M133" s="428"/>
      <c r="N133" s="428"/>
      <c r="O133" s="428"/>
      <c r="P133" s="428"/>
      <c r="Q133" s="428"/>
    </row>
    <row r="134" spans="3:21" ht="14.45" x14ac:dyDescent="0.35">
      <c r="C134" s="70"/>
      <c r="D134" s="31"/>
      <c r="E134" s="92"/>
      <c r="F134" s="92"/>
      <c r="G134" s="92"/>
      <c r="H134" s="75"/>
      <c r="I134" s="75"/>
      <c r="J134" s="75"/>
      <c r="K134" s="111"/>
      <c r="L134" s="428"/>
      <c r="M134" s="428"/>
      <c r="N134" s="428"/>
      <c r="O134" s="428"/>
      <c r="P134" s="428"/>
      <c r="Q134" s="428"/>
    </row>
    <row r="135" spans="3:21" ht="15.6" x14ac:dyDescent="0.35">
      <c r="C135" s="290" t="s">
        <v>392</v>
      </c>
      <c r="D135" s="347" t="s">
        <v>3430</v>
      </c>
      <c r="E135" s="92"/>
      <c r="F135" s="92"/>
      <c r="G135" s="92"/>
      <c r="H135" s="75"/>
      <c r="I135" s="75"/>
      <c r="J135" s="75"/>
      <c r="K135" s="111"/>
      <c r="L135" s="428"/>
      <c r="M135" s="428"/>
      <c r="N135" s="428"/>
      <c r="O135" s="428"/>
      <c r="P135" s="428"/>
      <c r="Q135" s="428"/>
    </row>
    <row r="136" spans="3:21" ht="18.600000000000001" x14ac:dyDescent="0.35">
      <c r="C136" s="207" t="str">
        <f>IFERROR(VLOOKUP(D135,'1. Desarrollo e Innov. Curricu.'!$E:$F,2,FALSE),IFERROR(VLOOKUP(D135,'2. Investigación Científica'!$E:$F,2,FALSE),IFERROR(VLOOKUP(D135,'3. Vinculación Univ. Sociedad'!$E:$F,2,FALSE),IFERROR(VLOOKUP(D135,'4. Docencia y Profesorado Univ.'!$E:$F,2,FALSE),IFERROR(VLOOKUP(D135,'5. Estudiantes y Graduados'!$E:$F,2,FALSE),IFERROR(VLOOKUP(D135,'11. Gestion Administrativa'!$E:$F,2,FALSE),IFERROR(VLOOKUP(D135,'13. Gestión Académica'!$E:$F,2,FALSE),IFERROR(VLOOKUP(D135,'8. Asegura. de la Calid. y M'!$E:$F,2,FALSE),IFERROR(VLOOKUP(D135,'6. Gestión del Conocimiento'!$E:$F,2,FALSE),IFERROR(VLOOKUP(D135,'15. Gobernabilidad y Proceso...'!$E:$F,2,FALSE),IFERROR(VLOOKUP(D135,'12. Gestión del Talento Humano'!$E:$F,2,FALSE),IFERROR(VLOOKUP(D135,'14. Internacional... de la E.S.'!$E:$F,2,FALSE),IFERROR(VLOOKUP(D135,'10. Posgrado'!$E:$F,2,FALSE),IFERROR(VLOOKUP(D135,'17. Gestión TIC'!$E:$F,2,FALSE),IFERROR(VLOOKUP(D135,'16. Desa. del Sistema Educ.Sup.'!$E:$F,2,FALSE),IFERROR(VLOOKUP(D135,'9. Cultura de Inno. Insti...'!$E:$F,2,FALSE),VLOOKUP(D135,'7. Lo Esencial de la Reforma U.'!$E:$F,2,0)))))))))))))))))</f>
        <v xml:space="preserve">Gestionar la remodelación del centro tecnologico de periodismo. </v>
      </c>
      <c r="D136" s="31"/>
      <c r="E136" s="92"/>
      <c r="F136" s="92"/>
      <c r="G136" s="92"/>
      <c r="H136" s="75"/>
      <c r="I136" s="75"/>
      <c r="J136" s="75"/>
      <c r="K136" s="111"/>
      <c r="L136" s="428"/>
      <c r="M136" s="428"/>
      <c r="N136" s="428"/>
      <c r="O136" s="428"/>
      <c r="P136" s="428"/>
      <c r="Q136" s="428"/>
    </row>
    <row r="137" spans="3:21" ht="14.45" x14ac:dyDescent="0.35">
      <c r="C137" s="428"/>
      <c r="D137" s="428"/>
      <c r="E137" s="92"/>
      <c r="F137" s="92"/>
      <c r="G137" s="92"/>
      <c r="H137" s="75"/>
      <c r="I137" s="75"/>
      <c r="J137" s="75"/>
      <c r="K137" s="111"/>
      <c r="L137" s="428"/>
      <c r="M137" s="428"/>
      <c r="N137" s="428"/>
      <c r="O137" s="428"/>
      <c r="P137" s="428"/>
      <c r="Q137" s="428"/>
    </row>
    <row r="138" spans="3:21" thickBot="1" x14ac:dyDescent="0.4">
      <c r="C138" s="428"/>
      <c r="D138" s="428"/>
      <c r="E138" s="428"/>
      <c r="F138" s="92"/>
      <c r="G138" s="75"/>
      <c r="H138" s="75"/>
      <c r="I138" s="75"/>
      <c r="J138" s="428"/>
      <c r="K138" s="428"/>
      <c r="L138" s="428"/>
      <c r="M138" s="428"/>
      <c r="N138" s="428"/>
      <c r="O138" s="428"/>
      <c r="P138" s="428"/>
      <c r="Q138" s="428"/>
    </row>
    <row r="139" spans="3:21" ht="15.75" thickBot="1" x14ac:dyDescent="0.3">
      <c r="C139" s="128" t="s">
        <v>44</v>
      </c>
      <c r="D139" s="133" t="s">
        <v>55</v>
      </c>
      <c r="E139" s="135" t="s">
        <v>57</v>
      </c>
      <c r="F139" s="134" t="s">
        <v>27</v>
      </c>
      <c r="G139" s="132" t="s">
        <v>131</v>
      </c>
      <c r="H139" s="135" t="s">
        <v>46</v>
      </c>
      <c r="I139" s="132" t="s">
        <v>132</v>
      </c>
      <c r="J139" s="132" t="s">
        <v>410</v>
      </c>
      <c r="K139" s="132" t="s">
        <v>411</v>
      </c>
      <c r="L139" s="132" t="s">
        <v>121</v>
      </c>
      <c r="M139" s="428"/>
      <c r="N139" s="428"/>
      <c r="O139" s="428"/>
      <c r="P139" s="428"/>
      <c r="Q139" s="428"/>
    </row>
    <row r="140" spans="3:21" ht="14.45" x14ac:dyDescent="0.35">
      <c r="C140" s="140"/>
      <c r="D140" s="157"/>
      <c r="E140" s="114"/>
      <c r="F140" s="96">
        <f t="shared" ref="F140:F160" si="13">D140*E140</f>
        <v>0</v>
      </c>
      <c r="G140" s="160"/>
      <c r="H140" s="141"/>
      <c r="I140" s="129" t="e">
        <f>VLOOKUP(H140,Presupuesto!$B$11:$C$565,2,0)</f>
        <v>#N/A</v>
      </c>
      <c r="J140" s="215" t="s">
        <v>1450</v>
      </c>
      <c r="K140" s="97" t="s">
        <v>394</v>
      </c>
      <c r="L140" s="97"/>
      <c r="M140" s="428"/>
      <c r="N140" s="428"/>
      <c r="O140" s="428"/>
      <c r="P140" s="428"/>
      <c r="Q140" s="428"/>
    </row>
    <row r="141" spans="3:21" x14ac:dyDescent="0.25">
      <c r="C141" s="140" t="s">
        <v>3433</v>
      </c>
      <c r="D141" s="157">
        <v>1</v>
      </c>
      <c r="E141" s="122">
        <v>1600000</v>
      </c>
      <c r="F141" s="96">
        <f t="shared" si="13"/>
        <v>1600000</v>
      </c>
      <c r="G141" s="160" t="s">
        <v>1497</v>
      </c>
      <c r="H141" s="141" t="s">
        <v>663</v>
      </c>
      <c r="I141" s="129" t="str">
        <f>VLOOKUP(H141,Presupuesto!$B$11:$C$565,2,0)</f>
        <v>MANTENIMIENTO Y REPARACION DE EDIFIC.Y LOCALES.</v>
      </c>
      <c r="J141" s="97" t="str">
        <f>$J$94</f>
        <v>Gestión Administrativa y  financiera en apoyo al Desarrollo Académico</v>
      </c>
      <c r="K141" s="97" t="s">
        <v>412</v>
      </c>
      <c r="L141" s="97"/>
      <c r="M141" s="428"/>
      <c r="N141" s="428"/>
      <c r="O141" s="428"/>
      <c r="P141" s="428"/>
      <c r="Q141" s="428"/>
    </row>
    <row r="142" spans="3:21" ht="14.45" x14ac:dyDescent="0.35">
      <c r="C142" s="140"/>
      <c r="D142" s="157"/>
      <c r="E142" s="122"/>
      <c r="F142" s="96">
        <f t="shared" si="13"/>
        <v>0</v>
      </c>
      <c r="G142" s="160"/>
      <c r="H142" s="141"/>
      <c r="I142" s="129" t="e">
        <f>VLOOKUP(H142,Presupuesto!$B$11:$C$565,2,0)</f>
        <v>#N/A</v>
      </c>
      <c r="J142" s="97" t="str">
        <f t="shared" ref="J142:J160" si="14">$J$94</f>
        <v>Gestión Administrativa y  financiera en apoyo al Desarrollo Académico</v>
      </c>
      <c r="K142" s="97" t="s">
        <v>412</v>
      </c>
      <c r="L142" s="97"/>
      <c r="M142" s="428"/>
      <c r="N142" s="428"/>
      <c r="O142" s="428"/>
      <c r="P142" s="428"/>
      <c r="Q142" s="428"/>
    </row>
    <row r="143" spans="3:21" ht="14.45" x14ac:dyDescent="0.35">
      <c r="C143" s="140"/>
      <c r="D143" s="157"/>
      <c r="E143" s="122"/>
      <c r="F143" s="96">
        <f t="shared" si="13"/>
        <v>0</v>
      </c>
      <c r="G143" s="160"/>
      <c r="H143" s="141"/>
      <c r="I143" s="129" t="e">
        <f>VLOOKUP(H143,Presupuesto!$B$11:$C$565,2,0)</f>
        <v>#N/A</v>
      </c>
      <c r="J143" s="97" t="str">
        <f t="shared" si="14"/>
        <v>Gestión Administrativa y  financiera en apoyo al Desarrollo Académico</v>
      </c>
      <c r="K143" s="97" t="s">
        <v>412</v>
      </c>
      <c r="L143" s="97"/>
      <c r="M143" s="428"/>
      <c r="N143" s="428"/>
      <c r="O143" s="428"/>
      <c r="P143" s="428"/>
      <c r="Q143" s="428"/>
    </row>
    <row r="144" spans="3:21" ht="14.45" x14ac:dyDescent="0.35">
      <c r="C144" s="140"/>
      <c r="D144" s="157"/>
      <c r="E144" s="122"/>
      <c r="F144" s="96">
        <f t="shared" si="13"/>
        <v>0</v>
      </c>
      <c r="G144" s="160"/>
      <c r="H144" s="141"/>
      <c r="I144" s="129" t="e">
        <f>VLOOKUP(H144,Presupuesto!$B$11:$C$565,2,0)</f>
        <v>#N/A</v>
      </c>
      <c r="J144" s="97" t="str">
        <f t="shared" si="14"/>
        <v>Gestión Administrativa y  financiera en apoyo al Desarrollo Académico</v>
      </c>
      <c r="K144" s="97" t="s">
        <v>412</v>
      </c>
      <c r="L144" s="97"/>
      <c r="M144" s="428"/>
      <c r="N144" s="428"/>
      <c r="O144" s="428"/>
      <c r="P144" s="428"/>
      <c r="Q144" s="428"/>
    </row>
    <row r="145" spans="3:17" ht="14.45" x14ac:dyDescent="0.35">
      <c r="C145" s="140"/>
      <c r="D145" s="157"/>
      <c r="E145" s="122"/>
      <c r="F145" s="96">
        <f t="shared" si="13"/>
        <v>0</v>
      </c>
      <c r="G145" s="160"/>
      <c r="H145" s="141"/>
      <c r="I145" s="129" t="e">
        <f>VLOOKUP(H145,Presupuesto!$B$11:$C$565,2,0)</f>
        <v>#N/A</v>
      </c>
      <c r="J145" s="97" t="str">
        <f t="shared" si="14"/>
        <v>Gestión Administrativa y  financiera en apoyo al Desarrollo Académico</v>
      </c>
      <c r="K145" s="97" t="s">
        <v>401</v>
      </c>
      <c r="L145" s="97"/>
      <c r="M145" s="428"/>
      <c r="N145" s="428"/>
      <c r="O145" s="428"/>
      <c r="P145" s="428"/>
      <c r="Q145" s="428"/>
    </row>
    <row r="146" spans="3:17" ht="14.45" x14ac:dyDescent="0.35">
      <c r="C146" s="140"/>
      <c r="D146" s="157"/>
      <c r="E146" s="122"/>
      <c r="F146" s="96">
        <f t="shared" si="13"/>
        <v>0</v>
      </c>
      <c r="G146" s="160"/>
      <c r="H146" s="141"/>
      <c r="I146" s="129" t="e">
        <f>VLOOKUP(H146,Presupuesto!$B$11:$C$565,2,0)</f>
        <v>#N/A</v>
      </c>
      <c r="J146" s="97" t="str">
        <f t="shared" si="14"/>
        <v>Gestión Administrativa y  financiera en apoyo al Desarrollo Académico</v>
      </c>
      <c r="K146" s="97" t="s">
        <v>412</v>
      </c>
      <c r="L146" s="97"/>
      <c r="M146" s="428"/>
      <c r="N146" s="428"/>
      <c r="O146" s="428"/>
      <c r="P146" s="428"/>
      <c r="Q146" s="428"/>
    </row>
    <row r="147" spans="3:17" ht="14.45" x14ac:dyDescent="0.35">
      <c r="C147" s="140"/>
      <c r="D147" s="157"/>
      <c r="E147" s="122"/>
      <c r="F147" s="96">
        <f t="shared" si="13"/>
        <v>0</v>
      </c>
      <c r="G147" s="160"/>
      <c r="H147" s="141"/>
      <c r="I147" s="129" t="e">
        <f>VLOOKUP(H147,Presupuesto!$B$11:$C$565,2,0)</f>
        <v>#N/A</v>
      </c>
      <c r="J147" s="97" t="str">
        <f t="shared" si="14"/>
        <v>Gestión Administrativa y  financiera en apoyo al Desarrollo Académico</v>
      </c>
      <c r="K147" s="97" t="s">
        <v>412</v>
      </c>
      <c r="L147" s="97"/>
      <c r="M147" s="428"/>
      <c r="N147" s="428"/>
      <c r="O147" s="428"/>
      <c r="P147" s="428"/>
      <c r="Q147" s="428"/>
    </row>
    <row r="148" spans="3:17" ht="14.45" x14ac:dyDescent="0.35">
      <c r="C148" s="140"/>
      <c r="D148" s="157"/>
      <c r="E148" s="122"/>
      <c r="F148" s="96">
        <f t="shared" si="13"/>
        <v>0</v>
      </c>
      <c r="G148" s="160"/>
      <c r="H148" s="141"/>
      <c r="I148" s="129" t="e">
        <f>VLOOKUP(H148,Presupuesto!$B$11:$C$565,2,0)</f>
        <v>#N/A</v>
      </c>
      <c r="J148" s="97" t="str">
        <f t="shared" si="14"/>
        <v>Gestión Administrativa y  financiera en apoyo al Desarrollo Académico</v>
      </c>
      <c r="K148" s="97" t="s">
        <v>412</v>
      </c>
      <c r="L148" s="97"/>
      <c r="M148" s="428"/>
      <c r="N148" s="428"/>
      <c r="O148" s="428"/>
      <c r="P148" s="428"/>
      <c r="Q148" s="428"/>
    </row>
    <row r="149" spans="3:17" ht="14.45" x14ac:dyDescent="0.35">
      <c r="C149" s="140"/>
      <c r="D149" s="157"/>
      <c r="E149" s="122"/>
      <c r="F149" s="96">
        <f t="shared" si="13"/>
        <v>0</v>
      </c>
      <c r="G149" s="160"/>
      <c r="H149" s="141"/>
      <c r="I149" s="129" t="e">
        <f>VLOOKUP(H149,Presupuesto!$B$11:$C$565,2,0)</f>
        <v>#N/A</v>
      </c>
      <c r="J149" s="97" t="str">
        <f t="shared" si="14"/>
        <v>Gestión Administrativa y  financiera en apoyo al Desarrollo Académico</v>
      </c>
      <c r="K149" s="97" t="s">
        <v>412</v>
      </c>
      <c r="L149" s="97"/>
      <c r="M149" s="428"/>
      <c r="N149" s="428"/>
      <c r="O149" s="428"/>
      <c r="P149" s="428"/>
      <c r="Q149" s="428"/>
    </row>
    <row r="150" spans="3:17" ht="14.45" x14ac:dyDescent="0.35">
      <c r="C150" s="142"/>
      <c r="D150" s="157"/>
      <c r="E150" s="117"/>
      <c r="F150" s="96">
        <f t="shared" si="13"/>
        <v>0</v>
      </c>
      <c r="G150" s="160"/>
      <c r="H150" s="143"/>
      <c r="I150" s="129" t="e">
        <f>VLOOKUP(H150,Presupuesto!$B$11:$C$565,2,0)</f>
        <v>#N/A</v>
      </c>
      <c r="J150" s="97" t="str">
        <f t="shared" si="14"/>
        <v>Gestión Administrativa y  financiera en apoyo al Desarrollo Académico</v>
      </c>
      <c r="K150" s="97" t="s">
        <v>412</v>
      </c>
      <c r="L150" s="97"/>
      <c r="M150" s="428"/>
      <c r="N150" s="428"/>
      <c r="O150" s="428"/>
      <c r="P150" s="428"/>
      <c r="Q150" s="428"/>
    </row>
    <row r="151" spans="3:17" ht="14.45" x14ac:dyDescent="0.35">
      <c r="C151" s="142"/>
      <c r="D151" s="157"/>
      <c r="E151" s="117"/>
      <c r="F151" s="96">
        <f t="shared" si="13"/>
        <v>0</v>
      </c>
      <c r="G151" s="160"/>
      <c r="H151" s="143"/>
      <c r="I151" s="129" t="e">
        <f>VLOOKUP(H151,Presupuesto!$B$11:$C$565,2,0)</f>
        <v>#N/A</v>
      </c>
      <c r="J151" s="97" t="str">
        <f t="shared" si="14"/>
        <v>Gestión Administrativa y  financiera en apoyo al Desarrollo Académico</v>
      </c>
      <c r="K151" s="97" t="s">
        <v>412</v>
      </c>
      <c r="L151" s="97"/>
      <c r="M151" s="428"/>
      <c r="N151" s="428"/>
      <c r="O151" s="428"/>
      <c r="P151" s="428"/>
      <c r="Q151" s="428"/>
    </row>
    <row r="152" spans="3:17" ht="14.45" x14ac:dyDescent="0.35">
      <c r="C152" s="142"/>
      <c r="D152" s="157"/>
      <c r="E152" s="117"/>
      <c r="F152" s="96">
        <f t="shared" si="13"/>
        <v>0</v>
      </c>
      <c r="G152" s="160"/>
      <c r="H152" s="143"/>
      <c r="I152" s="129" t="e">
        <f>VLOOKUP(H152,Presupuesto!$B$11:$C$565,2,0)</f>
        <v>#N/A</v>
      </c>
      <c r="J152" s="97" t="str">
        <f t="shared" si="14"/>
        <v>Gestión Administrativa y  financiera en apoyo al Desarrollo Académico</v>
      </c>
      <c r="K152" s="97" t="s">
        <v>412</v>
      </c>
      <c r="L152" s="97"/>
      <c r="M152" s="428"/>
      <c r="N152" s="428"/>
      <c r="O152" s="428"/>
      <c r="P152" s="428"/>
      <c r="Q152" s="428"/>
    </row>
    <row r="153" spans="3:17" ht="14.45" x14ac:dyDescent="0.35">
      <c r="C153" s="142"/>
      <c r="D153" s="157"/>
      <c r="E153" s="117"/>
      <c r="F153" s="96">
        <f t="shared" si="13"/>
        <v>0</v>
      </c>
      <c r="G153" s="160"/>
      <c r="H153" s="143"/>
      <c r="I153" s="129" t="e">
        <f>VLOOKUP(H153,Presupuesto!$B$11:$C$565,2,0)</f>
        <v>#N/A</v>
      </c>
      <c r="J153" s="97" t="str">
        <f t="shared" si="14"/>
        <v>Gestión Administrativa y  financiera en apoyo al Desarrollo Académico</v>
      </c>
      <c r="K153" s="97" t="s">
        <v>412</v>
      </c>
      <c r="L153" s="97"/>
      <c r="M153" s="428"/>
      <c r="N153" s="428"/>
      <c r="O153" s="428"/>
      <c r="P153" s="428"/>
      <c r="Q153" s="428"/>
    </row>
    <row r="154" spans="3:17" ht="14.45" x14ac:dyDescent="0.35">
      <c r="C154" s="142"/>
      <c r="D154" s="157"/>
      <c r="E154" s="117"/>
      <c r="F154" s="96">
        <f t="shared" si="13"/>
        <v>0</v>
      </c>
      <c r="G154" s="160"/>
      <c r="H154" s="143"/>
      <c r="I154" s="129" t="e">
        <f>VLOOKUP(H154,Presupuesto!$B$11:$C$565,2,0)</f>
        <v>#N/A</v>
      </c>
      <c r="J154" s="97" t="str">
        <f t="shared" si="14"/>
        <v>Gestión Administrativa y  financiera en apoyo al Desarrollo Académico</v>
      </c>
      <c r="K154" s="97" t="s">
        <v>412</v>
      </c>
      <c r="L154" s="97"/>
      <c r="M154" s="428"/>
      <c r="N154" s="428"/>
      <c r="O154" s="428"/>
      <c r="P154" s="428"/>
      <c r="Q154" s="428"/>
    </row>
    <row r="155" spans="3:17" ht="14.45" x14ac:dyDescent="0.35">
      <c r="C155" s="142"/>
      <c r="D155" s="157"/>
      <c r="E155" s="117"/>
      <c r="F155" s="96">
        <f t="shared" si="13"/>
        <v>0</v>
      </c>
      <c r="G155" s="160"/>
      <c r="H155" s="143"/>
      <c r="I155" s="129" t="e">
        <f>VLOOKUP(H155,Presupuesto!$B$11:$C$565,2,0)</f>
        <v>#N/A</v>
      </c>
      <c r="J155" s="97" t="str">
        <f t="shared" si="14"/>
        <v>Gestión Administrativa y  financiera en apoyo al Desarrollo Académico</v>
      </c>
      <c r="K155" s="97" t="s">
        <v>412</v>
      </c>
      <c r="L155" s="97"/>
      <c r="M155" s="428"/>
      <c r="N155" s="428"/>
      <c r="O155" s="428"/>
      <c r="P155" s="428"/>
      <c r="Q155" s="428"/>
    </row>
    <row r="156" spans="3:17" ht="14.45" x14ac:dyDescent="0.35">
      <c r="C156" s="144"/>
      <c r="D156" s="157"/>
      <c r="E156" s="117"/>
      <c r="F156" s="96">
        <f t="shared" si="13"/>
        <v>0</v>
      </c>
      <c r="G156" s="160"/>
      <c r="H156" s="145"/>
      <c r="I156" s="129" t="e">
        <f>VLOOKUP(H156,Presupuesto!$B$11:$C$565,2,0)</f>
        <v>#N/A</v>
      </c>
      <c r="J156" s="97" t="str">
        <f t="shared" si="14"/>
        <v>Gestión Administrativa y  financiera en apoyo al Desarrollo Académico</v>
      </c>
      <c r="K156" s="97" t="s">
        <v>403</v>
      </c>
      <c r="L156" s="97"/>
      <c r="M156" s="428"/>
      <c r="N156" s="428"/>
      <c r="O156" s="428"/>
      <c r="P156" s="428"/>
      <c r="Q156" s="428"/>
    </row>
    <row r="157" spans="3:17" ht="14.45" x14ac:dyDescent="0.35">
      <c r="C157" s="144"/>
      <c r="D157" s="157"/>
      <c r="E157" s="117"/>
      <c r="F157" s="96">
        <f t="shared" si="13"/>
        <v>0</v>
      </c>
      <c r="G157" s="160"/>
      <c r="H157" s="145"/>
      <c r="I157" s="129" t="e">
        <f>VLOOKUP(H157,Presupuesto!$B$11:$C$565,2,0)</f>
        <v>#N/A</v>
      </c>
      <c r="J157" s="97" t="str">
        <f t="shared" si="14"/>
        <v>Gestión Administrativa y  financiera en apoyo al Desarrollo Académico</v>
      </c>
      <c r="K157" s="97" t="s">
        <v>412</v>
      </c>
      <c r="L157" s="97"/>
      <c r="M157" s="428"/>
      <c r="N157" s="428"/>
      <c r="O157" s="428"/>
      <c r="P157" s="428"/>
      <c r="Q157" s="428"/>
    </row>
    <row r="158" spans="3:17" ht="14.45" x14ac:dyDescent="0.35">
      <c r="C158" s="144"/>
      <c r="D158" s="157"/>
      <c r="E158" s="117"/>
      <c r="F158" s="96">
        <f t="shared" si="13"/>
        <v>0</v>
      </c>
      <c r="G158" s="160"/>
      <c r="H158" s="145"/>
      <c r="I158" s="129" t="e">
        <f>VLOOKUP(H158,Presupuesto!$B$11:$C$565,2,0)</f>
        <v>#N/A</v>
      </c>
      <c r="J158" s="97" t="str">
        <f t="shared" si="14"/>
        <v>Gestión Administrativa y  financiera en apoyo al Desarrollo Académico</v>
      </c>
      <c r="K158" s="97" t="s">
        <v>412</v>
      </c>
      <c r="L158" s="97"/>
      <c r="M158" s="428"/>
      <c r="N158" s="428"/>
      <c r="O158" s="428"/>
      <c r="P158" s="428"/>
      <c r="Q158" s="428"/>
    </row>
    <row r="159" spans="3:17" ht="14.45" x14ac:dyDescent="0.35">
      <c r="C159" s="144"/>
      <c r="D159" s="157"/>
      <c r="E159" s="117"/>
      <c r="F159" s="96">
        <f t="shared" si="13"/>
        <v>0</v>
      </c>
      <c r="G159" s="160"/>
      <c r="H159" s="145"/>
      <c r="I159" s="129" t="e">
        <f>VLOOKUP(H159,Presupuesto!$B$11:$C$565,2,0)</f>
        <v>#N/A</v>
      </c>
      <c r="J159" s="97" t="str">
        <f t="shared" si="14"/>
        <v>Gestión Administrativa y  financiera en apoyo al Desarrollo Académico</v>
      </c>
      <c r="K159" s="97" t="s">
        <v>412</v>
      </c>
      <c r="L159" s="97"/>
      <c r="M159" s="428"/>
      <c r="N159" s="428"/>
      <c r="O159" s="428"/>
      <c r="P159" s="428"/>
      <c r="Q159" s="428"/>
    </row>
    <row r="160" spans="3:17" thickBot="1" x14ac:dyDescent="0.4">
      <c r="C160" s="146"/>
      <c r="D160" s="219"/>
      <c r="E160" s="102"/>
      <c r="F160" s="104">
        <f t="shared" si="13"/>
        <v>0</v>
      </c>
      <c r="G160" s="161"/>
      <c r="H160" s="147"/>
      <c r="I160" s="131" t="e">
        <f>VLOOKUP(H160,Presupuesto!$B$11:$C$565,2,0)</f>
        <v>#N/A</v>
      </c>
      <c r="J160" s="105" t="str">
        <f t="shared" si="14"/>
        <v>Gestión Administrativa y  financiera en apoyo al Desarrollo Académico</v>
      </c>
      <c r="K160" s="123" t="s">
        <v>394</v>
      </c>
      <c r="L160" s="105"/>
      <c r="M160" s="428"/>
      <c r="N160" s="428"/>
      <c r="O160" s="428"/>
      <c r="P160" s="428"/>
      <c r="Q160" s="428"/>
    </row>
    <row r="161" spans="3:17" ht="14.45" x14ac:dyDescent="0.35">
      <c r="C161" s="428"/>
      <c r="D161" s="428"/>
      <c r="E161" s="428"/>
      <c r="F161" s="428"/>
      <c r="G161" s="415"/>
      <c r="H161" s="428"/>
      <c r="I161" s="428"/>
      <c r="J161" s="428"/>
      <c r="K161" s="428"/>
      <c r="L161" s="428"/>
      <c r="M161" s="428"/>
      <c r="N161" s="428"/>
      <c r="O161" s="428"/>
      <c r="P161" s="428"/>
      <c r="Q161" s="428"/>
    </row>
    <row r="162" spans="3:17" ht="14.45" x14ac:dyDescent="0.35">
      <c r="C162" s="428"/>
      <c r="D162" s="428"/>
      <c r="E162" s="428"/>
      <c r="F162" s="428"/>
      <c r="G162" s="415"/>
      <c r="H162" s="428"/>
      <c r="I162" s="428"/>
      <c r="J162" s="428"/>
      <c r="K162" s="428"/>
      <c r="L162" s="428"/>
      <c r="M162" s="428"/>
      <c r="N162" s="428"/>
      <c r="O162" s="428"/>
      <c r="P162" s="428"/>
      <c r="Q162" s="428"/>
    </row>
    <row r="163" spans="3:17" ht="14.45" x14ac:dyDescent="0.35">
      <c r="C163" s="428"/>
      <c r="D163" s="428"/>
      <c r="E163" s="428"/>
      <c r="F163" s="428"/>
      <c r="G163" s="415"/>
      <c r="H163" s="428"/>
      <c r="I163" s="428"/>
      <c r="J163" s="428"/>
      <c r="K163" s="428"/>
      <c r="L163" s="428"/>
      <c r="M163" s="428"/>
      <c r="N163" s="428"/>
      <c r="O163" s="428"/>
      <c r="P163" s="428"/>
      <c r="Q163" s="428"/>
    </row>
    <row r="164" spans="3:17" ht="14.45" x14ac:dyDescent="0.35">
      <c r="C164" s="428"/>
      <c r="D164" s="428"/>
      <c r="E164" s="428"/>
      <c r="F164" s="428"/>
      <c r="G164" s="415"/>
      <c r="H164" s="428"/>
      <c r="I164" s="428"/>
      <c r="J164" s="428"/>
      <c r="K164" s="428"/>
      <c r="L164" s="428"/>
      <c r="M164" s="428"/>
      <c r="N164" s="428"/>
      <c r="O164" s="428"/>
      <c r="P164" s="428"/>
      <c r="Q164" s="428"/>
    </row>
    <row r="165" spans="3:17" ht="14.45" x14ac:dyDescent="0.35">
      <c r="C165" s="428"/>
      <c r="D165" s="428"/>
      <c r="E165" s="428"/>
      <c r="F165" s="428"/>
      <c r="G165" s="415"/>
      <c r="H165" s="428"/>
      <c r="I165" s="428"/>
      <c r="J165" s="428"/>
      <c r="K165" s="428"/>
      <c r="L165" s="428"/>
      <c r="M165" s="428"/>
      <c r="N165" s="428"/>
      <c r="O165" s="428"/>
      <c r="P165" s="428"/>
      <c r="Q165" s="428"/>
    </row>
    <row r="166" spans="3:17" thickBot="1" x14ac:dyDescent="0.4">
      <c r="C166" s="428"/>
      <c r="D166" s="428"/>
      <c r="E166" s="428"/>
      <c r="F166" s="428"/>
      <c r="G166" s="415"/>
      <c r="H166" s="428"/>
      <c r="I166" s="428"/>
      <c r="J166" s="428"/>
      <c r="K166" s="428"/>
      <c r="L166" s="428"/>
      <c r="M166" s="428"/>
      <c r="N166" s="428"/>
    </row>
    <row r="167" spans="3:17" thickBot="1" x14ac:dyDescent="0.4">
      <c r="C167" s="156" t="s">
        <v>53</v>
      </c>
      <c r="D167" s="350">
        <f>SUM(F174:F194)</f>
        <v>0</v>
      </c>
      <c r="E167" s="428"/>
      <c r="F167" s="70"/>
      <c r="G167" s="78"/>
      <c r="H167" s="70"/>
      <c r="I167" s="70"/>
      <c r="J167" s="428"/>
      <c r="K167" s="428"/>
      <c r="L167" s="428"/>
      <c r="M167" s="428"/>
      <c r="N167" s="428"/>
    </row>
    <row r="168" spans="3:17" ht="14.45" x14ac:dyDescent="0.35">
      <c r="C168" s="70"/>
      <c r="D168" s="31"/>
      <c r="E168" s="92"/>
      <c r="F168" s="92"/>
      <c r="G168" s="92"/>
      <c r="H168" s="75"/>
      <c r="I168" s="75"/>
      <c r="J168" s="75"/>
      <c r="K168" s="111"/>
      <c r="L168" s="428"/>
      <c r="M168" s="428"/>
      <c r="N168" s="428"/>
    </row>
    <row r="169" spans="3:17" ht="15.6" x14ac:dyDescent="0.35">
      <c r="C169" s="290" t="s">
        <v>392</v>
      </c>
      <c r="D169" s="347"/>
      <c r="E169" s="92"/>
      <c r="F169" s="92"/>
      <c r="G169" s="92"/>
      <c r="H169" s="75"/>
      <c r="I169" s="75"/>
      <c r="J169" s="75"/>
      <c r="K169" s="111"/>
      <c r="L169" s="428"/>
      <c r="M169" s="428"/>
      <c r="N169" s="428"/>
    </row>
    <row r="170" spans="3:17" ht="18.600000000000001" x14ac:dyDescent="0.35">
      <c r="C170" s="207" t="e">
        <f>IFERROR(VLOOKUP(D169,'1. Desarrollo e Innov. Curricu.'!$E:$F,2,FALSE),IFERROR(VLOOKUP(D169,'2. Investigación Científica'!$E:$F,2,FALSE),IFERROR(VLOOKUP(D169,'3. Vinculación Univ. Sociedad'!$E:$F,2,FALSE),IFERROR(VLOOKUP(D169,'4. Docencia y Profesorado Univ.'!$E:$F,2,FALSE),IFERROR(VLOOKUP(D169,'5. Estudiantes y Graduados'!$E:$F,2,FALSE),IFERROR(VLOOKUP(D169,'11. Gestion Administrativa'!$E:$F,2,FALSE),IFERROR(VLOOKUP(D169,'13. Gestión Académica'!$E:$F,2,FALSE),IFERROR(VLOOKUP(D169,'8. Asegura. de la Calid. y M'!$E:$F,2,FALSE),IFERROR(VLOOKUP(D169,'6. Gestión del Conocimiento'!$E:$F,2,FALSE),IFERROR(VLOOKUP(D169,'15. Gobernabilidad y Proceso...'!$E:$F,2,FALSE),IFERROR(VLOOKUP(D169,'12. Gestión del Talento Humano'!$E:$F,2,FALSE),IFERROR(VLOOKUP(D169,'14. Internacional... de la E.S.'!$E:$F,2,FALSE),IFERROR(VLOOKUP(D169,'10. Posgrado'!$E:$F,2,FALSE),IFERROR(VLOOKUP(D169,'17. Gestión TIC'!$E:$F,2,FALSE),IFERROR(VLOOKUP(D169,'16. Desa. del Sistema Educ.Sup.'!$E:$F,2,FALSE),IFERROR(VLOOKUP(D169,'9. Cultura de Inno. Insti...'!$E:$F,2,FALSE),VLOOKUP(D169,'7. Lo Esencial de la Reforma U.'!$E:$F,2,0)))))))))))))))))</f>
        <v>#N/A</v>
      </c>
      <c r="D170" s="31"/>
      <c r="E170" s="92"/>
      <c r="F170" s="92"/>
      <c r="G170" s="92"/>
      <c r="H170" s="75"/>
      <c r="I170" s="75"/>
      <c r="J170" s="75"/>
      <c r="K170" s="111"/>
      <c r="L170" s="428"/>
      <c r="M170" s="428"/>
      <c r="N170" s="428"/>
    </row>
    <row r="171" spans="3:17" ht="14.45" x14ac:dyDescent="0.35">
      <c r="C171" s="428"/>
      <c r="D171" s="428"/>
      <c r="E171" s="92"/>
      <c r="F171" s="92"/>
      <c r="G171" s="92"/>
      <c r="H171" s="75"/>
      <c r="I171" s="75"/>
      <c r="J171" s="75"/>
      <c r="K171" s="111"/>
      <c r="L171" s="428"/>
      <c r="M171" s="428"/>
      <c r="N171" s="428"/>
    </row>
    <row r="172" spans="3:17" thickBot="1" x14ac:dyDescent="0.4">
      <c r="C172" s="428"/>
      <c r="D172" s="428"/>
      <c r="E172" s="428"/>
      <c r="F172" s="92"/>
      <c r="G172" s="75"/>
      <c r="H172" s="75"/>
      <c r="I172" s="75"/>
      <c r="J172" s="428"/>
      <c r="K172" s="428"/>
      <c r="L172" s="428"/>
      <c r="M172" s="428"/>
      <c r="N172" s="428"/>
    </row>
    <row r="173" spans="3:17" ht="15.75" thickBot="1" x14ac:dyDescent="0.3">
      <c r="C173" s="128" t="s">
        <v>44</v>
      </c>
      <c r="D173" s="133" t="s">
        <v>55</v>
      </c>
      <c r="E173" s="135" t="s">
        <v>57</v>
      </c>
      <c r="F173" s="134" t="s">
        <v>27</v>
      </c>
      <c r="G173" s="132" t="s">
        <v>131</v>
      </c>
      <c r="H173" s="135" t="s">
        <v>46</v>
      </c>
      <c r="I173" s="132" t="s">
        <v>132</v>
      </c>
      <c r="J173" s="132" t="s">
        <v>410</v>
      </c>
      <c r="K173" s="132" t="s">
        <v>411</v>
      </c>
      <c r="L173" s="132" t="s">
        <v>121</v>
      </c>
      <c r="M173" s="428"/>
      <c r="N173" s="428"/>
    </row>
    <row r="174" spans="3:17" ht="14.45" x14ac:dyDescent="0.35">
      <c r="C174" s="140"/>
      <c r="D174" s="157"/>
      <c r="E174" s="114"/>
      <c r="F174" s="96">
        <f t="shared" ref="F174:F194" si="15">D174*E174</f>
        <v>0</v>
      </c>
      <c r="G174" s="160"/>
      <c r="H174" s="141"/>
      <c r="I174" s="129" t="e">
        <f>VLOOKUP(H174,Presupuesto!$B$11:$C$565,2,0)</f>
        <v>#N/A</v>
      </c>
      <c r="J174" s="215" t="s">
        <v>1450</v>
      </c>
      <c r="K174" s="97" t="s">
        <v>394</v>
      </c>
      <c r="L174" s="97"/>
      <c r="M174" s="428"/>
      <c r="N174" s="428"/>
    </row>
    <row r="175" spans="3:17" ht="14.45" x14ac:dyDescent="0.35">
      <c r="C175" s="140"/>
      <c r="D175" s="157"/>
      <c r="E175" s="122"/>
      <c r="F175" s="96">
        <f t="shared" si="15"/>
        <v>0</v>
      </c>
      <c r="G175" s="160"/>
      <c r="H175" s="141"/>
      <c r="I175" s="129" t="e">
        <f>VLOOKUP(H175,Presupuesto!$B$11:$C$565,2,0)</f>
        <v>#N/A</v>
      </c>
      <c r="J175" s="97" t="str">
        <f>$J$94</f>
        <v>Gestión Administrativa y  financiera en apoyo al Desarrollo Académico</v>
      </c>
      <c r="K175" s="97" t="s">
        <v>412</v>
      </c>
      <c r="L175" s="97"/>
      <c r="M175" s="428"/>
      <c r="N175" s="428"/>
    </row>
    <row r="176" spans="3:17" ht="14.45" x14ac:dyDescent="0.35">
      <c r="C176" s="140"/>
      <c r="D176" s="157"/>
      <c r="E176" s="122"/>
      <c r="F176" s="96">
        <f t="shared" si="15"/>
        <v>0</v>
      </c>
      <c r="G176" s="160"/>
      <c r="H176" s="141"/>
      <c r="I176" s="129" t="e">
        <f>VLOOKUP(H176,Presupuesto!$B$11:$C$565,2,0)</f>
        <v>#N/A</v>
      </c>
      <c r="J176" s="97" t="str">
        <f t="shared" ref="J176:J194" si="16">$J$94</f>
        <v>Gestión Administrativa y  financiera en apoyo al Desarrollo Académico</v>
      </c>
      <c r="K176" s="97" t="s">
        <v>412</v>
      </c>
      <c r="L176" s="97"/>
      <c r="M176" s="428"/>
      <c r="N176" s="428"/>
    </row>
    <row r="177" spans="3:14" ht="14.45" x14ac:dyDescent="0.35">
      <c r="C177" s="140"/>
      <c r="D177" s="157"/>
      <c r="E177" s="122"/>
      <c r="F177" s="96">
        <f t="shared" si="15"/>
        <v>0</v>
      </c>
      <c r="G177" s="160"/>
      <c r="H177" s="141"/>
      <c r="I177" s="129" t="e">
        <f>VLOOKUP(H177,Presupuesto!$B$11:$C$565,2,0)</f>
        <v>#N/A</v>
      </c>
      <c r="J177" s="97" t="str">
        <f t="shared" si="16"/>
        <v>Gestión Administrativa y  financiera en apoyo al Desarrollo Académico</v>
      </c>
      <c r="K177" s="97" t="s">
        <v>412</v>
      </c>
      <c r="L177" s="97"/>
      <c r="M177" s="428"/>
      <c r="N177" s="428"/>
    </row>
    <row r="178" spans="3:14" ht="14.45" x14ac:dyDescent="0.35">
      <c r="C178" s="140"/>
      <c r="D178" s="157"/>
      <c r="E178" s="122"/>
      <c r="F178" s="96">
        <f t="shared" si="15"/>
        <v>0</v>
      </c>
      <c r="G178" s="160"/>
      <c r="H178" s="141"/>
      <c r="I178" s="129" t="e">
        <f>VLOOKUP(H178,Presupuesto!$B$11:$C$565,2,0)</f>
        <v>#N/A</v>
      </c>
      <c r="J178" s="97" t="str">
        <f t="shared" si="16"/>
        <v>Gestión Administrativa y  financiera en apoyo al Desarrollo Académico</v>
      </c>
      <c r="K178" s="97" t="s">
        <v>412</v>
      </c>
      <c r="L178" s="97"/>
      <c r="M178" s="428"/>
      <c r="N178" s="428"/>
    </row>
    <row r="179" spans="3:14" ht="14.45" x14ac:dyDescent="0.35">
      <c r="C179" s="140"/>
      <c r="D179" s="157"/>
      <c r="E179" s="122"/>
      <c r="F179" s="96">
        <f t="shared" si="15"/>
        <v>0</v>
      </c>
      <c r="G179" s="160"/>
      <c r="H179" s="141"/>
      <c r="I179" s="129" t="e">
        <f>VLOOKUP(H179,Presupuesto!$B$11:$C$565,2,0)</f>
        <v>#N/A</v>
      </c>
      <c r="J179" s="97" t="str">
        <f t="shared" si="16"/>
        <v>Gestión Administrativa y  financiera en apoyo al Desarrollo Académico</v>
      </c>
      <c r="K179" s="97" t="s">
        <v>401</v>
      </c>
      <c r="L179" s="97"/>
      <c r="M179" s="428"/>
      <c r="N179" s="428"/>
    </row>
    <row r="180" spans="3:14" ht="14.45" x14ac:dyDescent="0.35">
      <c r="C180" s="140"/>
      <c r="D180" s="157"/>
      <c r="E180" s="122"/>
      <c r="F180" s="96">
        <f t="shared" si="15"/>
        <v>0</v>
      </c>
      <c r="G180" s="160"/>
      <c r="H180" s="141"/>
      <c r="I180" s="129" t="e">
        <f>VLOOKUP(H180,Presupuesto!$B$11:$C$565,2,0)</f>
        <v>#N/A</v>
      </c>
      <c r="J180" s="97" t="str">
        <f t="shared" si="16"/>
        <v>Gestión Administrativa y  financiera en apoyo al Desarrollo Académico</v>
      </c>
      <c r="K180" s="97" t="s">
        <v>412</v>
      </c>
      <c r="L180" s="97"/>
      <c r="M180" s="428"/>
      <c r="N180" s="428"/>
    </row>
    <row r="181" spans="3:14" ht="14.45" x14ac:dyDescent="0.35">
      <c r="C181" s="140"/>
      <c r="D181" s="157"/>
      <c r="E181" s="122"/>
      <c r="F181" s="96">
        <f t="shared" si="15"/>
        <v>0</v>
      </c>
      <c r="G181" s="160"/>
      <c r="H181" s="141"/>
      <c r="I181" s="129" t="e">
        <f>VLOOKUP(H181,Presupuesto!$B$11:$C$565,2,0)</f>
        <v>#N/A</v>
      </c>
      <c r="J181" s="97" t="str">
        <f t="shared" si="16"/>
        <v>Gestión Administrativa y  financiera en apoyo al Desarrollo Académico</v>
      </c>
      <c r="K181" s="97" t="s">
        <v>412</v>
      </c>
      <c r="L181" s="97"/>
      <c r="M181" s="428"/>
      <c r="N181" s="428"/>
    </row>
    <row r="182" spans="3:14" ht="14.45" x14ac:dyDescent="0.35">
      <c r="C182" s="140"/>
      <c r="D182" s="157"/>
      <c r="E182" s="122"/>
      <c r="F182" s="96">
        <f t="shared" si="15"/>
        <v>0</v>
      </c>
      <c r="G182" s="160"/>
      <c r="H182" s="141"/>
      <c r="I182" s="129" t="e">
        <f>VLOOKUP(H182,Presupuesto!$B$11:$C$565,2,0)</f>
        <v>#N/A</v>
      </c>
      <c r="J182" s="97" t="str">
        <f t="shared" si="16"/>
        <v>Gestión Administrativa y  financiera en apoyo al Desarrollo Académico</v>
      </c>
      <c r="K182" s="97" t="s">
        <v>412</v>
      </c>
      <c r="L182" s="97"/>
      <c r="M182" s="428"/>
      <c r="N182" s="428"/>
    </row>
    <row r="183" spans="3:14" ht="14.45" x14ac:dyDescent="0.35">
      <c r="C183" s="140"/>
      <c r="D183" s="157"/>
      <c r="E183" s="122"/>
      <c r="F183" s="96">
        <f t="shared" si="15"/>
        <v>0</v>
      </c>
      <c r="G183" s="160"/>
      <c r="H183" s="141"/>
      <c r="I183" s="129" t="e">
        <f>VLOOKUP(H183,Presupuesto!$B$11:$C$565,2,0)</f>
        <v>#N/A</v>
      </c>
      <c r="J183" s="97" t="str">
        <f t="shared" si="16"/>
        <v>Gestión Administrativa y  financiera en apoyo al Desarrollo Académico</v>
      </c>
      <c r="K183" s="97" t="s">
        <v>412</v>
      </c>
      <c r="L183" s="97"/>
      <c r="M183" s="428"/>
      <c r="N183" s="428"/>
    </row>
    <row r="184" spans="3:14" ht="14.45" x14ac:dyDescent="0.35">
      <c r="C184" s="142"/>
      <c r="D184" s="157"/>
      <c r="E184" s="117"/>
      <c r="F184" s="96">
        <f t="shared" si="15"/>
        <v>0</v>
      </c>
      <c r="G184" s="160"/>
      <c r="H184" s="143"/>
      <c r="I184" s="129" t="e">
        <f>VLOOKUP(H184,Presupuesto!$B$11:$C$565,2,0)</f>
        <v>#N/A</v>
      </c>
      <c r="J184" s="97" t="str">
        <f t="shared" si="16"/>
        <v>Gestión Administrativa y  financiera en apoyo al Desarrollo Académico</v>
      </c>
      <c r="K184" s="97" t="s">
        <v>412</v>
      </c>
      <c r="L184" s="97"/>
      <c r="M184" s="428"/>
      <c r="N184" s="428"/>
    </row>
    <row r="185" spans="3:14" ht="14.45" x14ac:dyDescent="0.35">
      <c r="C185" s="142"/>
      <c r="D185" s="157"/>
      <c r="E185" s="117"/>
      <c r="F185" s="96">
        <f t="shared" si="15"/>
        <v>0</v>
      </c>
      <c r="G185" s="160"/>
      <c r="H185" s="143"/>
      <c r="I185" s="129" t="e">
        <f>VLOOKUP(H185,Presupuesto!$B$11:$C$565,2,0)</f>
        <v>#N/A</v>
      </c>
      <c r="J185" s="97" t="str">
        <f t="shared" si="16"/>
        <v>Gestión Administrativa y  financiera en apoyo al Desarrollo Académico</v>
      </c>
      <c r="K185" s="97" t="s">
        <v>412</v>
      </c>
      <c r="L185" s="97"/>
      <c r="M185" s="428"/>
      <c r="N185" s="428"/>
    </row>
    <row r="186" spans="3:14" ht="14.45" x14ac:dyDescent="0.35">
      <c r="C186" s="142"/>
      <c r="D186" s="157"/>
      <c r="E186" s="117"/>
      <c r="F186" s="96">
        <f t="shared" si="15"/>
        <v>0</v>
      </c>
      <c r="G186" s="160"/>
      <c r="H186" s="143"/>
      <c r="I186" s="129" t="e">
        <f>VLOOKUP(H186,Presupuesto!$B$11:$C$565,2,0)</f>
        <v>#N/A</v>
      </c>
      <c r="J186" s="97" t="str">
        <f t="shared" si="16"/>
        <v>Gestión Administrativa y  financiera en apoyo al Desarrollo Académico</v>
      </c>
      <c r="K186" s="97" t="s">
        <v>412</v>
      </c>
      <c r="L186" s="97"/>
      <c r="M186" s="428"/>
      <c r="N186" s="428"/>
    </row>
    <row r="187" spans="3:14" ht="14.45" x14ac:dyDescent="0.35">
      <c r="C187" s="142"/>
      <c r="D187" s="157"/>
      <c r="E187" s="117"/>
      <c r="F187" s="96">
        <f t="shared" si="15"/>
        <v>0</v>
      </c>
      <c r="G187" s="160"/>
      <c r="H187" s="143"/>
      <c r="I187" s="129" t="e">
        <f>VLOOKUP(H187,Presupuesto!$B$11:$C$565,2,0)</f>
        <v>#N/A</v>
      </c>
      <c r="J187" s="97" t="str">
        <f t="shared" si="16"/>
        <v>Gestión Administrativa y  financiera en apoyo al Desarrollo Académico</v>
      </c>
      <c r="K187" s="97" t="s">
        <v>412</v>
      </c>
      <c r="L187" s="97"/>
      <c r="M187" s="428"/>
      <c r="N187" s="428"/>
    </row>
    <row r="188" spans="3:14" ht="14.45" x14ac:dyDescent="0.35">
      <c r="C188" s="142"/>
      <c r="D188" s="157"/>
      <c r="E188" s="117"/>
      <c r="F188" s="96">
        <f t="shared" si="15"/>
        <v>0</v>
      </c>
      <c r="G188" s="160"/>
      <c r="H188" s="143"/>
      <c r="I188" s="129" t="e">
        <f>VLOOKUP(H188,Presupuesto!$B$11:$C$565,2,0)</f>
        <v>#N/A</v>
      </c>
      <c r="J188" s="97" t="str">
        <f t="shared" si="16"/>
        <v>Gestión Administrativa y  financiera en apoyo al Desarrollo Académico</v>
      </c>
      <c r="K188" s="97" t="s">
        <v>412</v>
      </c>
      <c r="L188" s="97"/>
      <c r="M188" s="428"/>
      <c r="N188" s="428"/>
    </row>
    <row r="189" spans="3:14" ht="14.45" x14ac:dyDescent="0.35">
      <c r="C189" s="142"/>
      <c r="D189" s="157"/>
      <c r="E189" s="117"/>
      <c r="F189" s="96">
        <f t="shared" si="15"/>
        <v>0</v>
      </c>
      <c r="G189" s="160"/>
      <c r="H189" s="143"/>
      <c r="I189" s="129" t="e">
        <f>VLOOKUP(H189,Presupuesto!$B$11:$C$565,2,0)</f>
        <v>#N/A</v>
      </c>
      <c r="J189" s="97" t="str">
        <f t="shared" si="16"/>
        <v>Gestión Administrativa y  financiera en apoyo al Desarrollo Académico</v>
      </c>
      <c r="K189" s="97" t="s">
        <v>412</v>
      </c>
      <c r="L189" s="97"/>
      <c r="M189" s="428"/>
      <c r="N189" s="428"/>
    </row>
    <row r="190" spans="3:14" ht="14.45" x14ac:dyDescent="0.35">
      <c r="C190" s="144"/>
      <c r="D190" s="157"/>
      <c r="E190" s="117"/>
      <c r="F190" s="96">
        <f t="shared" si="15"/>
        <v>0</v>
      </c>
      <c r="G190" s="160"/>
      <c r="H190" s="145"/>
      <c r="I190" s="129" t="e">
        <f>VLOOKUP(H190,Presupuesto!$B$11:$C$565,2,0)</f>
        <v>#N/A</v>
      </c>
      <c r="J190" s="97" t="str">
        <f t="shared" si="16"/>
        <v>Gestión Administrativa y  financiera en apoyo al Desarrollo Académico</v>
      </c>
      <c r="K190" s="97" t="s">
        <v>403</v>
      </c>
      <c r="L190" s="97"/>
      <c r="M190" s="428"/>
      <c r="N190" s="428"/>
    </row>
    <row r="191" spans="3:14" ht="14.45" x14ac:dyDescent="0.35">
      <c r="C191" s="144"/>
      <c r="D191" s="157"/>
      <c r="E191" s="117"/>
      <c r="F191" s="96">
        <f t="shared" si="15"/>
        <v>0</v>
      </c>
      <c r="G191" s="160"/>
      <c r="H191" s="145"/>
      <c r="I191" s="129" t="e">
        <f>VLOOKUP(H191,Presupuesto!$B$11:$C$565,2,0)</f>
        <v>#N/A</v>
      </c>
      <c r="J191" s="97" t="str">
        <f t="shared" si="16"/>
        <v>Gestión Administrativa y  financiera en apoyo al Desarrollo Académico</v>
      </c>
      <c r="K191" s="97" t="s">
        <v>412</v>
      </c>
      <c r="L191" s="97"/>
      <c r="M191" s="428"/>
      <c r="N191" s="428"/>
    </row>
    <row r="192" spans="3:14" ht="14.45" x14ac:dyDescent="0.35">
      <c r="C192" s="144"/>
      <c r="D192" s="157"/>
      <c r="E192" s="117"/>
      <c r="F192" s="96">
        <f t="shared" si="15"/>
        <v>0</v>
      </c>
      <c r="G192" s="160"/>
      <c r="H192" s="145"/>
      <c r="I192" s="129" t="e">
        <f>VLOOKUP(H192,Presupuesto!$B$11:$C$565,2,0)</f>
        <v>#N/A</v>
      </c>
      <c r="J192" s="97" t="str">
        <f t="shared" si="16"/>
        <v>Gestión Administrativa y  financiera en apoyo al Desarrollo Académico</v>
      </c>
      <c r="K192" s="97" t="s">
        <v>412</v>
      </c>
      <c r="L192" s="97"/>
      <c r="M192" s="428"/>
      <c r="N192" s="428"/>
    </row>
    <row r="193" spans="3:14" ht="14.45" x14ac:dyDescent="0.35">
      <c r="C193" s="144"/>
      <c r="D193" s="157"/>
      <c r="E193" s="117"/>
      <c r="F193" s="96">
        <f t="shared" si="15"/>
        <v>0</v>
      </c>
      <c r="G193" s="160"/>
      <c r="H193" s="145"/>
      <c r="I193" s="129" t="e">
        <f>VLOOKUP(H193,Presupuesto!$B$11:$C$565,2,0)</f>
        <v>#N/A</v>
      </c>
      <c r="J193" s="97" t="str">
        <f t="shared" si="16"/>
        <v>Gestión Administrativa y  financiera en apoyo al Desarrollo Académico</v>
      </c>
      <c r="K193" s="97" t="s">
        <v>412</v>
      </c>
      <c r="L193" s="97"/>
      <c r="M193" s="428"/>
      <c r="N193" s="428"/>
    </row>
    <row r="194" spans="3:14" thickBot="1" x14ac:dyDescent="0.4">
      <c r="C194" s="146"/>
      <c r="D194" s="219"/>
      <c r="E194" s="102"/>
      <c r="F194" s="104">
        <f t="shared" si="15"/>
        <v>0</v>
      </c>
      <c r="G194" s="161"/>
      <c r="H194" s="147"/>
      <c r="I194" s="131" t="e">
        <f>VLOOKUP(H194,Presupuesto!$B$11:$C$565,2,0)</f>
        <v>#N/A</v>
      </c>
      <c r="J194" s="105" t="str">
        <f t="shared" si="16"/>
        <v>Gestión Administrativa y  financiera en apoyo al Desarrollo Académico</v>
      </c>
      <c r="K194" s="123" t="s">
        <v>394</v>
      </c>
      <c r="L194" s="105"/>
      <c r="M194" s="428"/>
      <c r="N194" s="428"/>
    </row>
    <row r="195" spans="3:14" ht="14.45" x14ac:dyDescent="0.35">
      <c r="C195" s="428"/>
      <c r="D195" s="428"/>
      <c r="E195" s="428"/>
      <c r="F195" s="428"/>
      <c r="G195" s="415"/>
      <c r="H195" s="428"/>
      <c r="I195" s="428"/>
      <c r="J195" s="428"/>
      <c r="K195" s="428"/>
      <c r="L195" s="428"/>
      <c r="M195" s="428"/>
      <c r="N195" s="428"/>
    </row>
    <row r="199" spans="3:14" thickBot="1" x14ac:dyDescent="0.4">
      <c r="C199" s="428"/>
      <c r="D199" s="428"/>
      <c r="E199" s="428"/>
      <c r="F199" s="428"/>
      <c r="G199" s="415"/>
      <c r="H199" s="428"/>
      <c r="I199" s="428"/>
      <c r="J199" s="428"/>
      <c r="K199" s="428"/>
      <c r="L199" s="428"/>
      <c r="M199" s="428"/>
      <c r="N199" s="428"/>
    </row>
    <row r="200" spans="3:14" thickBot="1" x14ac:dyDescent="0.4">
      <c r="C200" s="156" t="s">
        <v>53</v>
      </c>
      <c r="D200" s="350">
        <f>SUM(F207:F227)</f>
        <v>0</v>
      </c>
      <c r="E200" s="428"/>
      <c r="F200" s="70"/>
      <c r="G200" s="78"/>
      <c r="H200" s="70"/>
      <c r="I200" s="70"/>
      <c r="J200" s="428"/>
      <c r="K200" s="428"/>
      <c r="L200" s="428"/>
      <c r="M200" s="428"/>
      <c r="N200" s="428"/>
    </row>
    <row r="201" spans="3:14" ht="14.45" x14ac:dyDescent="0.35">
      <c r="C201" s="70"/>
      <c r="D201" s="31"/>
      <c r="E201" s="92"/>
      <c r="F201" s="92"/>
      <c r="G201" s="92"/>
      <c r="H201" s="75"/>
      <c r="I201" s="75"/>
      <c r="J201" s="75"/>
      <c r="K201" s="111"/>
      <c r="L201" s="428"/>
      <c r="M201" s="428"/>
      <c r="N201" s="428"/>
    </row>
    <row r="202" spans="3:14" ht="15.6" x14ac:dyDescent="0.35">
      <c r="C202" s="290" t="s">
        <v>392</v>
      </c>
      <c r="D202" s="347"/>
      <c r="E202" s="92"/>
      <c r="F202" s="92"/>
      <c r="G202" s="92"/>
      <c r="H202" s="75"/>
      <c r="I202" s="75"/>
      <c r="J202" s="75"/>
      <c r="K202" s="111"/>
      <c r="L202" s="428"/>
      <c r="M202" s="428"/>
      <c r="N202" s="428"/>
    </row>
    <row r="203" spans="3:14" ht="18.600000000000001" x14ac:dyDescent="0.35">
      <c r="C203" s="207" t="e">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#N/A</v>
      </c>
      <c r="D203" s="31"/>
      <c r="E203" s="92"/>
      <c r="F203" s="92"/>
      <c r="G203" s="92"/>
      <c r="H203" s="75"/>
      <c r="I203" s="75"/>
      <c r="J203" s="75"/>
      <c r="K203" s="111"/>
      <c r="L203" s="428"/>
      <c r="M203" s="428"/>
      <c r="N203" s="428"/>
    </row>
    <row r="204" spans="3:14" ht="14.45" x14ac:dyDescent="0.35">
      <c r="C204" s="428"/>
      <c r="D204" s="428"/>
      <c r="E204" s="92"/>
      <c r="F204" s="92"/>
      <c r="G204" s="92"/>
      <c r="H204" s="75"/>
      <c r="I204" s="75"/>
      <c r="J204" s="75"/>
      <c r="K204" s="111"/>
      <c r="L204" s="428"/>
      <c r="M204" s="428"/>
      <c r="N204" s="428"/>
    </row>
    <row r="205" spans="3:14" thickBot="1" x14ac:dyDescent="0.4">
      <c r="C205" s="428"/>
      <c r="D205" s="428"/>
      <c r="E205" s="428"/>
      <c r="F205" s="92"/>
      <c r="G205" s="75"/>
      <c r="H205" s="75"/>
      <c r="I205" s="75"/>
      <c r="J205" s="428"/>
      <c r="K205" s="428"/>
      <c r="L205" s="428"/>
      <c r="M205" s="428"/>
      <c r="N205" s="428"/>
    </row>
    <row r="206" spans="3:14" ht="15.75" thickBot="1" x14ac:dyDescent="0.3">
      <c r="C206" s="128" t="s">
        <v>44</v>
      </c>
      <c r="D206" s="133" t="s">
        <v>55</v>
      </c>
      <c r="E206" s="135" t="s">
        <v>57</v>
      </c>
      <c r="F206" s="134" t="s">
        <v>27</v>
      </c>
      <c r="G206" s="132" t="s">
        <v>131</v>
      </c>
      <c r="H206" s="135" t="s">
        <v>46</v>
      </c>
      <c r="I206" s="132" t="s">
        <v>132</v>
      </c>
      <c r="J206" s="132" t="s">
        <v>410</v>
      </c>
      <c r="K206" s="132" t="s">
        <v>411</v>
      </c>
      <c r="L206" s="132" t="s">
        <v>121</v>
      </c>
      <c r="M206" s="428"/>
      <c r="N206" s="428"/>
    </row>
    <row r="207" spans="3:14" ht="14.45" x14ac:dyDescent="0.35">
      <c r="C207" s="140"/>
      <c r="D207" s="157"/>
      <c r="E207" s="114"/>
      <c r="F207" s="96">
        <f t="shared" ref="F207:F227" si="17">D207*E207</f>
        <v>0</v>
      </c>
      <c r="G207" s="160"/>
      <c r="H207" s="141"/>
      <c r="I207" s="129" t="e">
        <f>VLOOKUP(H207,Presupuesto!$B$11:$C$565,2,0)</f>
        <v>#N/A</v>
      </c>
      <c r="J207" s="215" t="s">
        <v>1450</v>
      </c>
      <c r="K207" s="97" t="s">
        <v>394</v>
      </c>
      <c r="L207" s="97"/>
      <c r="M207" s="428"/>
      <c r="N207" s="428"/>
    </row>
    <row r="208" spans="3:14" ht="14.45" x14ac:dyDescent="0.35">
      <c r="C208" s="140"/>
      <c r="D208" s="157"/>
      <c r="E208" s="122"/>
      <c r="F208" s="96">
        <f t="shared" si="17"/>
        <v>0</v>
      </c>
      <c r="G208" s="160"/>
      <c r="H208" s="141"/>
      <c r="I208" s="129" t="e">
        <f>VLOOKUP(H208,Presupuesto!$B$11:$C$565,2,0)</f>
        <v>#N/A</v>
      </c>
      <c r="J208" s="97" t="str">
        <f>$J$94</f>
        <v>Gestión Administrativa y  financiera en apoyo al Desarrollo Académico</v>
      </c>
      <c r="K208" s="97" t="s">
        <v>412</v>
      </c>
      <c r="L208" s="97"/>
      <c r="M208" s="428"/>
      <c r="N208" s="428"/>
    </row>
    <row r="209" spans="3:14" ht="14.45" x14ac:dyDescent="0.35">
      <c r="C209" s="140"/>
      <c r="D209" s="157"/>
      <c r="E209" s="122"/>
      <c r="F209" s="96">
        <f t="shared" si="17"/>
        <v>0</v>
      </c>
      <c r="G209" s="160"/>
      <c r="H209" s="141"/>
      <c r="I209" s="129" t="e">
        <f>VLOOKUP(H209,Presupuesto!$B$11:$C$565,2,0)</f>
        <v>#N/A</v>
      </c>
      <c r="J209" s="97" t="str">
        <f t="shared" ref="J209:J227" si="18">$J$94</f>
        <v>Gestión Administrativa y  financiera en apoyo al Desarrollo Académico</v>
      </c>
      <c r="K209" s="97" t="s">
        <v>412</v>
      </c>
      <c r="L209" s="97"/>
      <c r="M209" s="428"/>
      <c r="N209" s="428"/>
    </row>
    <row r="210" spans="3:14" ht="14.45" x14ac:dyDescent="0.35">
      <c r="C210" s="140"/>
      <c r="D210" s="157"/>
      <c r="E210" s="122"/>
      <c r="F210" s="96">
        <f t="shared" si="17"/>
        <v>0</v>
      </c>
      <c r="G210" s="160"/>
      <c r="H210" s="141"/>
      <c r="I210" s="129" t="e">
        <f>VLOOKUP(H210,Presupuesto!$B$11:$C$565,2,0)</f>
        <v>#N/A</v>
      </c>
      <c r="J210" s="97" t="str">
        <f t="shared" si="18"/>
        <v>Gestión Administrativa y  financiera en apoyo al Desarrollo Académico</v>
      </c>
      <c r="K210" s="97" t="s">
        <v>412</v>
      </c>
      <c r="L210" s="97"/>
      <c r="M210" s="428"/>
      <c r="N210" s="428"/>
    </row>
    <row r="211" spans="3:14" ht="14.45" x14ac:dyDescent="0.35">
      <c r="C211" s="140"/>
      <c r="D211" s="157"/>
      <c r="E211" s="122"/>
      <c r="F211" s="96">
        <f t="shared" si="17"/>
        <v>0</v>
      </c>
      <c r="G211" s="160"/>
      <c r="H211" s="141"/>
      <c r="I211" s="129" t="e">
        <f>VLOOKUP(H211,Presupuesto!$B$11:$C$565,2,0)</f>
        <v>#N/A</v>
      </c>
      <c r="J211" s="97" t="str">
        <f t="shared" si="18"/>
        <v>Gestión Administrativa y  financiera en apoyo al Desarrollo Académico</v>
      </c>
      <c r="K211" s="97" t="s">
        <v>412</v>
      </c>
      <c r="L211" s="97"/>
      <c r="M211" s="428"/>
      <c r="N211" s="428"/>
    </row>
    <row r="212" spans="3:14" ht="14.45" x14ac:dyDescent="0.35">
      <c r="C212" s="140"/>
      <c r="D212" s="157"/>
      <c r="E212" s="122"/>
      <c r="F212" s="96">
        <f t="shared" si="17"/>
        <v>0</v>
      </c>
      <c r="G212" s="160"/>
      <c r="H212" s="141"/>
      <c r="I212" s="129" t="e">
        <f>VLOOKUP(H212,Presupuesto!$B$11:$C$565,2,0)</f>
        <v>#N/A</v>
      </c>
      <c r="J212" s="97" t="str">
        <f t="shared" si="18"/>
        <v>Gestión Administrativa y  financiera en apoyo al Desarrollo Académico</v>
      </c>
      <c r="K212" s="97" t="s">
        <v>401</v>
      </c>
      <c r="L212" s="97"/>
      <c r="M212" s="428"/>
      <c r="N212" s="428"/>
    </row>
    <row r="213" spans="3:14" ht="14.45" x14ac:dyDescent="0.35">
      <c r="C213" s="140"/>
      <c r="D213" s="157"/>
      <c r="E213" s="122"/>
      <c r="F213" s="96">
        <f t="shared" si="17"/>
        <v>0</v>
      </c>
      <c r="G213" s="160"/>
      <c r="H213" s="141"/>
      <c r="I213" s="129" t="e">
        <f>VLOOKUP(H213,Presupuesto!$B$11:$C$565,2,0)</f>
        <v>#N/A</v>
      </c>
      <c r="J213" s="97" t="str">
        <f t="shared" si="18"/>
        <v>Gestión Administrativa y  financiera en apoyo al Desarrollo Académico</v>
      </c>
      <c r="K213" s="97" t="s">
        <v>412</v>
      </c>
      <c r="L213" s="97"/>
      <c r="M213" s="428"/>
      <c r="N213" s="428"/>
    </row>
    <row r="214" spans="3:14" ht="14.45" x14ac:dyDescent="0.35">
      <c r="C214" s="140"/>
      <c r="D214" s="157"/>
      <c r="E214" s="122"/>
      <c r="F214" s="96">
        <f t="shared" si="17"/>
        <v>0</v>
      </c>
      <c r="G214" s="160"/>
      <c r="H214" s="141"/>
      <c r="I214" s="129" t="e">
        <f>VLOOKUP(H214,Presupuesto!$B$11:$C$565,2,0)</f>
        <v>#N/A</v>
      </c>
      <c r="J214" s="97" t="str">
        <f t="shared" si="18"/>
        <v>Gestión Administrativa y  financiera en apoyo al Desarrollo Académico</v>
      </c>
      <c r="K214" s="97" t="s">
        <v>412</v>
      </c>
      <c r="L214" s="97"/>
      <c r="M214" s="428"/>
      <c r="N214" s="428"/>
    </row>
    <row r="215" spans="3:14" ht="14.45" x14ac:dyDescent="0.35">
      <c r="C215" s="140"/>
      <c r="D215" s="157"/>
      <c r="E215" s="122"/>
      <c r="F215" s="96">
        <f t="shared" si="17"/>
        <v>0</v>
      </c>
      <c r="G215" s="160"/>
      <c r="H215" s="141"/>
      <c r="I215" s="129" t="e">
        <f>VLOOKUP(H215,Presupuesto!$B$11:$C$565,2,0)</f>
        <v>#N/A</v>
      </c>
      <c r="J215" s="97" t="str">
        <f t="shared" si="18"/>
        <v>Gestión Administrativa y  financiera en apoyo al Desarrollo Académico</v>
      </c>
      <c r="K215" s="97" t="s">
        <v>412</v>
      </c>
      <c r="L215" s="97"/>
      <c r="M215" s="428"/>
      <c r="N215" s="428"/>
    </row>
    <row r="216" spans="3:14" ht="14.45" x14ac:dyDescent="0.35">
      <c r="C216" s="140"/>
      <c r="D216" s="157"/>
      <c r="E216" s="122"/>
      <c r="F216" s="96">
        <f t="shared" si="17"/>
        <v>0</v>
      </c>
      <c r="G216" s="160"/>
      <c r="H216" s="141"/>
      <c r="I216" s="129" t="e">
        <f>VLOOKUP(H216,Presupuesto!$B$11:$C$565,2,0)</f>
        <v>#N/A</v>
      </c>
      <c r="J216" s="97" t="str">
        <f t="shared" si="18"/>
        <v>Gestión Administrativa y  financiera en apoyo al Desarrollo Académico</v>
      </c>
      <c r="K216" s="97" t="s">
        <v>412</v>
      </c>
      <c r="L216" s="97"/>
      <c r="M216" s="428"/>
      <c r="N216" s="428"/>
    </row>
    <row r="217" spans="3:14" ht="14.45" x14ac:dyDescent="0.35">
      <c r="C217" s="142"/>
      <c r="D217" s="157"/>
      <c r="E217" s="117"/>
      <c r="F217" s="96">
        <f t="shared" si="17"/>
        <v>0</v>
      </c>
      <c r="G217" s="160"/>
      <c r="H217" s="143"/>
      <c r="I217" s="129" t="e">
        <f>VLOOKUP(H217,Presupuesto!$B$11:$C$565,2,0)</f>
        <v>#N/A</v>
      </c>
      <c r="J217" s="97" t="str">
        <f t="shared" si="18"/>
        <v>Gestión Administrativa y  financiera en apoyo al Desarrollo Académico</v>
      </c>
      <c r="K217" s="97" t="s">
        <v>412</v>
      </c>
      <c r="L217" s="97"/>
      <c r="M217" s="428"/>
      <c r="N217" s="428"/>
    </row>
    <row r="218" spans="3:14" ht="14.45" x14ac:dyDescent="0.35">
      <c r="C218" s="142"/>
      <c r="D218" s="157"/>
      <c r="E218" s="117"/>
      <c r="F218" s="96">
        <f t="shared" si="17"/>
        <v>0</v>
      </c>
      <c r="G218" s="160"/>
      <c r="H218" s="143"/>
      <c r="I218" s="129" t="e">
        <f>VLOOKUP(H218,Presupuesto!$B$11:$C$565,2,0)</f>
        <v>#N/A</v>
      </c>
      <c r="J218" s="97" t="str">
        <f t="shared" si="18"/>
        <v>Gestión Administrativa y  financiera en apoyo al Desarrollo Académico</v>
      </c>
      <c r="K218" s="97" t="s">
        <v>412</v>
      </c>
      <c r="L218" s="97"/>
      <c r="M218" s="428"/>
      <c r="N218" s="428"/>
    </row>
    <row r="219" spans="3:14" ht="14.45" x14ac:dyDescent="0.35">
      <c r="C219" s="142"/>
      <c r="D219" s="157"/>
      <c r="E219" s="117"/>
      <c r="F219" s="96">
        <f t="shared" si="17"/>
        <v>0</v>
      </c>
      <c r="G219" s="160"/>
      <c r="H219" s="143"/>
      <c r="I219" s="129" t="e">
        <f>VLOOKUP(H219,Presupuesto!$B$11:$C$565,2,0)</f>
        <v>#N/A</v>
      </c>
      <c r="J219" s="97" t="str">
        <f t="shared" si="18"/>
        <v>Gestión Administrativa y  financiera en apoyo al Desarrollo Académico</v>
      </c>
      <c r="K219" s="97" t="s">
        <v>412</v>
      </c>
      <c r="L219" s="97"/>
      <c r="M219" s="428"/>
      <c r="N219" s="428"/>
    </row>
    <row r="220" spans="3:14" ht="14.45" x14ac:dyDescent="0.35">
      <c r="C220" s="142"/>
      <c r="D220" s="157"/>
      <c r="E220" s="117"/>
      <c r="F220" s="96">
        <f t="shared" si="17"/>
        <v>0</v>
      </c>
      <c r="G220" s="160"/>
      <c r="H220" s="143"/>
      <c r="I220" s="129" t="e">
        <f>VLOOKUP(H220,Presupuesto!$B$11:$C$565,2,0)</f>
        <v>#N/A</v>
      </c>
      <c r="J220" s="97" t="str">
        <f t="shared" si="18"/>
        <v>Gestión Administrativa y  financiera en apoyo al Desarrollo Académico</v>
      </c>
      <c r="K220" s="97" t="s">
        <v>412</v>
      </c>
      <c r="L220" s="97"/>
      <c r="M220" s="428"/>
      <c r="N220" s="428"/>
    </row>
    <row r="221" spans="3:14" ht="14.45" x14ac:dyDescent="0.35">
      <c r="C221" s="142"/>
      <c r="D221" s="157"/>
      <c r="E221" s="117"/>
      <c r="F221" s="96">
        <f t="shared" si="17"/>
        <v>0</v>
      </c>
      <c r="G221" s="160"/>
      <c r="H221" s="143"/>
      <c r="I221" s="129" t="e">
        <f>VLOOKUP(H221,Presupuesto!$B$11:$C$565,2,0)</f>
        <v>#N/A</v>
      </c>
      <c r="J221" s="97" t="str">
        <f t="shared" si="18"/>
        <v>Gestión Administrativa y  financiera en apoyo al Desarrollo Académico</v>
      </c>
      <c r="K221" s="97" t="s">
        <v>412</v>
      </c>
      <c r="L221" s="97"/>
      <c r="M221" s="428"/>
      <c r="N221" s="428"/>
    </row>
    <row r="222" spans="3:14" ht="14.45" x14ac:dyDescent="0.35">
      <c r="C222" s="142"/>
      <c r="D222" s="157"/>
      <c r="E222" s="117"/>
      <c r="F222" s="96">
        <f t="shared" si="17"/>
        <v>0</v>
      </c>
      <c r="G222" s="160"/>
      <c r="H222" s="143"/>
      <c r="I222" s="129" t="e">
        <f>VLOOKUP(H222,Presupuesto!$B$11:$C$565,2,0)</f>
        <v>#N/A</v>
      </c>
      <c r="J222" s="97" t="str">
        <f t="shared" si="18"/>
        <v>Gestión Administrativa y  financiera en apoyo al Desarrollo Académico</v>
      </c>
      <c r="K222" s="97" t="s">
        <v>412</v>
      </c>
      <c r="L222" s="97"/>
      <c r="M222" s="428"/>
      <c r="N222" s="428"/>
    </row>
    <row r="223" spans="3:14" ht="14.45" x14ac:dyDescent="0.35">
      <c r="C223" s="144"/>
      <c r="D223" s="157"/>
      <c r="E223" s="117"/>
      <c r="F223" s="96">
        <f t="shared" si="17"/>
        <v>0</v>
      </c>
      <c r="G223" s="160"/>
      <c r="H223" s="145"/>
      <c r="I223" s="129" t="e">
        <f>VLOOKUP(H223,Presupuesto!$B$11:$C$565,2,0)</f>
        <v>#N/A</v>
      </c>
      <c r="J223" s="97" t="str">
        <f t="shared" si="18"/>
        <v>Gestión Administrativa y  financiera en apoyo al Desarrollo Académico</v>
      </c>
      <c r="K223" s="97" t="s">
        <v>403</v>
      </c>
      <c r="L223" s="97"/>
      <c r="M223" s="428"/>
      <c r="N223" s="428"/>
    </row>
    <row r="224" spans="3:14" ht="14.45" x14ac:dyDescent="0.35">
      <c r="C224" s="144"/>
      <c r="D224" s="157"/>
      <c r="E224" s="117"/>
      <c r="F224" s="96">
        <f t="shared" si="17"/>
        <v>0</v>
      </c>
      <c r="G224" s="160"/>
      <c r="H224" s="145"/>
      <c r="I224" s="129" t="e">
        <f>VLOOKUP(H224,Presupuesto!$B$11:$C$565,2,0)</f>
        <v>#N/A</v>
      </c>
      <c r="J224" s="97" t="str">
        <f t="shared" si="18"/>
        <v>Gestión Administrativa y  financiera en apoyo al Desarrollo Académico</v>
      </c>
      <c r="K224" s="97" t="s">
        <v>412</v>
      </c>
      <c r="L224" s="97"/>
      <c r="M224" s="428"/>
      <c r="N224" s="428"/>
    </row>
    <row r="225" spans="3:14" ht="14.45" x14ac:dyDescent="0.35">
      <c r="C225" s="144"/>
      <c r="D225" s="157"/>
      <c r="E225" s="117"/>
      <c r="F225" s="96">
        <f t="shared" si="17"/>
        <v>0</v>
      </c>
      <c r="G225" s="160"/>
      <c r="H225" s="145"/>
      <c r="I225" s="129" t="e">
        <f>VLOOKUP(H225,Presupuesto!$B$11:$C$565,2,0)</f>
        <v>#N/A</v>
      </c>
      <c r="J225" s="97" t="str">
        <f t="shared" si="18"/>
        <v>Gestión Administrativa y  financiera en apoyo al Desarrollo Académico</v>
      </c>
      <c r="K225" s="97" t="s">
        <v>412</v>
      </c>
      <c r="L225" s="97"/>
      <c r="M225" s="428"/>
      <c r="N225" s="428"/>
    </row>
    <row r="226" spans="3:14" ht="14.45" x14ac:dyDescent="0.35">
      <c r="C226" s="144"/>
      <c r="D226" s="157"/>
      <c r="E226" s="117"/>
      <c r="F226" s="96">
        <f t="shared" si="17"/>
        <v>0</v>
      </c>
      <c r="G226" s="160"/>
      <c r="H226" s="145"/>
      <c r="I226" s="129" t="e">
        <f>VLOOKUP(H226,Presupuesto!$B$11:$C$565,2,0)</f>
        <v>#N/A</v>
      </c>
      <c r="J226" s="97" t="str">
        <f t="shared" si="18"/>
        <v>Gestión Administrativa y  financiera en apoyo al Desarrollo Académico</v>
      </c>
      <c r="K226" s="97" t="s">
        <v>412</v>
      </c>
      <c r="L226" s="97"/>
      <c r="M226" s="428"/>
      <c r="N226" s="428"/>
    </row>
    <row r="227" spans="3:14" thickBot="1" x14ac:dyDescent="0.4">
      <c r="C227" s="146"/>
      <c r="D227" s="219"/>
      <c r="E227" s="102"/>
      <c r="F227" s="104">
        <f t="shared" si="17"/>
        <v>0</v>
      </c>
      <c r="G227" s="161"/>
      <c r="H227" s="147"/>
      <c r="I227" s="131" t="e">
        <f>VLOOKUP(H227,Presupuesto!$B$11:$C$565,2,0)</f>
        <v>#N/A</v>
      </c>
      <c r="J227" s="105" t="str">
        <f t="shared" si="18"/>
        <v>Gestión Administrativa y  financiera en apoyo al Desarrollo Académico</v>
      </c>
      <c r="K227" s="123" t="s">
        <v>394</v>
      </c>
      <c r="L227" s="105"/>
      <c r="M227" s="428"/>
      <c r="N227" s="428"/>
    </row>
    <row r="228" spans="3:14" ht="14.45" x14ac:dyDescent="0.35">
      <c r="C228" s="428"/>
      <c r="D228" s="428"/>
      <c r="E228" s="428"/>
      <c r="F228" s="428"/>
      <c r="G228" s="415"/>
      <c r="H228" s="428"/>
      <c r="I228" s="428"/>
      <c r="J228" s="428"/>
      <c r="K228" s="428"/>
      <c r="L228" s="428"/>
      <c r="M228" s="428"/>
      <c r="N228" s="428"/>
    </row>
    <row r="231" spans="3:14" thickBot="1" x14ac:dyDescent="0.4">
      <c r="C231" s="428"/>
      <c r="D231" s="428"/>
      <c r="E231" s="428"/>
      <c r="F231" s="428"/>
      <c r="G231" s="415"/>
      <c r="H231" s="428"/>
      <c r="I231" s="428"/>
      <c r="J231" s="428"/>
      <c r="K231" s="428"/>
      <c r="L231" s="428"/>
      <c r="M231" s="428"/>
      <c r="N231" s="428"/>
    </row>
    <row r="232" spans="3:14" thickBot="1" x14ac:dyDescent="0.4">
      <c r="C232" s="156" t="s">
        <v>53</v>
      </c>
      <c r="D232" s="350">
        <f>SUM(F239:F259)</f>
        <v>0</v>
      </c>
      <c r="E232" s="428"/>
      <c r="F232" s="70"/>
      <c r="G232" s="78"/>
      <c r="H232" s="70"/>
      <c r="I232" s="70"/>
      <c r="J232" s="428"/>
      <c r="K232" s="428"/>
      <c r="L232" s="428"/>
      <c r="M232" s="428"/>
      <c r="N232" s="428"/>
    </row>
    <row r="233" spans="3:14" ht="14.45" x14ac:dyDescent="0.35">
      <c r="C233" s="70"/>
      <c r="D233" s="31"/>
      <c r="E233" s="92"/>
      <c r="F233" s="92"/>
      <c r="G233" s="92"/>
      <c r="H233" s="75"/>
      <c r="I233" s="75"/>
      <c r="J233" s="75"/>
      <c r="K233" s="111"/>
      <c r="L233" s="428"/>
      <c r="M233" s="428"/>
      <c r="N233" s="428"/>
    </row>
    <row r="234" spans="3:14" ht="15.6" x14ac:dyDescent="0.35">
      <c r="C234" s="290" t="s">
        <v>392</v>
      </c>
      <c r="D234" s="347"/>
      <c r="E234" s="92"/>
      <c r="F234" s="92"/>
      <c r="G234" s="92"/>
      <c r="H234" s="75"/>
      <c r="I234" s="75"/>
      <c r="J234" s="75"/>
      <c r="K234" s="111"/>
      <c r="L234" s="428"/>
      <c r="M234" s="428"/>
      <c r="N234" s="428"/>
    </row>
    <row r="235" spans="3:14" ht="18.600000000000001" x14ac:dyDescent="0.35">
      <c r="C235" s="207" t="e">
        <f>IFERROR(VLOOKUP(D234,'1. Desarrollo e Innov. Curricu.'!$E:$F,2,FALSE),IFERROR(VLOOKUP(D234,'2. Investigación Científica'!$E:$F,2,FALSE),IFERROR(VLOOKUP(D234,'3. Vinculación Univ. Sociedad'!$E:$F,2,FALSE),IFERROR(VLOOKUP(D234,'4. Docencia y Profesorado Univ.'!$E:$F,2,FALSE),IFERROR(VLOOKUP(D234,'5. Estudiantes y Graduados'!$E:$F,2,FALSE),IFERROR(VLOOKUP(D234,'11. Gestion Administrativa'!$E:$F,2,FALSE),IFERROR(VLOOKUP(D234,'13. Gestión Académica'!$E:$F,2,FALSE),IFERROR(VLOOKUP(D234,'8. Asegura. de la Calid. y M'!$E:$F,2,FALSE),IFERROR(VLOOKUP(D234,'6. Gestión del Conocimiento'!$E:$F,2,FALSE),IFERROR(VLOOKUP(D234,'15. Gobernabilidad y Proceso...'!$E:$F,2,FALSE),IFERROR(VLOOKUP(D234,'12. Gestión del Talento Humano'!$E:$F,2,FALSE),IFERROR(VLOOKUP(D234,'14. Internacional... de la E.S.'!$E:$F,2,FALSE),IFERROR(VLOOKUP(D234,'10. Posgrado'!$E:$F,2,FALSE),IFERROR(VLOOKUP(D234,'17. Gestión TIC'!$E:$F,2,FALSE),IFERROR(VLOOKUP(D234,'16. Desa. del Sistema Educ.Sup.'!$E:$F,2,FALSE),IFERROR(VLOOKUP(D234,'9. Cultura de Inno. Insti...'!$E:$F,2,FALSE),VLOOKUP(D234,'7. Lo Esencial de la Reforma U.'!$E:$F,2,0)))))))))))))))))</f>
        <v>#N/A</v>
      </c>
      <c r="D235" s="31"/>
      <c r="E235" s="92"/>
      <c r="F235" s="92"/>
      <c r="G235" s="92"/>
      <c r="H235" s="75"/>
      <c r="I235" s="75"/>
      <c r="J235" s="75"/>
      <c r="K235" s="111"/>
      <c r="L235" s="428"/>
      <c r="M235" s="428"/>
      <c r="N235" s="428"/>
    </row>
    <row r="236" spans="3:14" ht="14.45" x14ac:dyDescent="0.35">
      <c r="C236" s="428"/>
      <c r="D236" s="428"/>
      <c r="E236" s="92"/>
      <c r="F236" s="92"/>
      <c r="G236" s="92"/>
      <c r="H236" s="75"/>
      <c r="I236" s="75"/>
      <c r="J236" s="75"/>
      <c r="K236" s="111"/>
      <c r="L236" s="428"/>
      <c r="M236" s="428"/>
      <c r="N236" s="428"/>
    </row>
    <row r="237" spans="3:14" thickBot="1" x14ac:dyDescent="0.4">
      <c r="C237" s="428"/>
      <c r="D237" s="428"/>
      <c r="E237" s="428"/>
      <c r="F237" s="92"/>
      <c r="G237" s="75"/>
      <c r="H237" s="75"/>
      <c r="I237" s="75"/>
      <c r="J237" s="428"/>
      <c r="K237" s="428"/>
      <c r="L237" s="428"/>
      <c r="M237" s="428"/>
      <c r="N237" s="428"/>
    </row>
    <row r="238" spans="3:14" ht="15.75" thickBot="1" x14ac:dyDescent="0.3">
      <c r="C238" s="128" t="s">
        <v>44</v>
      </c>
      <c r="D238" s="133" t="s">
        <v>55</v>
      </c>
      <c r="E238" s="135" t="s">
        <v>57</v>
      </c>
      <c r="F238" s="134" t="s">
        <v>27</v>
      </c>
      <c r="G238" s="132" t="s">
        <v>131</v>
      </c>
      <c r="H238" s="135" t="s">
        <v>46</v>
      </c>
      <c r="I238" s="132" t="s">
        <v>132</v>
      </c>
      <c r="J238" s="132" t="s">
        <v>410</v>
      </c>
      <c r="K238" s="132" t="s">
        <v>411</v>
      </c>
      <c r="L238" s="132" t="s">
        <v>121</v>
      </c>
      <c r="M238" s="428"/>
      <c r="N238" s="428"/>
    </row>
    <row r="239" spans="3:14" ht="14.45" x14ac:dyDescent="0.35">
      <c r="C239" s="140"/>
      <c r="D239" s="157"/>
      <c r="E239" s="114"/>
      <c r="F239" s="96">
        <f t="shared" ref="F239:F259" si="19">D239*E239</f>
        <v>0</v>
      </c>
      <c r="G239" s="160"/>
      <c r="H239" s="141"/>
      <c r="I239" s="129" t="e">
        <f>VLOOKUP(H239,Presupuesto!$B$11:$C$565,2,0)</f>
        <v>#N/A</v>
      </c>
      <c r="J239" s="215" t="s">
        <v>1450</v>
      </c>
      <c r="K239" s="97" t="s">
        <v>394</v>
      </c>
      <c r="L239" s="97"/>
      <c r="M239" s="428"/>
      <c r="N239" s="428"/>
    </row>
    <row r="240" spans="3:14" ht="14.45" x14ac:dyDescent="0.35">
      <c r="C240" s="140"/>
      <c r="D240" s="157"/>
      <c r="E240" s="122"/>
      <c r="F240" s="96">
        <f t="shared" si="19"/>
        <v>0</v>
      </c>
      <c r="G240" s="160"/>
      <c r="H240" s="141"/>
      <c r="I240" s="129" t="e">
        <f>VLOOKUP(H240,Presupuesto!$B$11:$C$565,2,0)</f>
        <v>#N/A</v>
      </c>
      <c r="J240" s="97" t="str">
        <f>$J$94</f>
        <v>Gestión Administrativa y  financiera en apoyo al Desarrollo Académico</v>
      </c>
      <c r="K240" s="97" t="s">
        <v>412</v>
      </c>
      <c r="L240" s="97"/>
      <c r="M240" s="428"/>
      <c r="N240" s="428"/>
    </row>
    <row r="241" spans="3:14" ht="14.45" x14ac:dyDescent="0.35">
      <c r="C241" s="140"/>
      <c r="D241" s="157"/>
      <c r="E241" s="122"/>
      <c r="F241" s="96">
        <f t="shared" si="19"/>
        <v>0</v>
      </c>
      <c r="G241" s="160"/>
      <c r="H241" s="141"/>
      <c r="I241" s="129" t="e">
        <f>VLOOKUP(H241,Presupuesto!$B$11:$C$565,2,0)</f>
        <v>#N/A</v>
      </c>
      <c r="J241" s="97" t="str">
        <f t="shared" ref="J241:J259" si="20">$J$94</f>
        <v>Gestión Administrativa y  financiera en apoyo al Desarrollo Académico</v>
      </c>
      <c r="K241" s="97" t="s">
        <v>412</v>
      </c>
      <c r="L241" s="97"/>
      <c r="M241" s="428"/>
      <c r="N241" s="428"/>
    </row>
    <row r="242" spans="3:14" ht="14.45" x14ac:dyDescent="0.35">
      <c r="C242" s="140"/>
      <c r="D242" s="157"/>
      <c r="E242" s="122"/>
      <c r="F242" s="96">
        <f t="shared" si="19"/>
        <v>0</v>
      </c>
      <c r="G242" s="160"/>
      <c r="H242" s="141"/>
      <c r="I242" s="129" t="e">
        <f>VLOOKUP(H242,Presupuesto!$B$11:$C$565,2,0)</f>
        <v>#N/A</v>
      </c>
      <c r="J242" s="97" t="str">
        <f t="shared" si="20"/>
        <v>Gestión Administrativa y  financiera en apoyo al Desarrollo Académico</v>
      </c>
      <c r="K242" s="97" t="s">
        <v>412</v>
      </c>
      <c r="L242" s="97"/>
      <c r="M242" s="428"/>
      <c r="N242" s="428"/>
    </row>
    <row r="243" spans="3:14" ht="14.45" x14ac:dyDescent="0.35">
      <c r="C243" s="140"/>
      <c r="D243" s="157"/>
      <c r="E243" s="122"/>
      <c r="F243" s="96">
        <f t="shared" si="19"/>
        <v>0</v>
      </c>
      <c r="G243" s="160"/>
      <c r="H243" s="141"/>
      <c r="I243" s="129" t="e">
        <f>VLOOKUP(H243,Presupuesto!$B$11:$C$565,2,0)</f>
        <v>#N/A</v>
      </c>
      <c r="J243" s="97" t="str">
        <f t="shared" si="20"/>
        <v>Gestión Administrativa y  financiera en apoyo al Desarrollo Académico</v>
      </c>
      <c r="K243" s="97" t="s">
        <v>412</v>
      </c>
      <c r="L243" s="97"/>
      <c r="M243" s="428"/>
      <c r="N243" s="428"/>
    </row>
    <row r="244" spans="3:14" ht="14.45" x14ac:dyDescent="0.35">
      <c r="C244" s="140"/>
      <c r="D244" s="157"/>
      <c r="E244" s="122"/>
      <c r="F244" s="96">
        <f t="shared" si="19"/>
        <v>0</v>
      </c>
      <c r="G244" s="160"/>
      <c r="H244" s="141"/>
      <c r="I244" s="129" t="e">
        <f>VLOOKUP(H244,Presupuesto!$B$11:$C$565,2,0)</f>
        <v>#N/A</v>
      </c>
      <c r="J244" s="97" t="str">
        <f t="shared" si="20"/>
        <v>Gestión Administrativa y  financiera en apoyo al Desarrollo Académico</v>
      </c>
      <c r="K244" s="97" t="s">
        <v>401</v>
      </c>
      <c r="L244" s="97"/>
      <c r="M244" s="428"/>
      <c r="N244" s="428"/>
    </row>
    <row r="245" spans="3:14" ht="14.45" x14ac:dyDescent="0.35">
      <c r="C245" s="140"/>
      <c r="D245" s="157"/>
      <c r="E245" s="122"/>
      <c r="F245" s="96">
        <f t="shared" si="19"/>
        <v>0</v>
      </c>
      <c r="G245" s="160"/>
      <c r="H245" s="141"/>
      <c r="I245" s="129" t="e">
        <f>VLOOKUP(H245,Presupuesto!$B$11:$C$565,2,0)</f>
        <v>#N/A</v>
      </c>
      <c r="J245" s="97" t="str">
        <f t="shared" si="20"/>
        <v>Gestión Administrativa y  financiera en apoyo al Desarrollo Académico</v>
      </c>
      <c r="K245" s="97" t="s">
        <v>412</v>
      </c>
      <c r="L245" s="97"/>
      <c r="M245" s="428"/>
      <c r="N245" s="428"/>
    </row>
    <row r="246" spans="3:14" ht="14.45" x14ac:dyDescent="0.35">
      <c r="C246" s="140"/>
      <c r="D246" s="157"/>
      <c r="E246" s="122"/>
      <c r="F246" s="96">
        <f t="shared" si="19"/>
        <v>0</v>
      </c>
      <c r="G246" s="160"/>
      <c r="H246" s="141"/>
      <c r="I246" s="129" t="e">
        <f>VLOOKUP(H246,Presupuesto!$B$11:$C$565,2,0)</f>
        <v>#N/A</v>
      </c>
      <c r="J246" s="97" t="str">
        <f t="shared" si="20"/>
        <v>Gestión Administrativa y  financiera en apoyo al Desarrollo Académico</v>
      </c>
      <c r="K246" s="97" t="s">
        <v>412</v>
      </c>
      <c r="L246" s="97"/>
      <c r="M246" s="428"/>
      <c r="N246" s="428"/>
    </row>
    <row r="247" spans="3:14" ht="14.45" x14ac:dyDescent="0.35">
      <c r="C247" s="140"/>
      <c r="D247" s="157"/>
      <c r="E247" s="122"/>
      <c r="F247" s="96">
        <f t="shared" si="19"/>
        <v>0</v>
      </c>
      <c r="G247" s="160"/>
      <c r="H247" s="141"/>
      <c r="I247" s="129" t="e">
        <f>VLOOKUP(H247,Presupuesto!$B$11:$C$565,2,0)</f>
        <v>#N/A</v>
      </c>
      <c r="J247" s="97" t="str">
        <f t="shared" si="20"/>
        <v>Gestión Administrativa y  financiera en apoyo al Desarrollo Académico</v>
      </c>
      <c r="K247" s="97" t="s">
        <v>412</v>
      </c>
      <c r="L247" s="97"/>
      <c r="M247" s="428"/>
      <c r="N247" s="428"/>
    </row>
    <row r="248" spans="3:14" ht="14.45" x14ac:dyDescent="0.35">
      <c r="C248" s="140"/>
      <c r="D248" s="157"/>
      <c r="E248" s="122"/>
      <c r="F248" s="96">
        <f t="shared" si="19"/>
        <v>0</v>
      </c>
      <c r="G248" s="160"/>
      <c r="H248" s="141"/>
      <c r="I248" s="129" t="e">
        <f>VLOOKUP(H248,Presupuesto!$B$11:$C$565,2,0)</f>
        <v>#N/A</v>
      </c>
      <c r="J248" s="97" t="str">
        <f t="shared" si="20"/>
        <v>Gestión Administrativa y  financiera en apoyo al Desarrollo Académico</v>
      </c>
      <c r="K248" s="97" t="s">
        <v>412</v>
      </c>
      <c r="L248" s="97"/>
      <c r="M248" s="428"/>
      <c r="N248" s="428"/>
    </row>
    <row r="249" spans="3:14" ht="14.45" x14ac:dyDescent="0.35">
      <c r="C249" s="142"/>
      <c r="D249" s="157"/>
      <c r="E249" s="117"/>
      <c r="F249" s="96">
        <f t="shared" si="19"/>
        <v>0</v>
      </c>
      <c r="G249" s="160"/>
      <c r="H249" s="143"/>
      <c r="I249" s="129" t="e">
        <f>VLOOKUP(H249,Presupuesto!$B$11:$C$565,2,0)</f>
        <v>#N/A</v>
      </c>
      <c r="J249" s="97" t="str">
        <f t="shared" si="20"/>
        <v>Gestión Administrativa y  financiera en apoyo al Desarrollo Académico</v>
      </c>
      <c r="K249" s="97" t="s">
        <v>412</v>
      </c>
      <c r="L249" s="97"/>
      <c r="M249" s="428"/>
      <c r="N249" s="428"/>
    </row>
    <row r="250" spans="3:14" ht="14.45" x14ac:dyDescent="0.35">
      <c r="C250" s="142"/>
      <c r="D250" s="157"/>
      <c r="E250" s="117"/>
      <c r="F250" s="96">
        <f t="shared" si="19"/>
        <v>0</v>
      </c>
      <c r="G250" s="160"/>
      <c r="H250" s="143"/>
      <c r="I250" s="129" t="e">
        <f>VLOOKUP(H250,Presupuesto!$B$11:$C$565,2,0)</f>
        <v>#N/A</v>
      </c>
      <c r="J250" s="97" t="str">
        <f t="shared" si="20"/>
        <v>Gestión Administrativa y  financiera en apoyo al Desarrollo Académico</v>
      </c>
      <c r="K250" s="97" t="s">
        <v>412</v>
      </c>
      <c r="L250" s="97"/>
      <c r="M250" s="428"/>
      <c r="N250" s="428"/>
    </row>
    <row r="251" spans="3:14" ht="14.45" x14ac:dyDescent="0.35">
      <c r="C251" s="142"/>
      <c r="D251" s="157"/>
      <c r="E251" s="117"/>
      <c r="F251" s="96">
        <f t="shared" si="19"/>
        <v>0</v>
      </c>
      <c r="G251" s="160"/>
      <c r="H251" s="143"/>
      <c r="I251" s="129" t="e">
        <f>VLOOKUP(H251,Presupuesto!$B$11:$C$565,2,0)</f>
        <v>#N/A</v>
      </c>
      <c r="J251" s="97" t="str">
        <f t="shared" si="20"/>
        <v>Gestión Administrativa y  financiera en apoyo al Desarrollo Académico</v>
      </c>
      <c r="K251" s="97" t="s">
        <v>412</v>
      </c>
      <c r="L251" s="97"/>
      <c r="M251" s="428"/>
      <c r="N251" s="428"/>
    </row>
    <row r="252" spans="3:14" ht="14.45" x14ac:dyDescent="0.35">
      <c r="C252" s="142"/>
      <c r="D252" s="157"/>
      <c r="E252" s="117"/>
      <c r="F252" s="96">
        <f t="shared" si="19"/>
        <v>0</v>
      </c>
      <c r="G252" s="160"/>
      <c r="H252" s="143"/>
      <c r="I252" s="129" t="e">
        <f>VLOOKUP(H252,Presupuesto!$B$11:$C$565,2,0)</f>
        <v>#N/A</v>
      </c>
      <c r="J252" s="97" t="str">
        <f t="shared" si="20"/>
        <v>Gestión Administrativa y  financiera en apoyo al Desarrollo Académico</v>
      </c>
      <c r="K252" s="97" t="s">
        <v>412</v>
      </c>
      <c r="L252" s="97"/>
      <c r="M252" s="428"/>
      <c r="N252" s="428"/>
    </row>
    <row r="253" spans="3:14" ht="14.45" x14ac:dyDescent="0.35">
      <c r="C253" s="142"/>
      <c r="D253" s="157"/>
      <c r="E253" s="117"/>
      <c r="F253" s="96">
        <f t="shared" si="19"/>
        <v>0</v>
      </c>
      <c r="G253" s="160"/>
      <c r="H253" s="143"/>
      <c r="I253" s="129" t="e">
        <f>VLOOKUP(H253,Presupuesto!$B$11:$C$565,2,0)</f>
        <v>#N/A</v>
      </c>
      <c r="J253" s="97" t="str">
        <f t="shared" si="20"/>
        <v>Gestión Administrativa y  financiera en apoyo al Desarrollo Académico</v>
      </c>
      <c r="K253" s="97" t="s">
        <v>412</v>
      </c>
      <c r="L253" s="97"/>
      <c r="M253" s="428"/>
      <c r="N253" s="428"/>
    </row>
    <row r="254" spans="3:14" ht="14.45" x14ac:dyDescent="0.35">
      <c r="C254" s="142"/>
      <c r="D254" s="157"/>
      <c r="E254" s="117"/>
      <c r="F254" s="96">
        <f t="shared" si="19"/>
        <v>0</v>
      </c>
      <c r="G254" s="160"/>
      <c r="H254" s="143"/>
      <c r="I254" s="129" t="e">
        <f>VLOOKUP(H254,Presupuesto!$B$11:$C$565,2,0)</f>
        <v>#N/A</v>
      </c>
      <c r="J254" s="97" t="str">
        <f t="shared" si="20"/>
        <v>Gestión Administrativa y  financiera en apoyo al Desarrollo Académico</v>
      </c>
      <c r="K254" s="97" t="s">
        <v>412</v>
      </c>
      <c r="L254" s="97"/>
      <c r="M254" s="428"/>
      <c r="N254" s="428"/>
    </row>
    <row r="255" spans="3:14" ht="14.45" x14ac:dyDescent="0.35">
      <c r="C255" s="144"/>
      <c r="D255" s="157"/>
      <c r="E255" s="117"/>
      <c r="F255" s="96">
        <f t="shared" si="19"/>
        <v>0</v>
      </c>
      <c r="G255" s="160"/>
      <c r="H255" s="145"/>
      <c r="I255" s="129" t="e">
        <f>VLOOKUP(H255,Presupuesto!$B$11:$C$565,2,0)</f>
        <v>#N/A</v>
      </c>
      <c r="J255" s="97" t="str">
        <f t="shared" si="20"/>
        <v>Gestión Administrativa y  financiera en apoyo al Desarrollo Académico</v>
      </c>
      <c r="K255" s="97" t="s">
        <v>403</v>
      </c>
      <c r="L255" s="97"/>
      <c r="M255" s="428"/>
      <c r="N255" s="428"/>
    </row>
    <row r="256" spans="3:14" ht="14.45" x14ac:dyDescent="0.35">
      <c r="C256" s="144"/>
      <c r="D256" s="157"/>
      <c r="E256" s="117"/>
      <c r="F256" s="96">
        <f t="shared" si="19"/>
        <v>0</v>
      </c>
      <c r="G256" s="160"/>
      <c r="H256" s="145"/>
      <c r="I256" s="129" t="e">
        <f>VLOOKUP(H256,Presupuesto!$B$11:$C$565,2,0)</f>
        <v>#N/A</v>
      </c>
      <c r="J256" s="97" t="str">
        <f t="shared" si="20"/>
        <v>Gestión Administrativa y  financiera en apoyo al Desarrollo Académico</v>
      </c>
      <c r="K256" s="97" t="s">
        <v>412</v>
      </c>
      <c r="L256" s="97"/>
      <c r="M256" s="428"/>
      <c r="N256" s="428"/>
    </row>
    <row r="257" spans="3:14" ht="14.45" x14ac:dyDescent="0.35">
      <c r="C257" s="144"/>
      <c r="D257" s="157"/>
      <c r="E257" s="117"/>
      <c r="F257" s="96">
        <f t="shared" si="19"/>
        <v>0</v>
      </c>
      <c r="G257" s="160"/>
      <c r="H257" s="145"/>
      <c r="I257" s="129" t="e">
        <f>VLOOKUP(H257,Presupuesto!$B$11:$C$565,2,0)</f>
        <v>#N/A</v>
      </c>
      <c r="J257" s="97" t="str">
        <f t="shared" si="20"/>
        <v>Gestión Administrativa y  financiera en apoyo al Desarrollo Académico</v>
      </c>
      <c r="K257" s="97" t="s">
        <v>412</v>
      </c>
      <c r="L257" s="97"/>
      <c r="M257" s="428"/>
      <c r="N257" s="428"/>
    </row>
    <row r="258" spans="3:14" ht="14.45" x14ac:dyDescent="0.35">
      <c r="C258" s="144"/>
      <c r="D258" s="157"/>
      <c r="E258" s="117"/>
      <c r="F258" s="96">
        <f t="shared" si="19"/>
        <v>0</v>
      </c>
      <c r="G258" s="160"/>
      <c r="H258" s="145"/>
      <c r="I258" s="129" t="e">
        <f>VLOOKUP(H258,Presupuesto!$B$11:$C$565,2,0)</f>
        <v>#N/A</v>
      </c>
      <c r="J258" s="97" t="str">
        <f t="shared" si="20"/>
        <v>Gestión Administrativa y  financiera en apoyo al Desarrollo Académico</v>
      </c>
      <c r="K258" s="97" t="s">
        <v>412</v>
      </c>
      <c r="L258" s="97"/>
      <c r="M258" s="428"/>
      <c r="N258" s="428"/>
    </row>
    <row r="259" spans="3:14" thickBot="1" x14ac:dyDescent="0.4">
      <c r="C259" s="146"/>
      <c r="D259" s="219"/>
      <c r="E259" s="102"/>
      <c r="F259" s="104">
        <f t="shared" si="19"/>
        <v>0</v>
      </c>
      <c r="G259" s="161"/>
      <c r="H259" s="147"/>
      <c r="I259" s="131" t="e">
        <f>VLOOKUP(H259,Presupuesto!$B$11:$C$565,2,0)</f>
        <v>#N/A</v>
      </c>
      <c r="J259" s="105" t="str">
        <f t="shared" si="20"/>
        <v>Gestión Administrativa y  financiera en apoyo al Desarrollo Académico</v>
      </c>
      <c r="K259" s="123" t="s">
        <v>394</v>
      </c>
      <c r="L259" s="105"/>
      <c r="M259" s="428"/>
      <c r="N259" s="428"/>
    </row>
    <row r="260" spans="3:14" ht="14.45" x14ac:dyDescent="0.35">
      <c r="C260" s="428"/>
      <c r="D260" s="428"/>
      <c r="E260" s="428"/>
      <c r="F260" s="428"/>
      <c r="G260" s="415"/>
      <c r="H260" s="428"/>
      <c r="I260" s="428"/>
      <c r="J260" s="428"/>
      <c r="K260" s="428"/>
      <c r="L260" s="428"/>
      <c r="M260" s="428"/>
      <c r="N260" s="428"/>
    </row>
  </sheetData>
  <dataValidations xWindow="519" yWindow="577" count="6">
    <dataValidation type="list" allowBlank="1" showInputMessage="1" showErrorMessage="1" errorTitle="¡Ingreso Inválido!" error="Seleccione una opción de la lista." promptTitle="Tipo de Presupuesto" prompt="Seleccione una opción de la lista." sqref="G58:G59 G69:G71 G81:G84 G94:G95 G30:G32 G42:G48 G140:G160 G174:G194 G207:G227 G239:G259 G105:G106 G117:G118 G129:G130 G17:G19">
      <formula1>$R$2:$S$2</formula1>
    </dataValidation>
    <dataValidation type="list" allowBlank="1" showInputMessage="1" showErrorMessage="1" errorTitle="¡Ingreso Inválido!" error="Seleccione una opción de la lista" promptTitle="Mes Requerido" prompt="Seleccione el mes en el que requiere el recurso." sqref="K58:K59 K69:K71 K81:K84 K94:K95 K30:K32 K42:K48 K140:K160 K174:K194 K207:K227 K239:K259 K105:K106 K117:K118 K129:K130 K17:K19">
      <formula1>$U$2:$AF$2</formula1>
    </dataValidation>
    <dataValidation type="list" allowBlank="1" showInputMessage="1" showErrorMessage="1" errorTitle="¡Ingreso Inválido!" error="Seleccione una opción de la lista." promptTitle="Proyecto" prompt="Seleccione una opción." sqref="L58:L59 L69:L71 L81:L84 L94:L95 L30:L32 L42:L48 L140:L160 L174:L194 L207:L227 L239:L259 L105:L106 L117:L118 L129:L130">
      <formula1>$M$2:$O$2</formula1>
    </dataValidation>
    <dataValidation type="list" allowBlank="1" showInputMessage="1" showErrorMessage="1" errorTitle="¡Ingreso Inválido!" error="Verifique el valor ingresado." promptTitle="Ingrese el Objeto de Gasto" prompt="Ingrese el Objeto de Gasto" sqref="H58:H59 H69:H71 H81:H84 H94:H95 H30:H32 H42:H48 H140:H160 H174:H194 H207:H227 H239:H259 H105:H106 H117:H118 H129:H130 H17:H19">
      <formula1>$A$1:$UI$1</formula1>
    </dataValidation>
    <dataValidation type="list" allowBlank="1" showInputMessage="1" showErrorMessage="1" errorTitle="¡Ingreso Inválido!" error="Seleccione una opción de la lista." promptTitle="Dimensión Estratégica" prompt="Seleccione una opción de la lista." sqref="J59 J70:J71 J82:J84 J95 J31:J32 J43:J48 J141:J160 J175:J194 J208:J227 J240:J259 J106 J118 J130 J18:J19">
      <formula1>$A$2:$P$2</formula1>
    </dataValidation>
    <dataValidation type="list" allowBlank="1" showInputMessage="1" showErrorMessage="1" errorTitle="¡Ingreso Inválido!" error="Seleccione una opción de la lista." promptTitle="Dimensión Estratégica" prompt="Seleccione una opción de la lista." sqref="J30 J42 J58 J69 J81 J94 J140 J174 J207 J239 J105 J117 J129 J1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172" zoomScale="40" zoomScaleNormal="40"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1" t="s">
        <v>1357</v>
      </c>
      <c r="B2" s="121" t="s">
        <v>1359</v>
      </c>
      <c r="C2" s="121" t="s">
        <v>471</v>
      </c>
      <c r="D2" s="121" t="s">
        <v>1358</v>
      </c>
      <c r="E2" s="121" t="s">
        <v>1360</v>
      </c>
      <c r="F2" s="121" t="s">
        <v>472</v>
      </c>
      <c r="G2" s="159" t="s">
        <v>1361</v>
      </c>
      <c r="H2" s="121" t="s">
        <v>1362</v>
      </c>
      <c r="I2" s="121" t="s">
        <v>1363</v>
      </c>
      <c r="J2" s="121" t="s">
        <v>1450</v>
      </c>
      <c r="K2" s="121" t="s">
        <v>1364</v>
      </c>
      <c r="L2" s="121" t="s">
        <v>1365</v>
      </c>
      <c r="M2" s="121" t="s">
        <v>1366</v>
      </c>
      <c r="N2" s="121" t="s">
        <v>1367</v>
      </c>
      <c r="O2" s="121" t="s">
        <v>1368</v>
      </c>
      <c r="P2" s="121" t="s">
        <v>1467</v>
      </c>
      <c r="Q2" s="121" t="s">
        <v>1505</v>
      </c>
      <c r="R2" s="424" t="str">
        <f>+Presupuesto!D11</f>
        <v>Recurrente</v>
      </c>
      <c r="S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19" t="s">
        <v>420</v>
      </c>
      <c r="AI2" s="419" t="s">
        <v>421</v>
      </c>
      <c r="AJ2" s="419" t="s">
        <v>422</v>
      </c>
      <c r="AK2" s="419" t="s">
        <v>423</v>
      </c>
      <c r="AL2" s="419" t="s">
        <v>424</v>
      </c>
      <c r="AM2" s="419" t="s">
        <v>427</v>
      </c>
      <c r="AN2" s="419" t="s">
        <v>425</v>
      </c>
      <c r="AO2" s="419" t="s">
        <v>426</v>
      </c>
      <c r="AP2" s="419" t="s">
        <v>428</v>
      </c>
      <c r="AQ2" s="419" t="s">
        <v>429</v>
      </c>
      <c r="AR2" s="419" t="s">
        <v>430</v>
      </c>
      <c r="AS2" s="419" t="s">
        <v>431</v>
      </c>
      <c r="AT2" s="419" t="s">
        <v>432</v>
      </c>
      <c r="AU2" s="419" t="s">
        <v>433</v>
      </c>
      <c r="AV2" s="419" t="s">
        <v>434</v>
      </c>
      <c r="AW2" s="419" t="s">
        <v>435</v>
      </c>
      <c r="AX2" s="419" t="s">
        <v>436</v>
      </c>
      <c r="AY2" s="419" t="s">
        <v>437</v>
      </c>
      <c r="AZ2" s="419" t="s">
        <v>438</v>
      </c>
      <c r="BA2" s="419" t="s">
        <v>439</v>
      </c>
      <c r="BB2" s="419" t="s">
        <v>440</v>
      </c>
      <c r="BC2" s="419" t="s">
        <v>441</v>
      </c>
      <c r="BD2" s="419" t="s">
        <v>442</v>
      </c>
      <c r="BE2" s="419" t="s">
        <v>443</v>
      </c>
      <c r="BF2" s="419" t="s">
        <v>444</v>
      </c>
      <c r="BG2" s="419" t="s">
        <v>445</v>
      </c>
      <c r="BH2" s="419" t="s">
        <v>446</v>
      </c>
      <c r="BI2" s="419" t="s">
        <v>447</v>
      </c>
      <c r="BJ2" s="419" t="s">
        <v>448</v>
      </c>
      <c r="BK2" s="419" t="s">
        <v>449</v>
      </c>
      <c r="BL2" s="419" t="s">
        <v>450</v>
      </c>
      <c r="BM2" s="419" t="s">
        <v>451</v>
      </c>
      <c r="BN2" s="419" t="s">
        <v>452</v>
      </c>
      <c r="BO2" s="419" t="s">
        <v>453</v>
      </c>
      <c r="BP2" s="419" t="s">
        <v>454</v>
      </c>
      <c r="BQ2" s="419" t="s">
        <v>455</v>
      </c>
      <c r="BR2" s="419" t="s">
        <v>456</v>
      </c>
      <c r="BS2" s="419" t="s">
        <v>457</v>
      </c>
      <c r="BT2" s="419" t="s">
        <v>458</v>
      </c>
      <c r="BU2" s="419" t="s">
        <v>459</v>
      </c>
    </row>
    <row r="3" spans="1:555" ht="14.45" hidden="1" x14ac:dyDescent="0.35">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row>
    <row r="4" spans="1:555" thickBot="1" x14ac:dyDescent="0.4"/>
    <row r="5" spans="1:555" ht="26.45" thickBot="1" x14ac:dyDescent="0.4">
      <c r="C5" s="86" t="s">
        <v>419</v>
      </c>
      <c r="D5" s="197">
        <f>SUMIF(C:C,$C$10,D:D)</f>
        <v>0</v>
      </c>
    </row>
    <row r="6" spans="1:555" ht="14.45" x14ac:dyDescent="0.35">
      <c r="C6" s="106"/>
      <c r="D6" s="106"/>
      <c r="E6" s="106"/>
      <c r="F6" s="106"/>
      <c r="G6" s="77"/>
      <c r="H6" s="106"/>
      <c r="I6" s="106"/>
    </row>
    <row r="7" spans="1:555" ht="14.45" x14ac:dyDescent="0.35">
      <c r="C7" s="106"/>
      <c r="D7" s="106"/>
      <c r="E7" s="106"/>
      <c r="F7" s="106"/>
      <c r="G7" s="77"/>
      <c r="H7" s="106"/>
      <c r="I7" s="106"/>
    </row>
    <row r="8" spans="1:555" ht="14.45" x14ac:dyDescent="0.35">
      <c r="C8" s="106"/>
      <c r="D8" s="106"/>
      <c r="E8" s="106"/>
      <c r="F8" s="106"/>
      <c r="G8" s="77"/>
      <c r="H8" s="106"/>
      <c r="I8" s="106"/>
    </row>
    <row r="9" spans="1:555" thickBot="1" x14ac:dyDescent="0.4">
      <c r="C9" s="106"/>
      <c r="D9" s="106"/>
      <c r="E9" s="106"/>
      <c r="F9" s="106"/>
      <c r="G9" s="77"/>
      <c r="H9" s="106"/>
      <c r="I9" s="106"/>
      <c r="K9" s="175"/>
    </row>
    <row r="10" spans="1:555" thickBot="1" x14ac:dyDescent="0.4">
      <c r="C10" s="156" t="s">
        <v>53</v>
      </c>
      <c r="D10" s="350">
        <f>SUM(F17:F50)</f>
        <v>0</v>
      </c>
      <c r="G10" s="78"/>
      <c r="H10" s="70"/>
      <c r="I10" s="70"/>
    </row>
    <row r="11" spans="1:555" ht="14.45" x14ac:dyDescent="0.35">
      <c r="G11" s="78"/>
      <c r="H11" s="70"/>
      <c r="I11" s="70"/>
    </row>
    <row r="12" spans="1:555" ht="14.45" x14ac:dyDescent="0.35">
      <c r="F12" s="70"/>
      <c r="G12" s="78"/>
      <c r="H12" s="70"/>
      <c r="I12" s="70"/>
    </row>
    <row r="13" spans="1:555" ht="15.6" x14ac:dyDescent="0.35">
      <c r="C13" s="290" t="s">
        <v>392</v>
      </c>
      <c r="D13" s="347"/>
      <c r="F13" s="70"/>
      <c r="G13" s="78"/>
      <c r="H13" s="70"/>
      <c r="I13" s="70"/>
    </row>
    <row r="14" spans="1:555" ht="18.600000000000001" x14ac:dyDescent="0.35">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8"/>
      <c r="H14" s="70"/>
      <c r="I14" s="70"/>
    </row>
    <row r="15" spans="1:555" ht="42.6" thickBot="1" x14ac:dyDescent="0.4">
      <c r="F15" s="92"/>
      <c r="G15" s="75"/>
      <c r="H15" s="75"/>
      <c r="I15" s="75"/>
      <c r="L15" s="223"/>
      <c r="M15" s="224"/>
      <c r="N15" s="223"/>
      <c r="O15" s="223"/>
      <c r="P15" s="226" t="s">
        <v>469</v>
      </c>
      <c r="Q15" s="226" t="s">
        <v>470</v>
      </c>
    </row>
    <row r="16" spans="1:555" ht="30.75" thickBot="1" x14ac:dyDescent="0.3">
      <c r="C16" s="128" t="s">
        <v>44</v>
      </c>
      <c r="D16" s="128" t="s">
        <v>55</v>
      </c>
      <c r="E16" s="135" t="s">
        <v>57</v>
      </c>
      <c r="F16" s="134" t="s">
        <v>27</v>
      </c>
      <c r="G16" s="132" t="s">
        <v>131</v>
      </c>
      <c r="H16" s="135" t="s">
        <v>46</v>
      </c>
      <c r="I16" s="132" t="s">
        <v>132</v>
      </c>
      <c r="J16" s="132" t="s">
        <v>410</v>
      </c>
      <c r="K16" s="132" t="s">
        <v>411</v>
      </c>
      <c r="L16" s="220" t="s">
        <v>21</v>
      </c>
      <c r="M16" s="220" t="s">
        <v>55</v>
      </c>
      <c r="N16" s="221" t="s">
        <v>467</v>
      </c>
      <c r="O16" s="222" t="s">
        <v>468</v>
      </c>
      <c r="P16" s="225">
        <v>0.7</v>
      </c>
      <c r="Q16" s="225">
        <v>0.3</v>
      </c>
    </row>
    <row r="17" spans="3:17" x14ac:dyDescent="0.25">
      <c r="C17" s="140"/>
      <c r="D17" s="157"/>
      <c r="E17" s="122"/>
      <c r="F17" s="96">
        <f t="shared" ref="F17:F50" si="0">D17*E17</f>
        <v>0</v>
      </c>
      <c r="G17" s="160"/>
      <c r="H17" s="141"/>
      <c r="I17" s="129" t="e">
        <f>VLOOKUP(H17,Presupuesto!$B$11:$C$565,2,0)</f>
        <v>#N/A</v>
      </c>
      <c r="J17" s="215" t="s">
        <v>1359</v>
      </c>
      <c r="K17" s="97" t="s">
        <v>412</v>
      </c>
      <c r="L17" s="140"/>
      <c r="M17" s="157"/>
      <c r="N17" s="122"/>
      <c r="O17" s="96">
        <f t="shared" ref="O17:O50" si="1">M17*N17</f>
        <v>0</v>
      </c>
      <c r="P17" s="96">
        <f t="shared" ref="P17:Q36" si="2">$O17*P$16</f>
        <v>0</v>
      </c>
      <c r="Q17" s="96">
        <f t="shared" si="2"/>
        <v>0</v>
      </c>
    </row>
    <row r="18" spans="3:17" ht="14.45" x14ac:dyDescent="0.35">
      <c r="C18" s="140"/>
      <c r="D18" s="157"/>
      <c r="E18" s="122"/>
      <c r="F18" s="96">
        <f t="shared" si="0"/>
        <v>0</v>
      </c>
      <c r="G18" s="160"/>
      <c r="H18" s="141"/>
      <c r="I18" s="129" t="e">
        <f>VLOOKUP(H18,Presupuesto!$B$11:$C$565,2,0)</f>
        <v>#N/A</v>
      </c>
      <c r="J18" s="97" t="str">
        <f>$J$17</f>
        <v>Investigación Científica</v>
      </c>
      <c r="K18" s="97" t="s">
        <v>412</v>
      </c>
      <c r="L18" s="140"/>
      <c r="M18" s="157"/>
      <c r="N18" s="122"/>
      <c r="O18" s="96">
        <f t="shared" si="1"/>
        <v>0</v>
      </c>
      <c r="P18" s="96">
        <f t="shared" si="2"/>
        <v>0</v>
      </c>
      <c r="Q18" s="96">
        <f t="shared" si="2"/>
        <v>0</v>
      </c>
    </row>
    <row r="19" spans="3:17" ht="14.45" x14ac:dyDescent="0.35">
      <c r="C19" s="140"/>
      <c r="D19" s="157"/>
      <c r="E19" s="122"/>
      <c r="F19" s="96">
        <f t="shared" si="0"/>
        <v>0</v>
      </c>
      <c r="G19" s="160"/>
      <c r="H19" s="141"/>
      <c r="I19" s="129" t="e">
        <f>VLOOKUP(H19,Presupuesto!$B$11:$C$565,2,0)</f>
        <v>#N/A</v>
      </c>
      <c r="J19" s="97" t="str">
        <f t="shared" ref="J19:J49" si="3">$J$17</f>
        <v>Investigación Científica</v>
      </c>
      <c r="K19" s="97" t="s">
        <v>412</v>
      </c>
      <c r="L19" s="140"/>
      <c r="M19" s="157"/>
      <c r="N19" s="122"/>
      <c r="O19" s="96">
        <f t="shared" si="1"/>
        <v>0</v>
      </c>
      <c r="P19" s="96">
        <f t="shared" si="2"/>
        <v>0</v>
      </c>
      <c r="Q19" s="96">
        <f t="shared" si="2"/>
        <v>0</v>
      </c>
    </row>
    <row r="20" spans="3:17" ht="14.45" x14ac:dyDescent="0.35">
      <c r="C20" s="140"/>
      <c r="D20" s="157"/>
      <c r="E20" s="122"/>
      <c r="F20" s="96">
        <f t="shared" si="0"/>
        <v>0</v>
      </c>
      <c r="G20" s="160"/>
      <c r="H20" s="141"/>
      <c r="I20" s="129" t="e">
        <f>VLOOKUP(H20,Presupuesto!$B$11:$C$565,2,0)</f>
        <v>#N/A</v>
      </c>
      <c r="J20" s="97" t="str">
        <f t="shared" si="3"/>
        <v>Investigación Científica</v>
      </c>
      <c r="K20" s="97" t="s">
        <v>412</v>
      </c>
      <c r="L20" s="140"/>
      <c r="M20" s="157"/>
      <c r="N20" s="122"/>
      <c r="O20" s="96">
        <f t="shared" si="1"/>
        <v>0</v>
      </c>
      <c r="P20" s="96">
        <f t="shared" si="2"/>
        <v>0</v>
      </c>
      <c r="Q20" s="96">
        <f t="shared" si="2"/>
        <v>0</v>
      </c>
    </row>
    <row r="21" spans="3:17" ht="14.45" x14ac:dyDescent="0.35">
      <c r="C21" s="140"/>
      <c r="D21" s="157"/>
      <c r="E21" s="122"/>
      <c r="F21" s="96">
        <f t="shared" si="0"/>
        <v>0</v>
      </c>
      <c r="G21" s="160"/>
      <c r="H21" s="141"/>
      <c r="I21" s="129" t="e">
        <f>VLOOKUP(H21,Presupuesto!$B$11:$C$565,2,0)</f>
        <v>#N/A</v>
      </c>
      <c r="J21" s="97" t="str">
        <f t="shared" si="3"/>
        <v>Investigación Científica</v>
      </c>
      <c r="K21" s="97" t="s">
        <v>401</v>
      </c>
      <c r="L21" s="140"/>
      <c r="M21" s="157"/>
      <c r="N21" s="122"/>
      <c r="O21" s="96">
        <f t="shared" si="1"/>
        <v>0</v>
      </c>
      <c r="P21" s="96">
        <f t="shared" si="2"/>
        <v>0</v>
      </c>
      <c r="Q21" s="96">
        <f t="shared" si="2"/>
        <v>0</v>
      </c>
    </row>
    <row r="22" spans="3:17" ht="14.45" x14ac:dyDescent="0.35">
      <c r="C22" s="140"/>
      <c r="D22" s="157"/>
      <c r="E22" s="122"/>
      <c r="F22" s="96">
        <f t="shared" si="0"/>
        <v>0</v>
      </c>
      <c r="G22" s="160"/>
      <c r="H22" s="141"/>
      <c r="I22" s="129" t="e">
        <f>VLOOKUP(H22,Presupuesto!$B$11:$C$565,2,0)</f>
        <v>#N/A</v>
      </c>
      <c r="J22" s="97" t="str">
        <f t="shared" si="3"/>
        <v>Investigación Científica</v>
      </c>
      <c r="K22" s="97" t="s">
        <v>412</v>
      </c>
      <c r="L22" s="140"/>
      <c r="M22" s="157"/>
      <c r="N22" s="122"/>
      <c r="O22" s="96">
        <f t="shared" si="1"/>
        <v>0</v>
      </c>
      <c r="P22" s="96">
        <f t="shared" si="2"/>
        <v>0</v>
      </c>
      <c r="Q22" s="96">
        <f t="shared" si="2"/>
        <v>0</v>
      </c>
    </row>
    <row r="23" spans="3:17" ht="14.45" x14ac:dyDescent="0.35">
      <c r="C23" s="140"/>
      <c r="D23" s="157"/>
      <c r="E23" s="122"/>
      <c r="F23" s="96">
        <f t="shared" si="0"/>
        <v>0</v>
      </c>
      <c r="G23" s="160"/>
      <c r="H23" s="141"/>
      <c r="I23" s="129" t="e">
        <f>VLOOKUP(H23,Presupuesto!$B$11:$C$565,2,0)</f>
        <v>#N/A</v>
      </c>
      <c r="J23" s="97" t="str">
        <f t="shared" si="3"/>
        <v>Investigación Científica</v>
      </c>
      <c r="K23" s="97" t="s">
        <v>412</v>
      </c>
      <c r="L23" s="140"/>
      <c r="M23" s="157"/>
      <c r="N23" s="122"/>
      <c r="O23" s="96">
        <f t="shared" si="1"/>
        <v>0</v>
      </c>
      <c r="P23" s="96">
        <f t="shared" si="2"/>
        <v>0</v>
      </c>
      <c r="Q23" s="96">
        <f t="shared" si="2"/>
        <v>0</v>
      </c>
    </row>
    <row r="24" spans="3:17" ht="14.45" x14ac:dyDescent="0.35">
      <c r="C24" s="140"/>
      <c r="D24" s="157"/>
      <c r="E24" s="122"/>
      <c r="F24" s="96">
        <f t="shared" si="0"/>
        <v>0</v>
      </c>
      <c r="G24" s="160"/>
      <c r="H24" s="141"/>
      <c r="I24" s="129" t="e">
        <f>VLOOKUP(H24,Presupuesto!$B$11:$C$565,2,0)</f>
        <v>#N/A</v>
      </c>
      <c r="J24" s="97" t="str">
        <f t="shared" si="3"/>
        <v>Investigación Científica</v>
      </c>
      <c r="K24" s="97" t="s">
        <v>412</v>
      </c>
      <c r="L24" s="140"/>
      <c r="M24" s="157"/>
      <c r="N24" s="122"/>
      <c r="O24" s="96">
        <f t="shared" si="1"/>
        <v>0</v>
      </c>
      <c r="P24" s="96">
        <f t="shared" si="2"/>
        <v>0</v>
      </c>
      <c r="Q24" s="96">
        <f t="shared" si="2"/>
        <v>0</v>
      </c>
    </row>
    <row r="25" spans="3:17" ht="14.45" x14ac:dyDescent="0.35">
      <c r="C25" s="140"/>
      <c r="D25" s="157"/>
      <c r="E25" s="122"/>
      <c r="F25" s="96">
        <f t="shared" si="0"/>
        <v>0</v>
      </c>
      <c r="G25" s="160"/>
      <c r="H25" s="141"/>
      <c r="I25" s="129" t="e">
        <f>VLOOKUP(H25,Presupuesto!$B$11:$C$565,2,0)</f>
        <v>#N/A</v>
      </c>
      <c r="J25" s="97" t="str">
        <f t="shared" si="3"/>
        <v>Investigación Científica</v>
      </c>
      <c r="K25" s="97" t="s">
        <v>412</v>
      </c>
      <c r="L25" s="140"/>
      <c r="M25" s="157"/>
      <c r="N25" s="122"/>
      <c r="O25" s="96">
        <f t="shared" si="1"/>
        <v>0</v>
      </c>
      <c r="P25" s="96">
        <f t="shared" si="2"/>
        <v>0</v>
      </c>
      <c r="Q25" s="96">
        <f t="shared" si="2"/>
        <v>0</v>
      </c>
    </row>
    <row r="26" spans="3:17" ht="14.45" x14ac:dyDescent="0.35">
      <c r="C26" s="140"/>
      <c r="D26" s="157"/>
      <c r="E26" s="122"/>
      <c r="F26" s="96">
        <f t="shared" si="0"/>
        <v>0</v>
      </c>
      <c r="G26" s="160"/>
      <c r="H26" s="141"/>
      <c r="I26" s="129" t="e">
        <f>VLOOKUP(H26,Presupuesto!$B$11:$C$565,2,0)</f>
        <v>#N/A</v>
      </c>
      <c r="J26" s="97" t="str">
        <f t="shared" si="3"/>
        <v>Investigación Científica</v>
      </c>
      <c r="K26" s="97" t="s">
        <v>412</v>
      </c>
      <c r="L26" s="140"/>
      <c r="M26" s="157"/>
      <c r="N26" s="122"/>
      <c r="O26" s="96">
        <f t="shared" si="1"/>
        <v>0</v>
      </c>
      <c r="P26" s="96">
        <f t="shared" si="2"/>
        <v>0</v>
      </c>
      <c r="Q26" s="96">
        <f t="shared" si="2"/>
        <v>0</v>
      </c>
    </row>
    <row r="27" spans="3:17" ht="14.45" x14ac:dyDescent="0.35">
      <c r="C27" s="140"/>
      <c r="D27" s="157"/>
      <c r="E27" s="122"/>
      <c r="F27" s="96">
        <f t="shared" si="0"/>
        <v>0</v>
      </c>
      <c r="G27" s="160"/>
      <c r="H27" s="141"/>
      <c r="I27" s="129" t="e">
        <f>VLOOKUP(H27,Presupuesto!$B$11:$C$565,2,0)</f>
        <v>#N/A</v>
      </c>
      <c r="J27" s="97" t="str">
        <f t="shared" si="3"/>
        <v>Investigación Científica</v>
      </c>
      <c r="K27" s="97" t="s">
        <v>412</v>
      </c>
      <c r="L27" s="140"/>
      <c r="M27" s="157"/>
      <c r="N27" s="122"/>
      <c r="O27" s="96">
        <f t="shared" si="1"/>
        <v>0</v>
      </c>
      <c r="P27" s="96">
        <f t="shared" si="2"/>
        <v>0</v>
      </c>
      <c r="Q27" s="96">
        <f t="shared" si="2"/>
        <v>0</v>
      </c>
    </row>
    <row r="28" spans="3:17" ht="14.45" x14ac:dyDescent="0.35">
      <c r="C28" s="140"/>
      <c r="D28" s="157"/>
      <c r="E28" s="122"/>
      <c r="F28" s="96">
        <f t="shared" si="0"/>
        <v>0</v>
      </c>
      <c r="G28" s="160"/>
      <c r="H28" s="141"/>
      <c r="I28" s="129" t="e">
        <f>VLOOKUP(H28,Presupuesto!$B$11:$C$565,2,0)</f>
        <v>#N/A</v>
      </c>
      <c r="J28" s="97" t="str">
        <f t="shared" si="3"/>
        <v>Investigación Científica</v>
      </c>
      <c r="K28" s="97" t="s">
        <v>412</v>
      </c>
      <c r="L28" s="140"/>
      <c r="M28" s="157"/>
      <c r="N28" s="122"/>
      <c r="O28" s="96">
        <f t="shared" si="1"/>
        <v>0</v>
      </c>
      <c r="P28" s="96">
        <f t="shared" si="2"/>
        <v>0</v>
      </c>
      <c r="Q28" s="96">
        <f t="shared" si="2"/>
        <v>0</v>
      </c>
    </row>
    <row r="29" spans="3:17" ht="14.45" x14ac:dyDescent="0.35">
      <c r="C29" s="140"/>
      <c r="D29" s="157"/>
      <c r="E29" s="122"/>
      <c r="F29" s="96">
        <f t="shared" si="0"/>
        <v>0</v>
      </c>
      <c r="G29" s="160"/>
      <c r="H29" s="141"/>
      <c r="I29" s="129" t="e">
        <f>VLOOKUP(H29,Presupuesto!$B$11:$C$565,2,0)</f>
        <v>#N/A</v>
      </c>
      <c r="J29" s="97" t="str">
        <f t="shared" si="3"/>
        <v>Investigación Científica</v>
      </c>
      <c r="K29" s="97" t="s">
        <v>412</v>
      </c>
      <c r="L29" s="140"/>
      <c r="M29" s="157"/>
      <c r="N29" s="122"/>
      <c r="O29" s="96">
        <f t="shared" si="1"/>
        <v>0</v>
      </c>
      <c r="P29" s="96">
        <f t="shared" si="2"/>
        <v>0</v>
      </c>
      <c r="Q29" s="96">
        <f t="shared" si="2"/>
        <v>0</v>
      </c>
    </row>
    <row r="30" spans="3:17" ht="14.45" x14ac:dyDescent="0.35">
      <c r="C30" s="140"/>
      <c r="D30" s="157"/>
      <c r="E30" s="122"/>
      <c r="F30" s="96">
        <f t="shared" si="0"/>
        <v>0</v>
      </c>
      <c r="G30" s="160"/>
      <c r="H30" s="141"/>
      <c r="I30" s="129" t="e">
        <f>VLOOKUP(H30,Presupuesto!$B$11:$C$565,2,0)</f>
        <v>#N/A</v>
      </c>
      <c r="J30" s="97" t="str">
        <f t="shared" si="3"/>
        <v>Investigación Científica</v>
      </c>
      <c r="K30" s="97" t="s">
        <v>412</v>
      </c>
      <c r="L30" s="140"/>
      <c r="M30" s="157"/>
      <c r="N30" s="122"/>
      <c r="O30" s="96">
        <f t="shared" si="1"/>
        <v>0</v>
      </c>
      <c r="P30" s="96">
        <f t="shared" si="2"/>
        <v>0</v>
      </c>
      <c r="Q30" s="96">
        <f t="shared" si="2"/>
        <v>0</v>
      </c>
    </row>
    <row r="31" spans="3:17" ht="14.45" x14ac:dyDescent="0.35">
      <c r="C31" s="140"/>
      <c r="D31" s="157"/>
      <c r="E31" s="122"/>
      <c r="F31" s="96">
        <f t="shared" si="0"/>
        <v>0</v>
      </c>
      <c r="G31" s="160"/>
      <c r="H31" s="141"/>
      <c r="I31" s="129" t="e">
        <f>VLOOKUP(H31,Presupuesto!$B$11:$C$565,2,0)</f>
        <v>#N/A</v>
      </c>
      <c r="J31" s="97" t="str">
        <f t="shared" si="3"/>
        <v>Investigación Científica</v>
      </c>
      <c r="K31" s="97" t="s">
        <v>412</v>
      </c>
      <c r="L31" s="140"/>
      <c r="M31" s="157"/>
      <c r="N31" s="122"/>
      <c r="O31" s="96">
        <f t="shared" si="1"/>
        <v>0</v>
      </c>
      <c r="P31" s="96">
        <f t="shared" si="2"/>
        <v>0</v>
      </c>
      <c r="Q31" s="96">
        <f t="shared" si="2"/>
        <v>0</v>
      </c>
    </row>
    <row r="32" spans="3:17" ht="14.45" x14ac:dyDescent="0.35">
      <c r="C32" s="140"/>
      <c r="D32" s="157"/>
      <c r="E32" s="122"/>
      <c r="F32" s="96">
        <f t="shared" si="0"/>
        <v>0</v>
      </c>
      <c r="G32" s="160"/>
      <c r="H32" s="141"/>
      <c r="I32" s="129" t="e">
        <f>VLOOKUP(H32,Presupuesto!$B$11:$C$565,2,0)</f>
        <v>#N/A</v>
      </c>
      <c r="J32" s="97" t="str">
        <f t="shared" si="3"/>
        <v>Investigación Científica</v>
      </c>
      <c r="K32" s="97" t="s">
        <v>412</v>
      </c>
      <c r="L32" s="140"/>
      <c r="M32" s="157"/>
      <c r="N32" s="122"/>
      <c r="O32" s="96">
        <f t="shared" si="1"/>
        <v>0</v>
      </c>
      <c r="P32" s="96">
        <f t="shared" si="2"/>
        <v>0</v>
      </c>
      <c r="Q32" s="96">
        <f t="shared" si="2"/>
        <v>0</v>
      </c>
    </row>
    <row r="33" spans="3:17" ht="14.45" x14ac:dyDescent="0.35">
      <c r="C33" s="140"/>
      <c r="D33" s="157"/>
      <c r="E33" s="122"/>
      <c r="F33" s="96">
        <f t="shared" si="0"/>
        <v>0</v>
      </c>
      <c r="G33" s="160"/>
      <c r="H33" s="141"/>
      <c r="I33" s="129" t="e">
        <f>VLOOKUP(H33,Presupuesto!$B$11:$C$565,2,0)</f>
        <v>#N/A</v>
      </c>
      <c r="J33" s="97" t="str">
        <f t="shared" si="3"/>
        <v>Investigación Científica</v>
      </c>
      <c r="K33" s="97" t="s">
        <v>412</v>
      </c>
      <c r="L33" s="140"/>
      <c r="M33" s="157"/>
      <c r="N33" s="122"/>
      <c r="O33" s="96">
        <f t="shared" si="1"/>
        <v>0</v>
      </c>
      <c r="P33" s="96">
        <f t="shared" si="2"/>
        <v>0</v>
      </c>
      <c r="Q33" s="96">
        <f t="shared" si="2"/>
        <v>0</v>
      </c>
    </row>
    <row r="34" spans="3:17" ht="14.45" x14ac:dyDescent="0.35">
      <c r="C34" s="140"/>
      <c r="D34" s="157"/>
      <c r="E34" s="122"/>
      <c r="F34" s="96">
        <f t="shared" si="0"/>
        <v>0</v>
      </c>
      <c r="G34" s="160"/>
      <c r="H34" s="141"/>
      <c r="I34" s="129" t="e">
        <f>VLOOKUP(H34,Presupuesto!$B$11:$C$565,2,0)</f>
        <v>#N/A</v>
      </c>
      <c r="J34" s="97" t="str">
        <f t="shared" si="3"/>
        <v>Investigación Científica</v>
      </c>
      <c r="K34" s="97" t="s">
        <v>412</v>
      </c>
      <c r="L34" s="140"/>
      <c r="M34" s="157"/>
      <c r="N34" s="122"/>
      <c r="O34" s="96">
        <f t="shared" si="1"/>
        <v>0</v>
      </c>
      <c r="P34" s="96">
        <f t="shared" si="2"/>
        <v>0</v>
      </c>
      <c r="Q34" s="96">
        <f t="shared" si="2"/>
        <v>0</v>
      </c>
    </row>
    <row r="35" spans="3:17" ht="14.45" x14ac:dyDescent="0.35">
      <c r="C35" s="140"/>
      <c r="D35" s="157"/>
      <c r="E35" s="122"/>
      <c r="F35" s="96">
        <f t="shared" si="0"/>
        <v>0</v>
      </c>
      <c r="G35" s="160"/>
      <c r="H35" s="141"/>
      <c r="I35" s="129" t="e">
        <f>VLOOKUP(H35,Presupuesto!$B$11:$C$565,2,0)</f>
        <v>#N/A</v>
      </c>
      <c r="J35" s="97" t="str">
        <f t="shared" si="3"/>
        <v>Investigación Científica</v>
      </c>
      <c r="K35" s="97" t="s">
        <v>412</v>
      </c>
      <c r="L35" s="140"/>
      <c r="M35" s="157"/>
      <c r="N35" s="122"/>
      <c r="O35" s="96">
        <f t="shared" si="1"/>
        <v>0</v>
      </c>
      <c r="P35" s="96">
        <f t="shared" si="2"/>
        <v>0</v>
      </c>
      <c r="Q35" s="96">
        <f t="shared" si="2"/>
        <v>0</v>
      </c>
    </row>
    <row r="36" spans="3:17" ht="14.45" x14ac:dyDescent="0.35">
      <c r="C36" s="140"/>
      <c r="D36" s="157"/>
      <c r="E36" s="122"/>
      <c r="F36" s="96">
        <f t="shared" si="0"/>
        <v>0</v>
      </c>
      <c r="G36" s="160"/>
      <c r="H36" s="141"/>
      <c r="I36" s="129" t="e">
        <f>VLOOKUP(H36,Presupuesto!$B$11:$C$565,2,0)</f>
        <v>#N/A</v>
      </c>
      <c r="J36" s="97" t="str">
        <f t="shared" si="3"/>
        <v>Investigación Científica</v>
      </c>
      <c r="K36" s="97" t="s">
        <v>412</v>
      </c>
      <c r="L36" s="140"/>
      <c r="M36" s="157"/>
      <c r="N36" s="122"/>
      <c r="O36" s="96">
        <f t="shared" si="1"/>
        <v>0</v>
      </c>
      <c r="P36" s="96">
        <f t="shared" si="2"/>
        <v>0</v>
      </c>
      <c r="Q36" s="96">
        <f t="shared" si="2"/>
        <v>0</v>
      </c>
    </row>
    <row r="37" spans="3:17" ht="14.45" x14ac:dyDescent="0.35">
      <c r="C37" s="140"/>
      <c r="D37" s="157"/>
      <c r="E37" s="122"/>
      <c r="F37" s="96">
        <f t="shared" si="0"/>
        <v>0</v>
      </c>
      <c r="G37" s="160"/>
      <c r="H37" s="141"/>
      <c r="I37" s="129" t="e">
        <f>VLOOKUP(H37,Presupuesto!$B$11:$C$565,2,0)</f>
        <v>#N/A</v>
      </c>
      <c r="J37" s="97" t="str">
        <f t="shared" si="3"/>
        <v>Investigación Científica</v>
      </c>
      <c r="K37" s="97" t="s">
        <v>412</v>
      </c>
      <c r="L37" s="140"/>
      <c r="M37" s="157"/>
      <c r="N37" s="122"/>
      <c r="O37" s="96">
        <f t="shared" si="1"/>
        <v>0</v>
      </c>
      <c r="P37" s="96">
        <f t="shared" ref="P37:Q50" si="4">$O37*P$16</f>
        <v>0</v>
      </c>
      <c r="Q37" s="96">
        <f t="shared" si="4"/>
        <v>0</v>
      </c>
    </row>
    <row r="38" spans="3:17" ht="14.45" x14ac:dyDescent="0.35">
      <c r="C38" s="142"/>
      <c r="D38" s="150"/>
      <c r="E38" s="117"/>
      <c r="F38" s="96">
        <f t="shared" si="0"/>
        <v>0</v>
      </c>
      <c r="G38" s="160"/>
      <c r="H38" s="143"/>
      <c r="I38" s="129" t="e">
        <f>VLOOKUP(H38,Presupuesto!$B$11:$C$565,2,0)</f>
        <v>#N/A</v>
      </c>
      <c r="J38" s="97" t="str">
        <f t="shared" si="3"/>
        <v>Investigación Científica</v>
      </c>
      <c r="K38" s="97" t="s">
        <v>412</v>
      </c>
      <c r="L38" s="142"/>
      <c r="M38" s="150"/>
      <c r="N38" s="117"/>
      <c r="O38" s="96">
        <f t="shared" si="1"/>
        <v>0</v>
      </c>
      <c r="P38" s="96">
        <f t="shared" si="4"/>
        <v>0</v>
      </c>
      <c r="Q38" s="96">
        <f t="shared" si="4"/>
        <v>0</v>
      </c>
    </row>
    <row r="39" spans="3:17" ht="14.45" x14ac:dyDescent="0.35">
      <c r="C39" s="142"/>
      <c r="D39" s="150"/>
      <c r="E39" s="117"/>
      <c r="F39" s="96">
        <f t="shared" si="0"/>
        <v>0</v>
      </c>
      <c r="G39" s="160"/>
      <c r="H39" s="143"/>
      <c r="I39" s="129" t="e">
        <f>VLOOKUP(H39,Presupuesto!$B$11:$C$565,2,0)</f>
        <v>#N/A</v>
      </c>
      <c r="J39" s="97" t="str">
        <f t="shared" si="3"/>
        <v>Investigación Científica</v>
      </c>
      <c r="K39" s="97" t="s">
        <v>412</v>
      </c>
      <c r="L39" s="142"/>
      <c r="M39" s="150"/>
      <c r="N39" s="117"/>
      <c r="O39" s="96">
        <f t="shared" si="1"/>
        <v>0</v>
      </c>
      <c r="P39" s="96">
        <f t="shared" si="4"/>
        <v>0</v>
      </c>
      <c r="Q39" s="96">
        <f t="shared" si="4"/>
        <v>0</v>
      </c>
    </row>
    <row r="40" spans="3:17" ht="14.45" x14ac:dyDescent="0.35">
      <c r="C40" s="142"/>
      <c r="D40" s="150"/>
      <c r="E40" s="117"/>
      <c r="F40" s="96">
        <f t="shared" si="0"/>
        <v>0</v>
      </c>
      <c r="G40" s="160"/>
      <c r="H40" s="143"/>
      <c r="I40" s="129" t="e">
        <f>VLOOKUP(H40,Presupuesto!$B$11:$C$565,2,0)</f>
        <v>#N/A</v>
      </c>
      <c r="J40" s="97" t="str">
        <f t="shared" si="3"/>
        <v>Investigación Científica</v>
      </c>
      <c r="K40" s="97" t="s">
        <v>412</v>
      </c>
      <c r="L40" s="142"/>
      <c r="M40" s="150"/>
      <c r="N40" s="117"/>
      <c r="O40" s="96">
        <f t="shared" si="1"/>
        <v>0</v>
      </c>
      <c r="P40" s="96">
        <f t="shared" si="4"/>
        <v>0</v>
      </c>
      <c r="Q40" s="96">
        <f t="shared" si="4"/>
        <v>0</v>
      </c>
    </row>
    <row r="41" spans="3:17" ht="14.45" x14ac:dyDescent="0.35">
      <c r="C41" s="142"/>
      <c r="D41" s="150"/>
      <c r="E41" s="117"/>
      <c r="F41" s="96">
        <f t="shared" si="0"/>
        <v>0</v>
      </c>
      <c r="G41" s="160"/>
      <c r="H41" s="143"/>
      <c r="I41" s="129" t="e">
        <f>VLOOKUP(H41,Presupuesto!$B$11:$C$565,2,0)</f>
        <v>#N/A</v>
      </c>
      <c r="J41" s="97" t="str">
        <f t="shared" si="3"/>
        <v>Investigación Científica</v>
      </c>
      <c r="K41" s="97" t="s">
        <v>412</v>
      </c>
      <c r="L41" s="142"/>
      <c r="M41" s="150"/>
      <c r="N41" s="117"/>
      <c r="O41" s="96">
        <f t="shared" si="1"/>
        <v>0</v>
      </c>
      <c r="P41" s="96">
        <f t="shared" si="4"/>
        <v>0</v>
      </c>
      <c r="Q41" s="96">
        <f t="shared" si="4"/>
        <v>0</v>
      </c>
    </row>
    <row r="42" spans="3:17" ht="14.45" x14ac:dyDescent="0.35">
      <c r="C42" s="142"/>
      <c r="D42" s="150"/>
      <c r="E42" s="117"/>
      <c r="F42" s="96">
        <f t="shared" si="0"/>
        <v>0</v>
      </c>
      <c r="G42" s="160"/>
      <c r="H42" s="143"/>
      <c r="I42" s="129" t="e">
        <f>VLOOKUP(H42,Presupuesto!$B$11:$C$565,2,0)</f>
        <v>#N/A</v>
      </c>
      <c r="J42" s="97" t="str">
        <f t="shared" si="3"/>
        <v>Investigación Científica</v>
      </c>
      <c r="K42" s="97" t="s">
        <v>412</v>
      </c>
      <c r="L42" s="142"/>
      <c r="M42" s="150"/>
      <c r="N42" s="117"/>
      <c r="O42" s="96">
        <f t="shared" si="1"/>
        <v>0</v>
      </c>
      <c r="P42" s="96">
        <f t="shared" si="4"/>
        <v>0</v>
      </c>
      <c r="Q42" s="96">
        <f t="shared" si="4"/>
        <v>0</v>
      </c>
    </row>
    <row r="43" spans="3:17" ht="14.45" x14ac:dyDescent="0.35">
      <c r="C43" s="142"/>
      <c r="D43" s="150"/>
      <c r="E43" s="117"/>
      <c r="F43" s="96">
        <f t="shared" si="0"/>
        <v>0</v>
      </c>
      <c r="G43" s="160"/>
      <c r="H43" s="143"/>
      <c r="I43" s="129" t="e">
        <f>VLOOKUP(H43,Presupuesto!$B$11:$C$565,2,0)</f>
        <v>#N/A</v>
      </c>
      <c r="J43" s="97" t="str">
        <f t="shared" si="3"/>
        <v>Investigación Científica</v>
      </c>
      <c r="K43" s="97" t="s">
        <v>412</v>
      </c>
      <c r="L43" s="142"/>
      <c r="M43" s="150"/>
      <c r="N43" s="117"/>
      <c r="O43" s="96">
        <f t="shared" si="1"/>
        <v>0</v>
      </c>
      <c r="P43" s="96">
        <f t="shared" si="4"/>
        <v>0</v>
      </c>
      <c r="Q43" s="96">
        <f t="shared" si="4"/>
        <v>0</v>
      </c>
    </row>
    <row r="44" spans="3:17" ht="14.45" x14ac:dyDescent="0.35">
      <c r="C44" s="142"/>
      <c r="D44" s="150"/>
      <c r="E44" s="117"/>
      <c r="F44" s="96">
        <f t="shared" si="0"/>
        <v>0</v>
      </c>
      <c r="G44" s="160"/>
      <c r="H44" s="143"/>
      <c r="I44" s="129" t="e">
        <f>VLOOKUP(H44,Presupuesto!$B$11:$C$565,2,0)</f>
        <v>#N/A</v>
      </c>
      <c r="J44" s="97" t="str">
        <f t="shared" si="3"/>
        <v>Investigación Científica</v>
      </c>
      <c r="K44" s="97" t="s">
        <v>412</v>
      </c>
      <c r="L44" s="142"/>
      <c r="M44" s="150"/>
      <c r="N44" s="117"/>
      <c r="O44" s="96">
        <f t="shared" si="1"/>
        <v>0</v>
      </c>
      <c r="P44" s="96">
        <f t="shared" si="4"/>
        <v>0</v>
      </c>
      <c r="Q44" s="96">
        <f t="shared" si="4"/>
        <v>0</v>
      </c>
    </row>
    <row r="45" spans="3:17" ht="14.45" x14ac:dyDescent="0.35">
      <c r="C45" s="142"/>
      <c r="D45" s="150"/>
      <c r="E45" s="117"/>
      <c r="F45" s="96">
        <f t="shared" si="0"/>
        <v>0</v>
      </c>
      <c r="G45" s="160"/>
      <c r="H45" s="143"/>
      <c r="I45" s="129" t="e">
        <f>VLOOKUP(H45,Presupuesto!$B$11:$C$565,2,0)</f>
        <v>#N/A</v>
      </c>
      <c r="J45" s="97" t="str">
        <f t="shared" si="3"/>
        <v>Investigación Científica</v>
      </c>
      <c r="K45" s="97" t="s">
        <v>412</v>
      </c>
      <c r="L45" s="142"/>
      <c r="M45" s="150"/>
      <c r="N45" s="117"/>
      <c r="O45" s="96">
        <f t="shared" si="1"/>
        <v>0</v>
      </c>
      <c r="P45" s="96">
        <f t="shared" si="4"/>
        <v>0</v>
      </c>
      <c r="Q45" s="96">
        <f t="shared" si="4"/>
        <v>0</v>
      </c>
    </row>
    <row r="46" spans="3:17" ht="14.45" x14ac:dyDescent="0.35">
      <c r="C46" s="144"/>
      <c r="D46" s="150"/>
      <c r="E46" s="117"/>
      <c r="F46" s="96">
        <f t="shared" si="0"/>
        <v>0</v>
      </c>
      <c r="G46" s="160"/>
      <c r="H46" s="145"/>
      <c r="I46" s="129" t="e">
        <f>VLOOKUP(H46,Presupuesto!$B$11:$C$565,2,0)</f>
        <v>#N/A</v>
      </c>
      <c r="J46" s="97" t="str">
        <f t="shared" si="3"/>
        <v>Investigación Científica</v>
      </c>
      <c r="K46" s="97" t="s">
        <v>403</v>
      </c>
      <c r="L46" s="144"/>
      <c r="M46" s="150"/>
      <c r="N46" s="117"/>
      <c r="O46" s="96">
        <f t="shared" si="1"/>
        <v>0</v>
      </c>
      <c r="P46" s="96">
        <f t="shared" si="4"/>
        <v>0</v>
      </c>
      <c r="Q46" s="96">
        <f t="shared" si="4"/>
        <v>0</v>
      </c>
    </row>
    <row r="47" spans="3:17" ht="14.45" x14ac:dyDescent="0.35">
      <c r="C47" s="144"/>
      <c r="D47" s="150"/>
      <c r="E47" s="117"/>
      <c r="F47" s="96">
        <f t="shared" si="0"/>
        <v>0</v>
      </c>
      <c r="G47" s="160"/>
      <c r="H47" s="145"/>
      <c r="I47" s="129" t="e">
        <f>VLOOKUP(H47,Presupuesto!$B$11:$C$565,2,0)</f>
        <v>#N/A</v>
      </c>
      <c r="J47" s="97" t="str">
        <f t="shared" si="3"/>
        <v>Investigación Científica</v>
      </c>
      <c r="K47" s="97" t="s">
        <v>412</v>
      </c>
      <c r="L47" s="144"/>
      <c r="M47" s="150"/>
      <c r="N47" s="117"/>
      <c r="O47" s="96">
        <f t="shared" si="1"/>
        <v>0</v>
      </c>
      <c r="P47" s="96">
        <f t="shared" si="4"/>
        <v>0</v>
      </c>
      <c r="Q47" s="96">
        <f t="shared" si="4"/>
        <v>0</v>
      </c>
    </row>
    <row r="48" spans="3:17" ht="14.45" x14ac:dyDescent="0.35">
      <c r="C48" s="144"/>
      <c r="D48" s="150"/>
      <c r="E48" s="117"/>
      <c r="F48" s="96">
        <f t="shared" si="0"/>
        <v>0</v>
      </c>
      <c r="G48" s="160"/>
      <c r="H48" s="145"/>
      <c r="I48" s="129" t="e">
        <f>VLOOKUP(H48,Presupuesto!$B$11:$C$565,2,0)</f>
        <v>#N/A</v>
      </c>
      <c r="J48" s="97" t="str">
        <f t="shared" si="3"/>
        <v>Investigación Científica</v>
      </c>
      <c r="K48" s="97" t="s">
        <v>412</v>
      </c>
      <c r="L48" s="144"/>
      <c r="M48" s="150"/>
      <c r="N48" s="117"/>
      <c r="O48" s="96">
        <f t="shared" si="1"/>
        <v>0</v>
      </c>
      <c r="P48" s="96">
        <f t="shared" si="4"/>
        <v>0</v>
      </c>
      <c r="Q48" s="96">
        <f t="shared" si="4"/>
        <v>0</v>
      </c>
    </row>
    <row r="49" spans="3:17" ht="14.45" x14ac:dyDescent="0.35">
      <c r="C49" s="144"/>
      <c r="D49" s="150"/>
      <c r="E49" s="117"/>
      <c r="F49" s="96">
        <f t="shared" si="0"/>
        <v>0</v>
      </c>
      <c r="G49" s="160"/>
      <c r="H49" s="145"/>
      <c r="I49" s="129" t="e">
        <f>VLOOKUP(H49,Presupuesto!$B$11:$C$565,2,0)</f>
        <v>#N/A</v>
      </c>
      <c r="J49" s="97" t="str">
        <f t="shared" si="3"/>
        <v>Investigación Científica</v>
      </c>
      <c r="K49" s="97" t="s">
        <v>412</v>
      </c>
      <c r="L49" s="144"/>
      <c r="M49" s="150"/>
      <c r="N49" s="117"/>
      <c r="O49" s="96">
        <f t="shared" si="1"/>
        <v>0</v>
      </c>
      <c r="P49" s="96">
        <f t="shared" si="4"/>
        <v>0</v>
      </c>
      <c r="Q49" s="96">
        <f t="shared" si="4"/>
        <v>0</v>
      </c>
    </row>
    <row r="50" spans="3:17" thickBot="1" x14ac:dyDescent="0.4">
      <c r="C50" s="146"/>
      <c r="D50" s="158"/>
      <c r="E50" s="102"/>
      <c r="F50" s="104">
        <f t="shared" si="0"/>
        <v>0</v>
      </c>
      <c r="G50" s="161"/>
      <c r="H50" s="147"/>
      <c r="I50" s="131" t="e">
        <f>VLOOKUP(H50,Presupuesto!$B$11:$C$565,2,0)</f>
        <v>#N/A</v>
      </c>
      <c r="J50" s="105" t="str">
        <f>$J$17</f>
        <v>Investigación Científica</v>
      </c>
      <c r="K50" s="123" t="s">
        <v>394</v>
      </c>
      <c r="L50" s="146"/>
      <c r="M50" s="158"/>
      <c r="N50" s="102"/>
      <c r="O50" s="104">
        <f t="shared" si="1"/>
        <v>0</v>
      </c>
      <c r="P50" s="104">
        <f t="shared" si="4"/>
        <v>0</v>
      </c>
      <c r="Q50" s="104">
        <f t="shared" si="4"/>
        <v>0</v>
      </c>
    </row>
    <row r="51" spans="3:17" ht="14.45" x14ac:dyDescent="0.35">
      <c r="G51" s="85"/>
    </row>
    <row r="52" spans="3:17" thickBot="1" x14ac:dyDescent="0.4">
      <c r="G52" s="85"/>
    </row>
    <row r="53" spans="3:17" thickBot="1" x14ac:dyDescent="0.4">
      <c r="C53" s="156" t="s">
        <v>53</v>
      </c>
      <c r="D53" s="350">
        <f>SUM(F60:F93)</f>
        <v>0</v>
      </c>
      <c r="G53" s="78"/>
      <c r="H53" s="70"/>
      <c r="I53" s="70"/>
    </row>
    <row r="54" spans="3:17" ht="14.45" x14ac:dyDescent="0.35">
      <c r="G54" s="78"/>
      <c r="H54" s="70"/>
      <c r="I54" s="70"/>
    </row>
    <row r="55" spans="3:17" ht="14.45" x14ac:dyDescent="0.35">
      <c r="F55" s="70"/>
      <c r="G55" s="78"/>
      <c r="H55" s="70"/>
      <c r="I55" s="70"/>
    </row>
    <row r="56" spans="3:17" ht="15.6" x14ac:dyDescent="0.35">
      <c r="C56" s="290" t="s">
        <v>392</v>
      </c>
      <c r="D56" s="347"/>
      <c r="F56" s="70"/>
      <c r="G56" s="78"/>
      <c r="H56" s="70"/>
      <c r="I56" s="70"/>
    </row>
    <row r="57" spans="3:17" ht="18.600000000000001" x14ac:dyDescent="0.35">
      <c r="C57" s="207"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8"/>
      <c r="H57" s="70"/>
      <c r="I57" s="70"/>
    </row>
    <row r="58" spans="3:17" ht="42.6" thickBot="1" x14ac:dyDescent="0.4">
      <c r="F58" s="92"/>
      <c r="G58" s="75"/>
      <c r="H58" s="75"/>
      <c r="I58" s="75"/>
      <c r="L58" s="223"/>
      <c r="M58" s="224"/>
      <c r="N58" s="223"/>
      <c r="O58" s="223"/>
      <c r="P58" s="226" t="s">
        <v>469</v>
      </c>
      <c r="Q58" s="226" t="s">
        <v>470</v>
      </c>
    </row>
    <row r="59" spans="3:17" ht="30.75" thickBot="1" x14ac:dyDescent="0.3">
      <c r="C59" s="128" t="s">
        <v>44</v>
      </c>
      <c r="D59" s="128" t="s">
        <v>55</v>
      </c>
      <c r="E59" s="135" t="s">
        <v>57</v>
      </c>
      <c r="F59" s="134" t="s">
        <v>27</v>
      </c>
      <c r="G59" s="132" t="s">
        <v>131</v>
      </c>
      <c r="H59" s="135" t="s">
        <v>46</v>
      </c>
      <c r="I59" s="132" t="s">
        <v>132</v>
      </c>
      <c r="J59" s="132" t="s">
        <v>410</v>
      </c>
      <c r="K59" s="132" t="s">
        <v>411</v>
      </c>
      <c r="L59" s="220" t="s">
        <v>21</v>
      </c>
      <c r="M59" s="220" t="s">
        <v>55</v>
      </c>
      <c r="N59" s="221" t="s">
        <v>467</v>
      </c>
      <c r="O59" s="222" t="s">
        <v>468</v>
      </c>
      <c r="P59" s="225">
        <v>0.7</v>
      </c>
      <c r="Q59" s="225">
        <v>0.3</v>
      </c>
    </row>
    <row r="60" spans="3:17" x14ac:dyDescent="0.25">
      <c r="C60" s="140"/>
      <c r="D60" s="157"/>
      <c r="E60" s="122"/>
      <c r="F60" s="96">
        <f t="shared" ref="F60:F93" si="5">D60*E60</f>
        <v>0</v>
      </c>
      <c r="G60" s="160"/>
      <c r="H60" s="141"/>
      <c r="I60" s="129" t="e">
        <f>VLOOKUP(H60,Presupuesto!$B$11:$C$565,2,0)</f>
        <v>#N/A</v>
      </c>
      <c r="J60" s="215" t="s">
        <v>1359</v>
      </c>
      <c r="K60" s="97" t="s">
        <v>412</v>
      </c>
      <c r="L60" s="140"/>
      <c r="M60" s="157"/>
      <c r="N60" s="122"/>
      <c r="O60" s="96">
        <f t="shared" ref="O60:O93" si="6">M60*N60</f>
        <v>0</v>
      </c>
      <c r="P60" s="96">
        <f t="shared" ref="P60:Q79" si="7">$O60*P$16</f>
        <v>0</v>
      </c>
      <c r="Q60" s="96">
        <f t="shared" si="7"/>
        <v>0</v>
      </c>
    </row>
    <row r="61" spans="3:17" ht="14.45" x14ac:dyDescent="0.35">
      <c r="C61" s="140"/>
      <c r="D61" s="157"/>
      <c r="E61" s="122"/>
      <c r="F61" s="96">
        <f t="shared" si="5"/>
        <v>0</v>
      </c>
      <c r="G61" s="160"/>
      <c r="H61" s="141"/>
      <c r="I61" s="129" t="e">
        <f>VLOOKUP(H61,Presupuesto!$B$11:$C$565,2,0)</f>
        <v>#N/A</v>
      </c>
      <c r="J61" s="97" t="str">
        <f>$J$60</f>
        <v>Investigación Científica</v>
      </c>
      <c r="K61" s="97" t="s">
        <v>412</v>
      </c>
      <c r="L61" s="140"/>
      <c r="M61" s="157"/>
      <c r="N61" s="122"/>
      <c r="O61" s="96">
        <f t="shared" si="6"/>
        <v>0</v>
      </c>
      <c r="P61" s="96">
        <f t="shared" si="7"/>
        <v>0</v>
      </c>
      <c r="Q61" s="96">
        <f t="shared" si="7"/>
        <v>0</v>
      </c>
    </row>
    <row r="62" spans="3:17" ht="14.45" x14ac:dyDescent="0.35">
      <c r="C62" s="140"/>
      <c r="D62" s="157"/>
      <c r="E62" s="122"/>
      <c r="F62" s="96">
        <f t="shared" si="5"/>
        <v>0</v>
      </c>
      <c r="G62" s="160"/>
      <c r="H62" s="141"/>
      <c r="I62" s="129" t="e">
        <f>VLOOKUP(H62,Presupuesto!$B$11:$C$565,2,0)</f>
        <v>#N/A</v>
      </c>
      <c r="J62" s="97" t="str">
        <f t="shared" ref="J62:J93" si="8">$J$60</f>
        <v>Investigación Científica</v>
      </c>
      <c r="K62" s="97" t="s">
        <v>412</v>
      </c>
      <c r="L62" s="140"/>
      <c r="M62" s="157"/>
      <c r="N62" s="122"/>
      <c r="O62" s="96">
        <f t="shared" si="6"/>
        <v>0</v>
      </c>
      <c r="P62" s="96">
        <f t="shared" si="7"/>
        <v>0</v>
      </c>
      <c r="Q62" s="96">
        <f t="shared" si="7"/>
        <v>0</v>
      </c>
    </row>
    <row r="63" spans="3:17" ht="14.45" x14ac:dyDescent="0.35">
      <c r="C63" s="140"/>
      <c r="D63" s="157"/>
      <c r="E63" s="122"/>
      <c r="F63" s="96">
        <f t="shared" si="5"/>
        <v>0</v>
      </c>
      <c r="G63" s="160"/>
      <c r="H63" s="141"/>
      <c r="I63" s="129" t="e">
        <f>VLOOKUP(H63,Presupuesto!$B$11:$C$565,2,0)</f>
        <v>#N/A</v>
      </c>
      <c r="J63" s="97" t="str">
        <f t="shared" si="8"/>
        <v>Investigación Científica</v>
      </c>
      <c r="K63" s="97" t="s">
        <v>412</v>
      </c>
      <c r="L63" s="140"/>
      <c r="M63" s="157"/>
      <c r="N63" s="122"/>
      <c r="O63" s="96">
        <f t="shared" si="6"/>
        <v>0</v>
      </c>
      <c r="P63" s="96">
        <f t="shared" si="7"/>
        <v>0</v>
      </c>
      <c r="Q63" s="96">
        <f t="shared" si="7"/>
        <v>0</v>
      </c>
    </row>
    <row r="64" spans="3:17" ht="14.45" x14ac:dyDescent="0.35">
      <c r="C64" s="140"/>
      <c r="D64" s="157"/>
      <c r="E64" s="122"/>
      <c r="F64" s="96">
        <f t="shared" si="5"/>
        <v>0</v>
      </c>
      <c r="G64" s="160"/>
      <c r="H64" s="141"/>
      <c r="I64" s="129" t="e">
        <f>VLOOKUP(H64,Presupuesto!$B$11:$C$565,2,0)</f>
        <v>#N/A</v>
      </c>
      <c r="J64" s="97" t="str">
        <f t="shared" si="8"/>
        <v>Investigación Científica</v>
      </c>
      <c r="K64" s="97" t="s">
        <v>401</v>
      </c>
      <c r="L64" s="140"/>
      <c r="M64" s="157"/>
      <c r="N64" s="122"/>
      <c r="O64" s="96">
        <f t="shared" si="6"/>
        <v>0</v>
      </c>
      <c r="P64" s="96">
        <f t="shared" si="7"/>
        <v>0</v>
      </c>
      <c r="Q64" s="96">
        <f t="shared" si="7"/>
        <v>0</v>
      </c>
    </row>
    <row r="65" spans="3:17" ht="14.45" x14ac:dyDescent="0.35">
      <c r="C65" s="140"/>
      <c r="D65" s="157"/>
      <c r="E65" s="122"/>
      <c r="F65" s="96">
        <f t="shared" si="5"/>
        <v>0</v>
      </c>
      <c r="G65" s="160"/>
      <c r="H65" s="141"/>
      <c r="I65" s="129" t="e">
        <f>VLOOKUP(H65,Presupuesto!$B$11:$C$565,2,0)</f>
        <v>#N/A</v>
      </c>
      <c r="J65" s="97" t="str">
        <f t="shared" si="8"/>
        <v>Investigación Científica</v>
      </c>
      <c r="K65" s="97" t="s">
        <v>412</v>
      </c>
      <c r="L65" s="140"/>
      <c r="M65" s="157"/>
      <c r="N65" s="122"/>
      <c r="O65" s="96">
        <f t="shared" si="6"/>
        <v>0</v>
      </c>
      <c r="P65" s="96">
        <f t="shared" si="7"/>
        <v>0</v>
      </c>
      <c r="Q65" s="96">
        <f t="shared" si="7"/>
        <v>0</v>
      </c>
    </row>
    <row r="66" spans="3:17" ht="14.45" x14ac:dyDescent="0.35">
      <c r="C66" s="140"/>
      <c r="D66" s="157"/>
      <c r="E66" s="122"/>
      <c r="F66" s="96">
        <f t="shared" si="5"/>
        <v>0</v>
      </c>
      <c r="G66" s="160"/>
      <c r="H66" s="141"/>
      <c r="I66" s="129" t="e">
        <f>VLOOKUP(H66,Presupuesto!$B$11:$C$565,2,0)</f>
        <v>#N/A</v>
      </c>
      <c r="J66" s="97" t="str">
        <f t="shared" si="8"/>
        <v>Investigación Científica</v>
      </c>
      <c r="K66" s="97" t="s">
        <v>412</v>
      </c>
      <c r="L66" s="140"/>
      <c r="M66" s="157"/>
      <c r="N66" s="122"/>
      <c r="O66" s="96">
        <f t="shared" si="6"/>
        <v>0</v>
      </c>
      <c r="P66" s="96">
        <f t="shared" si="7"/>
        <v>0</v>
      </c>
      <c r="Q66" s="96">
        <f t="shared" si="7"/>
        <v>0</v>
      </c>
    </row>
    <row r="67" spans="3:17" ht="14.45" x14ac:dyDescent="0.35">
      <c r="C67" s="140"/>
      <c r="D67" s="157"/>
      <c r="E67" s="122"/>
      <c r="F67" s="96">
        <f t="shared" si="5"/>
        <v>0</v>
      </c>
      <c r="G67" s="160"/>
      <c r="H67" s="141"/>
      <c r="I67" s="129" t="e">
        <f>VLOOKUP(H67,Presupuesto!$B$11:$C$565,2,0)</f>
        <v>#N/A</v>
      </c>
      <c r="J67" s="97" t="str">
        <f t="shared" si="8"/>
        <v>Investigación Científica</v>
      </c>
      <c r="K67" s="97" t="s">
        <v>412</v>
      </c>
      <c r="L67" s="140"/>
      <c r="M67" s="157"/>
      <c r="N67" s="122"/>
      <c r="O67" s="96">
        <f t="shared" si="6"/>
        <v>0</v>
      </c>
      <c r="P67" s="96">
        <f t="shared" si="7"/>
        <v>0</v>
      </c>
      <c r="Q67" s="96">
        <f t="shared" si="7"/>
        <v>0</v>
      </c>
    </row>
    <row r="68" spans="3:17" ht="14.45" x14ac:dyDescent="0.35">
      <c r="C68" s="140"/>
      <c r="D68" s="157"/>
      <c r="E68" s="122"/>
      <c r="F68" s="96">
        <f t="shared" si="5"/>
        <v>0</v>
      </c>
      <c r="G68" s="160"/>
      <c r="H68" s="141"/>
      <c r="I68" s="129" t="e">
        <f>VLOOKUP(H68,Presupuesto!$B$11:$C$565,2,0)</f>
        <v>#N/A</v>
      </c>
      <c r="J68" s="97" t="str">
        <f t="shared" si="8"/>
        <v>Investigación Científica</v>
      </c>
      <c r="K68" s="97" t="s">
        <v>412</v>
      </c>
      <c r="L68" s="140"/>
      <c r="M68" s="157"/>
      <c r="N68" s="122"/>
      <c r="O68" s="96">
        <f t="shared" si="6"/>
        <v>0</v>
      </c>
      <c r="P68" s="96">
        <f t="shared" si="7"/>
        <v>0</v>
      </c>
      <c r="Q68" s="96">
        <f t="shared" si="7"/>
        <v>0</v>
      </c>
    </row>
    <row r="69" spans="3:17" ht="14.45" x14ac:dyDescent="0.35">
      <c r="C69" s="140"/>
      <c r="D69" s="157"/>
      <c r="E69" s="122"/>
      <c r="F69" s="96">
        <f t="shared" si="5"/>
        <v>0</v>
      </c>
      <c r="G69" s="160"/>
      <c r="H69" s="141"/>
      <c r="I69" s="129" t="e">
        <f>VLOOKUP(H69,Presupuesto!$B$11:$C$565,2,0)</f>
        <v>#N/A</v>
      </c>
      <c r="J69" s="97" t="str">
        <f t="shared" si="8"/>
        <v>Investigación Científica</v>
      </c>
      <c r="K69" s="97" t="s">
        <v>412</v>
      </c>
      <c r="L69" s="140"/>
      <c r="M69" s="157"/>
      <c r="N69" s="122"/>
      <c r="O69" s="96">
        <f t="shared" si="6"/>
        <v>0</v>
      </c>
      <c r="P69" s="96">
        <f t="shared" si="7"/>
        <v>0</v>
      </c>
      <c r="Q69" s="96">
        <f t="shared" si="7"/>
        <v>0</v>
      </c>
    </row>
    <row r="70" spans="3:17" ht="14.45" x14ac:dyDescent="0.35">
      <c r="C70" s="140"/>
      <c r="D70" s="157"/>
      <c r="E70" s="122"/>
      <c r="F70" s="96">
        <f t="shared" si="5"/>
        <v>0</v>
      </c>
      <c r="G70" s="160"/>
      <c r="H70" s="141"/>
      <c r="I70" s="129" t="e">
        <f>VLOOKUP(H70,Presupuesto!$B$11:$C$565,2,0)</f>
        <v>#N/A</v>
      </c>
      <c r="J70" s="97" t="str">
        <f t="shared" si="8"/>
        <v>Investigación Científica</v>
      </c>
      <c r="K70" s="97" t="s">
        <v>412</v>
      </c>
      <c r="L70" s="140"/>
      <c r="M70" s="157"/>
      <c r="N70" s="122"/>
      <c r="O70" s="96">
        <f t="shared" si="6"/>
        <v>0</v>
      </c>
      <c r="P70" s="96">
        <f t="shared" si="7"/>
        <v>0</v>
      </c>
      <c r="Q70" s="96">
        <f t="shared" si="7"/>
        <v>0</v>
      </c>
    </row>
    <row r="71" spans="3:17" ht="14.45" x14ac:dyDescent="0.35">
      <c r="C71" s="140"/>
      <c r="D71" s="157"/>
      <c r="E71" s="122"/>
      <c r="F71" s="96">
        <f t="shared" si="5"/>
        <v>0</v>
      </c>
      <c r="G71" s="160"/>
      <c r="H71" s="141"/>
      <c r="I71" s="129" t="e">
        <f>VLOOKUP(H71,Presupuesto!$B$11:$C$565,2,0)</f>
        <v>#N/A</v>
      </c>
      <c r="J71" s="97" t="str">
        <f t="shared" si="8"/>
        <v>Investigación Científica</v>
      </c>
      <c r="K71" s="97" t="s">
        <v>412</v>
      </c>
      <c r="L71" s="140"/>
      <c r="M71" s="157"/>
      <c r="N71" s="122"/>
      <c r="O71" s="96">
        <f t="shared" si="6"/>
        <v>0</v>
      </c>
      <c r="P71" s="96">
        <f t="shared" si="7"/>
        <v>0</v>
      </c>
      <c r="Q71" s="96">
        <f t="shared" si="7"/>
        <v>0</v>
      </c>
    </row>
    <row r="72" spans="3:17" ht="14.45" x14ac:dyDescent="0.35">
      <c r="C72" s="140"/>
      <c r="D72" s="157"/>
      <c r="E72" s="122"/>
      <c r="F72" s="96">
        <f t="shared" si="5"/>
        <v>0</v>
      </c>
      <c r="G72" s="160"/>
      <c r="H72" s="141"/>
      <c r="I72" s="129" t="e">
        <f>VLOOKUP(H72,Presupuesto!$B$11:$C$565,2,0)</f>
        <v>#N/A</v>
      </c>
      <c r="J72" s="97" t="str">
        <f t="shared" si="8"/>
        <v>Investigación Científica</v>
      </c>
      <c r="K72" s="97" t="s">
        <v>412</v>
      </c>
      <c r="L72" s="140"/>
      <c r="M72" s="157"/>
      <c r="N72" s="122"/>
      <c r="O72" s="96">
        <f t="shared" si="6"/>
        <v>0</v>
      </c>
      <c r="P72" s="96">
        <f t="shared" si="7"/>
        <v>0</v>
      </c>
      <c r="Q72" s="96">
        <f t="shared" si="7"/>
        <v>0</v>
      </c>
    </row>
    <row r="73" spans="3:17" ht="14.45" x14ac:dyDescent="0.35">
      <c r="C73" s="140"/>
      <c r="D73" s="157"/>
      <c r="E73" s="122"/>
      <c r="F73" s="96">
        <f t="shared" si="5"/>
        <v>0</v>
      </c>
      <c r="G73" s="160"/>
      <c r="H73" s="141"/>
      <c r="I73" s="129" t="e">
        <f>VLOOKUP(H73,Presupuesto!$B$11:$C$565,2,0)</f>
        <v>#N/A</v>
      </c>
      <c r="J73" s="97" t="str">
        <f t="shared" si="8"/>
        <v>Investigación Científica</v>
      </c>
      <c r="K73" s="97" t="s">
        <v>412</v>
      </c>
      <c r="L73" s="140"/>
      <c r="M73" s="157"/>
      <c r="N73" s="122"/>
      <c r="O73" s="96">
        <f t="shared" si="6"/>
        <v>0</v>
      </c>
      <c r="P73" s="96">
        <f t="shared" si="7"/>
        <v>0</v>
      </c>
      <c r="Q73" s="96">
        <f t="shared" si="7"/>
        <v>0</v>
      </c>
    </row>
    <row r="74" spans="3:17" ht="14.45" x14ac:dyDescent="0.35">
      <c r="C74" s="140"/>
      <c r="D74" s="157"/>
      <c r="E74" s="122"/>
      <c r="F74" s="96">
        <f t="shared" si="5"/>
        <v>0</v>
      </c>
      <c r="G74" s="160"/>
      <c r="H74" s="141"/>
      <c r="I74" s="129" t="e">
        <f>VLOOKUP(H74,Presupuesto!$B$11:$C$565,2,0)</f>
        <v>#N/A</v>
      </c>
      <c r="J74" s="97" t="str">
        <f t="shared" si="8"/>
        <v>Investigación Científica</v>
      </c>
      <c r="K74" s="97" t="s">
        <v>412</v>
      </c>
      <c r="L74" s="140"/>
      <c r="M74" s="157"/>
      <c r="N74" s="122"/>
      <c r="O74" s="96">
        <f t="shared" si="6"/>
        <v>0</v>
      </c>
      <c r="P74" s="96">
        <f t="shared" si="7"/>
        <v>0</v>
      </c>
      <c r="Q74" s="96">
        <f t="shared" si="7"/>
        <v>0</v>
      </c>
    </row>
    <row r="75" spans="3:17" ht="14.45" x14ac:dyDescent="0.35">
      <c r="C75" s="140"/>
      <c r="D75" s="157"/>
      <c r="E75" s="122"/>
      <c r="F75" s="96">
        <f t="shared" si="5"/>
        <v>0</v>
      </c>
      <c r="G75" s="160"/>
      <c r="H75" s="141"/>
      <c r="I75" s="129" t="e">
        <f>VLOOKUP(H75,Presupuesto!$B$11:$C$565,2,0)</f>
        <v>#N/A</v>
      </c>
      <c r="J75" s="97" t="str">
        <f t="shared" si="8"/>
        <v>Investigación Científica</v>
      </c>
      <c r="K75" s="97" t="s">
        <v>412</v>
      </c>
      <c r="L75" s="140"/>
      <c r="M75" s="157"/>
      <c r="N75" s="122"/>
      <c r="O75" s="96">
        <f t="shared" si="6"/>
        <v>0</v>
      </c>
      <c r="P75" s="96">
        <f t="shared" si="7"/>
        <v>0</v>
      </c>
      <c r="Q75" s="96">
        <f t="shared" si="7"/>
        <v>0</v>
      </c>
    </row>
    <row r="76" spans="3:17" ht="14.45" x14ac:dyDescent="0.35">
      <c r="C76" s="140"/>
      <c r="D76" s="157"/>
      <c r="E76" s="122"/>
      <c r="F76" s="96">
        <f t="shared" si="5"/>
        <v>0</v>
      </c>
      <c r="G76" s="160"/>
      <c r="H76" s="141"/>
      <c r="I76" s="129" t="e">
        <f>VLOOKUP(H76,Presupuesto!$B$11:$C$565,2,0)</f>
        <v>#N/A</v>
      </c>
      <c r="J76" s="97" t="str">
        <f t="shared" si="8"/>
        <v>Investigación Científica</v>
      </c>
      <c r="K76" s="97" t="s">
        <v>412</v>
      </c>
      <c r="L76" s="140"/>
      <c r="M76" s="157"/>
      <c r="N76" s="122"/>
      <c r="O76" s="96">
        <f t="shared" si="6"/>
        <v>0</v>
      </c>
      <c r="P76" s="96">
        <f t="shared" si="7"/>
        <v>0</v>
      </c>
      <c r="Q76" s="96">
        <f t="shared" si="7"/>
        <v>0</v>
      </c>
    </row>
    <row r="77" spans="3:17" ht="14.45" x14ac:dyDescent="0.35">
      <c r="C77" s="140"/>
      <c r="D77" s="157"/>
      <c r="E77" s="122"/>
      <c r="F77" s="96">
        <f t="shared" si="5"/>
        <v>0</v>
      </c>
      <c r="G77" s="160"/>
      <c r="H77" s="141"/>
      <c r="I77" s="129" t="e">
        <f>VLOOKUP(H77,Presupuesto!$B$11:$C$565,2,0)</f>
        <v>#N/A</v>
      </c>
      <c r="J77" s="97" t="str">
        <f t="shared" si="8"/>
        <v>Investigación Científica</v>
      </c>
      <c r="K77" s="97" t="s">
        <v>412</v>
      </c>
      <c r="L77" s="140"/>
      <c r="M77" s="157"/>
      <c r="N77" s="122"/>
      <c r="O77" s="96">
        <f t="shared" si="6"/>
        <v>0</v>
      </c>
      <c r="P77" s="96">
        <f t="shared" si="7"/>
        <v>0</v>
      </c>
      <c r="Q77" s="96">
        <f t="shared" si="7"/>
        <v>0</v>
      </c>
    </row>
    <row r="78" spans="3:17" ht="14.45" x14ac:dyDescent="0.35">
      <c r="C78" s="140"/>
      <c r="D78" s="157"/>
      <c r="E78" s="122"/>
      <c r="F78" s="96">
        <f t="shared" si="5"/>
        <v>0</v>
      </c>
      <c r="G78" s="160"/>
      <c r="H78" s="141"/>
      <c r="I78" s="129" t="e">
        <f>VLOOKUP(H78,Presupuesto!$B$11:$C$565,2,0)</f>
        <v>#N/A</v>
      </c>
      <c r="J78" s="97" t="str">
        <f t="shared" si="8"/>
        <v>Investigación Científica</v>
      </c>
      <c r="K78" s="97" t="s">
        <v>412</v>
      </c>
      <c r="L78" s="140"/>
      <c r="M78" s="157"/>
      <c r="N78" s="122"/>
      <c r="O78" s="96">
        <f t="shared" si="6"/>
        <v>0</v>
      </c>
      <c r="P78" s="96">
        <f t="shared" si="7"/>
        <v>0</v>
      </c>
      <c r="Q78" s="96">
        <f t="shared" si="7"/>
        <v>0</v>
      </c>
    </row>
    <row r="79" spans="3:17" ht="14.45" x14ac:dyDescent="0.35">
      <c r="C79" s="140"/>
      <c r="D79" s="157"/>
      <c r="E79" s="122"/>
      <c r="F79" s="96">
        <f t="shared" si="5"/>
        <v>0</v>
      </c>
      <c r="G79" s="160"/>
      <c r="H79" s="141"/>
      <c r="I79" s="129" t="e">
        <f>VLOOKUP(H79,Presupuesto!$B$11:$C$565,2,0)</f>
        <v>#N/A</v>
      </c>
      <c r="J79" s="97" t="str">
        <f t="shared" si="8"/>
        <v>Investigación Científica</v>
      </c>
      <c r="K79" s="97" t="s">
        <v>412</v>
      </c>
      <c r="L79" s="140"/>
      <c r="M79" s="157"/>
      <c r="N79" s="122"/>
      <c r="O79" s="96">
        <f t="shared" si="6"/>
        <v>0</v>
      </c>
      <c r="P79" s="96">
        <f t="shared" si="7"/>
        <v>0</v>
      </c>
      <c r="Q79" s="96">
        <f t="shared" si="7"/>
        <v>0</v>
      </c>
    </row>
    <row r="80" spans="3:17" ht="14.45" x14ac:dyDescent="0.35">
      <c r="C80" s="140"/>
      <c r="D80" s="157"/>
      <c r="E80" s="122"/>
      <c r="F80" s="96">
        <f t="shared" si="5"/>
        <v>0</v>
      </c>
      <c r="G80" s="160"/>
      <c r="H80" s="141"/>
      <c r="I80" s="129" t="e">
        <f>VLOOKUP(H80,Presupuesto!$B$11:$C$565,2,0)</f>
        <v>#N/A</v>
      </c>
      <c r="J80" s="97" t="str">
        <f t="shared" si="8"/>
        <v>Investigación Científica</v>
      </c>
      <c r="K80" s="97" t="s">
        <v>412</v>
      </c>
      <c r="L80" s="140"/>
      <c r="M80" s="157"/>
      <c r="N80" s="122"/>
      <c r="O80" s="96">
        <f t="shared" si="6"/>
        <v>0</v>
      </c>
      <c r="P80" s="96">
        <f t="shared" ref="P80:Q93" si="9">$O80*P$16</f>
        <v>0</v>
      </c>
      <c r="Q80" s="96">
        <f t="shared" si="9"/>
        <v>0</v>
      </c>
    </row>
    <row r="81" spans="3:17" ht="14.45" x14ac:dyDescent="0.35">
      <c r="C81" s="142"/>
      <c r="D81" s="150"/>
      <c r="E81" s="117"/>
      <c r="F81" s="96">
        <f t="shared" si="5"/>
        <v>0</v>
      </c>
      <c r="G81" s="160"/>
      <c r="H81" s="143"/>
      <c r="I81" s="129" t="e">
        <f>VLOOKUP(H81,Presupuesto!$B$11:$C$565,2,0)</f>
        <v>#N/A</v>
      </c>
      <c r="J81" s="97" t="str">
        <f t="shared" si="8"/>
        <v>Investigación Científica</v>
      </c>
      <c r="K81" s="97" t="s">
        <v>412</v>
      </c>
      <c r="L81" s="142"/>
      <c r="M81" s="150"/>
      <c r="N81" s="117"/>
      <c r="O81" s="96">
        <f t="shared" si="6"/>
        <v>0</v>
      </c>
      <c r="P81" s="96">
        <f t="shared" si="9"/>
        <v>0</v>
      </c>
      <c r="Q81" s="96">
        <f t="shared" si="9"/>
        <v>0</v>
      </c>
    </row>
    <row r="82" spans="3:17" ht="14.45" x14ac:dyDescent="0.35">
      <c r="C82" s="142"/>
      <c r="D82" s="150"/>
      <c r="E82" s="117"/>
      <c r="F82" s="96">
        <f t="shared" si="5"/>
        <v>0</v>
      </c>
      <c r="G82" s="160"/>
      <c r="H82" s="143"/>
      <c r="I82" s="129" t="e">
        <f>VLOOKUP(H82,Presupuesto!$B$11:$C$565,2,0)</f>
        <v>#N/A</v>
      </c>
      <c r="J82" s="97" t="str">
        <f t="shared" si="8"/>
        <v>Investigación Científica</v>
      </c>
      <c r="K82" s="97" t="s">
        <v>412</v>
      </c>
      <c r="L82" s="142"/>
      <c r="M82" s="150"/>
      <c r="N82" s="117"/>
      <c r="O82" s="96">
        <f t="shared" si="6"/>
        <v>0</v>
      </c>
      <c r="P82" s="96">
        <f t="shared" si="9"/>
        <v>0</v>
      </c>
      <c r="Q82" s="96">
        <f t="shared" si="9"/>
        <v>0</v>
      </c>
    </row>
    <row r="83" spans="3:17" ht="14.45" x14ac:dyDescent="0.35">
      <c r="C83" s="142"/>
      <c r="D83" s="150"/>
      <c r="E83" s="117"/>
      <c r="F83" s="96">
        <f t="shared" si="5"/>
        <v>0</v>
      </c>
      <c r="G83" s="160"/>
      <c r="H83" s="143"/>
      <c r="I83" s="129" t="e">
        <f>VLOOKUP(H83,Presupuesto!$B$11:$C$565,2,0)</f>
        <v>#N/A</v>
      </c>
      <c r="J83" s="97" t="str">
        <f t="shared" si="8"/>
        <v>Investigación Científica</v>
      </c>
      <c r="K83" s="97" t="s">
        <v>412</v>
      </c>
      <c r="L83" s="142"/>
      <c r="M83" s="150"/>
      <c r="N83" s="117"/>
      <c r="O83" s="96">
        <f t="shared" si="6"/>
        <v>0</v>
      </c>
      <c r="P83" s="96">
        <f t="shared" si="9"/>
        <v>0</v>
      </c>
      <c r="Q83" s="96">
        <f t="shared" si="9"/>
        <v>0</v>
      </c>
    </row>
    <row r="84" spans="3:17" ht="14.45" x14ac:dyDescent="0.35">
      <c r="C84" s="142"/>
      <c r="D84" s="150"/>
      <c r="E84" s="117"/>
      <c r="F84" s="96">
        <f t="shared" si="5"/>
        <v>0</v>
      </c>
      <c r="G84" s="160"/>
      <c r="H84" s="143"/>
      <c r="I84" s="129" t="e">
        <f>VLOOKUP(H84,Presupuesto!$B$11:$C$565,2,0)</f>
        <v>#N/A</v>
      </c>
      <c r="J84" s="97" t="str">
        <f t="shared" si="8"/>
        <v>Investigación Científica</v>
      </c>
      <c r="K84" s="97" t="s">
        <v>412</v>
      </c>
      <c r="L84" s="142"/>
      <c r="M84" s="150"/>
      <c r="N84" s="117"/>
      <c r="O84" s="96">
        <f t="shared" si="6"/>
        <v>0</v>
      </c>
      <c r="P84" s="96">
        <f t="shared" si="9"/>
        <v>0</v>
      </c>
      <c r="Q84" s="96">
        <f t="shared" si="9"/>
        <v>0</v>
      </c>
    </row>
    <row r="85" spans="3:17" ht="14.45" x14ac:dyDescent="0.35">
      <c r="C85" s="142"/>
      <c r="D85" s="150"/>
      <c r="E85" s="117"/>
      <c r="F85" s="96">
        <f t="shared" si="5"/>
        <v>0</v>
      </c>
      <c r="G85" s="160"/>
      <c r="H85" s="143"/>
      <c r="I85" s="129" t="e">
        <f>VLOOKUP(H85,Presupuesto!$B$11:$C$565,2,0)</f>
        <v>#N/A</v>
      </c>
      <c r="J85" s="97" t="str">
        <f t="shared" si="8"/>
        <v>Investigación Científica</v>
      </c>
      <c r="K85" s="97" t="s">
        <v>412</v>
      </c>
      <c r="L85" s="142"/>
      <c r="M85" s="150"/>
      <c r="N85" s="117"/>
      <c r="O85" s="96">
        <f t="shared" si="6"/>
        <v>0</v>
      </c>
      <c r="P85" s="96">
        <f t="shared" si="9"/>
        <v>0</v>
      </c>
      <c r="Q85" s="96">
        <f t="shared" si="9"/>
        <v>0</v>
      </c>
    </row>
    <row r="86" spans="3:17" ht="14.45" x14ac:dyDescent="0.35">
      <c r="C86" s="142"/>
      <c r="D86" s="150"/>
      <c r="E86" s="117"/>
      <c r="F86" s="96">
        <f t="shared" si="5"/>
        <v>0</v>
      </c>
      <c r="G86" s="160"/>
      <c r="H86" s="143"/>
      <c r="I86" s="129" t="e">
        <f>VLOOKUP(H86,Presupuesto!$B$11:$C$565,2,0)</f>
        <v>#N/A</v>
      </c>
      <c r="J86" s="97" t="str">
        <f t="shared" si="8"/>
        <v>Investigación Científica</v>
      </c>
      <c r="K86" s="97" t="s">
        <v>412</v>
      </c>
      <c r="L86" s="142"/>
      <c r="M86" s="150"/>
      <c r="N86" s="117"/>
      <c r="O86" s="96">
        <f t="shared" si="6"/>
        <v>0</v>
      </c>
      <c r="P86" s="96">
        <f t="shared" si="9"/>
        <v>0</v>
      </c>
      <c r="Q86" s="96">
        <f t="shared" si="9"/>
        <v>0</v>
      </c>
    </row>
    <row r="87" spans="3:17" ht="14.45" x14ac:dyDescent="0.35">
      <c r="C87" s="142"/>
      <c r="D87" s="150"/>
      <c r="E87" s="117"/>
      <c r="F87" s="96">
        <f t="shared" si="5"/>
        <v>0</v>
      </c>
      <c r="G87" s="160"/>
      <c r="H87" s="143"/>
      <c r="I87" s="129" t="e">
        <f>VLOOKUP(H87,Presupuesto!$B$11:$C$565,2,0)</f>
        <v>#N/A</v>
      </c>
      <c r="J87" s="97" t="str">
        <f t="shared" si="8"/>
        <v>Investigación Científica</v>
      </c>
      <c r="K87" s="97" t="s">
        <v>412</v>
      </c>
      <c r="L87" s="142"/>
      <c r="M87" s="150"/>
      <c r="N87" s="117"/>
      <c r="O87" s="96">
        <f t="shared" si="6"/>
        <v>0</v>
      </c>
      <c r="P87" s="96">
        <f t="shared" si="9"/>
        <v>0</v>
      </c>
      <c r="Q87" s="96">
        <f t="shared" si="9"/>
        <v>0</v>
      </c>
    </row>
    <row r="88" spans="3:17" ht="14.45" x14ac:dyDescent="0.35">
      <c r="C88" s="142"/>
      <c r="D88" s="150"/>
      <c r="E88" s="117"/>
      <c r="F88" s="96">
        <f t="shared" si="5"/>
        <v>0</v>
      </c>
      <c r="G88" s="160"/>
      <c r="H88" s="143"/>
      <c r="I88" s="129" t="e">
        <f>VLOOKUP(H88,Presupuesto!$B$11:$C$565,2,0)</f>
        <v>#N/A</v>
      </c>
      <c r="J88" s="97" t="str">
        <f t="shared" si="8"/>
        <v>Investigación Científica</v>
      </c>
      <c r="K88" s="97" t="s">
        <v>412</v>
      </c>
      <c r="L88" s="142"/>
      <c r="M88" s="150"/>
      <c r="N88" s="117"/>
      <c r="O88" s="96">
        <f t="shared" si="6"/>
        <v>0</v>
      </c>
      <c r="P88" s="96">
        <f t="shared" si="9"/>
        <v>0</v>
      </c>
      <c r="Q88" s="96">
        <f t="shared" si="9"/>
        <v>0</v>
      </c>
    </row>
    <row r="89" spans="3:17" ht="14.45" x14ac:dyDescent="0.35">
      <c r="C89" s="144"/>
      <c r="D89" s="150"/>
      <c r="E89" s="117"/>
      <c r="F89" s="96">
        <f t="shared" si="5"/>
        <v>0</v>
      </c>
      <c r="G89" s="160"/>
      <c r="H89" s="145"/>
      <c r="I89" s="129" t="e">
        <f>VLOOKUP(H89,Presupuesto!$B$11:$C$565,2,0)</f>
        <v>#N/A</v>
      </c>
      <c r="J89" s="97" t="str">
        <f t="shared" si="8"/>
        <v>Investigación Científica</v>
      </c>
      <c r="K89" s="97" t="s">
        <v>403</v>
      </c>
      <c r="L89" s="144"/>
      <c r="M89" s="150"/>
      <c r="N89" s="117"/>
      <c r="O89" s="96">
        <f t="shared" si="6"/>
        <v>0</v>
      </c>
      <c r="P89" s="96">
        <f t="shared" si="9"/>
        <v>0</v>
      </c>
      <c r="Q89" s="96">
        <f t="shared" si="9"/>
        <v>0</v>
      </c>
    </row>
    <row r="90" spans="3:17" ht="14.45" x14ac:dyDescent="0.35">
      <c r="C90" s="144"/>
      <c r="D90" s="150"/>
      <c r="E90" s="117"/>
      <c r="F90" s="96">
        <f t="shared" si="5"/>
        <v>0</v>
      </c>
      <c r="G90" s="160"/>
      <c r="H90" s="145"/>
      <c r="I90" s="129" t="e">
        <f>VLOOKUP(H90,Presupuesto!$B$11:$C$565,2,0)</f>
        <v>#N/A</v>
      </c>
      <c r="J90" s="97" t="str">
        <f t="shared" si="8"/>
        <v>Investigación Científica</v>
      </c>
      <c r="K90" s="97" t="s">
        <v>412</v>
      </c>
      <c r="L90" s="144"/>
      <c r="M90" s="150"/>
      <c r="N90" s="117"/>
      <c r="O90" s="96">
        <f t="shared" si="6"/>
        <v>0</v>
      </c>
      <c r="P90" s="96">
        <f t="shared" si="9"/>
        <v>0</v>
      </c>
      <c r="Q90" s="96">
        <f t="shared" si="9"/>
        <v>0</v>
      </c>
    </row>
    <row r="91" spans="3:17" ht="14.45" x14ac:dyDescent="0.35">
      <c r="C91" s="144"/>
      <c r="D91" s="150"/>
      <c r="E91" s="117"/>
      <c r="F91" s="96">
        <f t="shared" si="5"/>
        <v>0</v>
      </c>
      <c r="G91" s="160"/>
      <c r="H91" s="145"/>
      <c r="I91" s="129" t="e">
        <f>VLOOKUP(H91,Presupuesto!$B$11:$C$565,2,0)</f>
        <v>#N/A</v>
      </c>
      <c r="J91" s="97" t="str">
        <f t="shared" si="8"/>
        <v>Investigación Científica</v>
      </c>
      <c r="K91" s="97" t="s">
        <v>412</v>
      </c>
      <c r="L91" s="144"/>
      <c r="M91" s="150"/>
      <c r="N91" s="117"/>
      <c r="O91" s="96">
        <f t="shared" si="6"/>
        <v>0</v>
      </c>
      <c r="P91" s="96">
        <f t="shared" si="9"/>
        <v>0</v>
      </c>
      <c r="Q91" s="96">
        <f t="shared" si="9"/>
        <v>0</v>
      </c>
    </row>
    <row r="92" spans="3:17" ht="14.45" x14ac:dyDescent="0.35">
      <c r="C92" s="144"/>
      <c r="D92" s="150"/>
      <c r="E92" s="117"/>
      <c r="F92" s="96">
        <f t="shared" si="5"/>
        <v>0</v>
      </c>
      <c r="G92" s="160"/>
      <c r="H92" s="145"/>
      <c r="I92" s="129" t="e">
        <f>VLOOKUP(H92,Presupuesto!$B$11:$C$565,2,0)</f>
        <v>#N/A</v>
      </c>
      <c r="J92" s="97" t="str">
        <f t="shared" si="8"/>
        <v>Investigación Científica</v>
      </c>
      <c r="K92" s="97" t="s">
        <v>412</v>
      </c>
      <c r="L92" s="144"/>
      <c r="M92" s="150"/>
      <c r="N92" s="117"/>
      <c r="O92" s="96">
        <f t="shared" si="6"/>
        <v>0</v>
      </c>
      <c r="P92" s="96">
        <f t="shared" si="9"/>
        <v>0</v>
      </c>
      <c r="Q92" s="96">
        <f t="shared" si="9"/>
        <v>0</v>
      </c>
    </row>
    <row r="93" spans="3:17" thickBot="1" x14ac:dyDescent="0.4">
      <c r="C93" s="146"/>
      <c r="D93" s="158"/>
      <c r="E93" s="102"/>
      <c r="F93" s="104">
        <f t="shared" si="5"/>
        <v>0</v>
      </c>
      <c r="G93" s="161"/>
      <c r="H93" s="147"/>
      <c r="I93" s="131" t="e">
        <f>VLOOKUP(H93,Presupuesto!$B$11:$C$565,2,0)</f>
        <v>#N/A</v>
      </c>
      <c r="J93" s="105" t="str">
        <f t="shared" si="8"/>
        <v>Investigación Científica</v>
      </c>
      <c r="K93" s="123" t="s">
        <v>394</v>
      </c>
      <c r="L93" s="146"/>
      <c r="M93" s="158"/>
      <c r="N93" s="102"/>
      <c r="O93" s="104">
        <f t="shared" si="6"/>
        <v>0</v>
      </c>
      <c r="P93" s="104">
        <f t="shared" si="9"/>
        <v>0</v>
      </c>
      <c r="Q93" s="104">
        <f t="shared" si="9"/>
        <v>0</v>
      </c>
    </row>
    <row r="94" spans="3:17" ht="14.45" x14ac:dyDescent="0.35">
      <c r="G94" s="85"/>
    </row>
    <row r="95" spans="3:17" thickBot="1" x14ac:dyDescent="0.4">
      <c r="G95" s="85"/>
    </row>
    <row r="96" spans="3:17" thickBot="1" x14ac:dyDescent="0.4">
      <c r="C96" s="156" t="s">
        <v>53</v>
      </c>
      <c r="D96" s="350">
        <f>SUM(F103:F136)</f>
        <v>0</v>
      </c>
      <c r="G96" s="78"/>
      <c r="H96" s="70"/>
      <c r="I96" s="70"/>
    </row>
    <row r="97" spans="3:17" ht="14.45" x14ac:dyDescent="0.35">
      <c r="G97" s="78"/>
      <c r="H97" s="70"/>
      <c r="I97" s="70"/>
    </row>
    <row r="98" spans="3:17" ht="14.45" x14ac:dyDescent="0.35">
      <c r="F98" s="70"/>
      <c r="G98" s="78"/>
      <c r="H98" s="70"/>
      <c r="I98" s="70"/>
    </row>
    <row r="99" spans="3:17" ht="15.6" x14ac:dyDescent="0.35">
      <c r="C99" s="290" t="s">
        <v>392</v>
      </c>
      <c r="D99" s="347"/>
      <c r="F99" s="70"/>
      <c r="G99" s="78"/>
      <c r="H99" s="70"/>
      <c r="I99" s="70"/>
    </row>
    <row r="100" spans="3:17" ht="18.600000000000001" x14ac:dyDescent="0.35">
      <c r="C100" s="207"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8"/>
      <c r="H100" s="70"/>
      <c r="I100" s="70"/>
    </row>
    <row r="101" spans="3:17" ht="42.6" thickBot="1" x14ac:dyDescent="0.4">
      <c r="F101" s="92"/>
      <c r="G101" s="75"/>
      <c r="H101" s="75"/>
      <c r="I101" s="75"/>
      <c r="L101" s="223"/>
      <c r="M101" s="224"/>
      <c r="N101" s="223"/>
      <c r="O101" s="223"/>
      <c r="P101" s="226" t="s">
        <v>469</v>
      </c>
      <c r="Q101" s="226" t="s">
        <v>470</v>
      </c>
    </row>
    <row r="102" spans="3:17" ht="30.75" thickBot="1" x14ac:dyDescent="0.3">
      <c r="C102" s="128" t="s">
        <v>44</v>
      </c>
      <c r="D102" s="128" t="s">
        <v>55</v>
      </c>
      <c r="E102" s="135" t="s">
        <v>57</v>
      </c>
      <c r="F102" s="134" t="s">
        <v>27</v>
      </c>
      <c r="G102" s="132" t="s">
        <v>131</v>
      </c>
      <c r="H102" s="135" t="s">
        <v>46</v>
      </c>
      <c r="I102" s="132" t="s">
        <v>132</v>
      </c>
      <c r="J102" s="132" t="s">
        <v>410</v>
      </c>
      <c r="K102" s="132" t="s">
        <v>411</v>
      </c>
      <c r="L102" s="220" t="s">
        <v>21</v>
      </c>
      <c r="M102" s="220" t="s">
        <v>55</v>
      </c>
      <c r="N102" s="221" t="s">
        <v>467</v>
      </c>
      <c r="O102" s="222" t="s">
        <v>468</v>
      </c>
      <c r="P102" s="225">
        <v>0.7</v>
      </c>
      <c r="Q102" s="225">
        <v>0.3</v>
      </c>
    </row>
    <row r="103" spans="3:17" x14ac:dyDescent="0.25">
      <c r="C103" s="140"/>
      <c r="D103" s="157"/>
      <c r="E103" s="122"/>
      <c r="F103" s="96">
        <f t="shared" ref="F103:F136" si="10">D103*E103</f>
        <v>0</v>
      </c>
      <c r="G103" s="160"/>
      <c r="H103" s="141"/>
      <c r="I103" s="129" t="e">
        <f>VLOOKUP(H103,Presupuesto!$B$11:$C$565,2,0)</f>
        <v>#N/A</v>
      </c>
      <c r="J103" s="215" t="s">
        <v>1359</v>
      </c>
      <c r="K103" s="97" t="s">
        <v>412</v>
      </c>
      <c r="L103" s="140"/>
      <c r="M103" s="157"/>
      <c r="N103" s="122"/>
      <c r="O103" s="96">
        <f t="shared" ref="O103:O136" si="11">M103*N103</f>
        <v>0</v>
      </c>
      <c r="P103" s="96">
        <f t="shared" ref="P103:Q122" si="12">$O103*P$16</f>
        <v>0</v>
      </c>
      <c r="Q103" s="96">
        <f t="shared" si="12"/>
        <v>0</v>
      </c>
    </row>
    <row r="104" spans="3:17" ht="14.45" x14ac:dyDescent="0.35">
      <c r="C104" s="140"/>
      <c r="D104" s="157"/>
      <c r="E104" s="122"/>
      <c r="F104" s="96">
        <f t="shared" si="10"/>
        <v>0</v>
      </c>
      <c r="G104" s="160"/>
      <c r="H104" s="141"/>
      <c r="I104" s="129" t="e">
        <f>VLOOKUP(H104,Presupuesto!$B$11:$C$565,2,0)</f>
        <v>#N/A</v>
      </c>
      <c r="J104" s="97" t="str">
        <f>$J$103</f>
        <v>Investigación Científica</v>
      </c>
      <c r="K104" s="97" t="s">
        <v>412</v>
      </c>
      <c r="L104" s="140"/>
      <c r="M104" s="157"/>
      <c r="N104" s="122"/>
      <c r="O104" s="96">
        <f t="shared" si="11"/>
        <v>0</v>
      </c>
      <c r="P104" s="96">
        <f t="shared" si="12"/>
        <v>0</v>
      </c>
      <c r="Q104" s="96">
        <f t="shared" si="12"/>
        <v>0</v>
      </c>
    </row>
    <row r="105" spans="3:17" ht="14.45" x14ac:dyDescent="0.35">
      <c r="C105" s="140"/>
      <c r="D105" s="157"/>
      <c r="E105" s="122"/>
      <c r="F105" s="96">
        <f t="shared" si="10"/>
        <v>0</v>
      </c>
      <c r="G105" s="160"/>
      <c r="H105" s="141"/>
      <c r="I105" s="129" t="e">
        <f>VLOOKUP(H105,Presupuesto!$B$11:$C$565,2,0)</f>
        <v>#N/A</v>
      </c>
      <c r="J105" s="97" t="str">
        <f t="shared" ref="J105:J136" si="13">$J$103</f>
        <v>Investigación Científica</v>
      </c>
      <c r="K105" s="97" t="s">
        <v>412</v>
      </c>
      <c r="L105" s="140"/>
      <c r="M105" s="157"/>
      <c r="N105" s="122"/>
      <c r="O105" s="96">
        <f t="shared" si="11"/>
        <v>0</v>
      </c>
      <c r="P105" s="96">
        <f t="shared" si="12"/>
        <v>0</v>
      </c>
      <c r="Q105" s="96">
        <f t="shared" si="12"/>
        <v>0</v>
      </c>
    </row>
    <row r="106" spans="3:17" ht="14.45" x14ac:dyDescent="0.35">
      <c r="C106" s="140"/>
      <c r="D106" s="157"/>
      <c r="E106" s="122"/>
      <c r="F106" s="96">
        <f t="shared" si="10"/>
        <v>0</v>
      </c>
      <c r="G106" s="160"/>
      <c r="H106" s="141"/>
      <c r="I106" s="129" t="e">
        <f>VLOOKUP(H106,Presupuesto!$B$11:$C$565,2,0)</f>
        <v>#N/A</v>
      </c>
      <c r="J106" s="97" t="str">
        <f t="shared" si="13"/>
        <v>Investigación Científica</v>
      </c>
      <c r="K106" s="97" t="s">
        <v>412</v>
      </c>
      <c r="L106" s="140"/>
      <c r="M106" s="157"/>
      <c r="N106" s="122"/>
      <c r="O106" s="96">
        <f t="shared" si="11"/>
        <v>0</v>
      </c>
      <c r="P106" s="96">
        <f t="shared" si="12"/>
        <v>0</v>
      </c>
      <c r="Q106" s="96">
        <f t="shared" si="12"/>
        <v>0</v>
      </c>
    </row>
    <row r="107" spans="3:17" ht="14.45" x14ac:dyDescent="0.35">
      <c r="C107" s="140"/>
      <c r="D107" s="157"/>
      <c r="E107" s="122"/>
      <c r="F107" s="96">
        <f t="shared" si="10"/>
        <v>0</v>
      </c>
      <c r="G107" s="160"/>
      <c r="H107" s="141"/>
      <c r="I107" s="129" t="e">
        <f>VLOOKUP(H107,Presupuesto!$B$11:$C$565,2,0)</f>
        <v>#N/A</v>
      </c>
      <c r="J107" s="97" t="str">
        <f t="shared" si="13"/>
        <v>Investigación Científica</v>
      </c>
      <c r="K107" s="97" t="s">
        <v>401</v>
      </c>
      <c r="L107" s="140"/>
      <c r="M107" s="157"/>
      <c r="N107" s="122"/>
      <c r="O107" s="96">
        <f t="shared" si="11"/>
        <v>0</v>
      </c>
      <c r="P107" s="96">
        <f t="shared" si="12"/>
        <v>0</v>
      </c>
      <c r="Q107" s="96">
        <f t="shared" si="12"/>
        <v>0</v>
      </c>
    </row>
    <row r="108" spans="3:17" ht="14.45" x14ac:dyDescent="0.35">
      <c r="C108" s="140"/>
      <c r="D108" s="157"/>
      <c r="E108" s="122"/>
      <c r="F108" s="96">
        <f t="shared" si="10"/>
        <v>0</v>
      </c>
      <c r="G108" s="160"/>
      <c r="H108" s="141"/>
      <c r="I108" s="129" t="e">
        <f>VLOOKUP(H108,Presupuesto!$B$11:$C$565,2,0)</f>
        <v>#N/A</v>
      </c>
      <c r="J108" s="97" t="str">
        <f t="shared" si="13"/>
        <v>Investigación Científica</v>
      </c>
      <c r="K108" s="97" t="s">
        <v>412</v>
      </c>
      <c r="L108" s="140"/>
      <c r="M108" s="157"/>
      <c r="N108" s="122"/>
      <c r="O108" s="96">
        <f t="shared" si="11"/>
        <v>0</v>
      </c>
      <c r="P108" s="96">
        <f t="shared" si="12"/>
        <v>0</v>
      </c>
      <c r="Q108" s="96">
        <f t="shared" si="12"/>
        <v>0</v>
      </c>
    </row>
    <row r="109" spans="3:17" ht="14.45" x14ac:dyDescent="0.35">
      <c r="C109" s="140"/>
      <c r="D109" s="157"/>
      <c r="E109" s="122"/>
      <c r="F109" s="96">
        <f t="shared" si="10"/>
        <v>0</v>
      </c>
      <c r="G109" s="160"/>
      <c r="H109" s="141"/>
      <c r="I109" s="129" t="e">
        <f>VLOOKUP(H109,Presupuesto!$B$11:$C$565,2,0)</f>
        <v>#N/A</v>
      </c>
      <c r="J109" s="97" t="str">
        <f t="shared" si="13"/>
        <v>Investigación Científica</v>
      </c>
      <c r="K109" s="97" t="s">
        <v>412</v>
      </c>
      <c r="L109" s="140"/>
      <c r="M109" s="157"/>
      <c r="N109" s="122"/>
      <c r="O109" s="96">
        <f t="shared" si="11"/>
        <v>0</v>
      </c>
      <c r="P109" s="96">
        <f t="shared" si="12"/>
        <v>0</v>
      </c>
      <c r="Q109" s="96">
        <f t="shared" si="12"/>
        <v>0</v>
      </c>
    </row>
    <row r="110" spans="3:17" ht="14.45" x14ac:dyDescent="0.35">
      <c r="C110" s="140"/>
      <c r="D110" s="157"/>
      <c r="E110" s="122"/>
      <c r="F110" s="96">
        <f t="shared" si="10"/>
        <v>0</v>
      </c>
      <c r="G110" s="160"/>
      <c r="H110" s="141"/>
      <c r="I110" s="129" t="e">
        <f>VLOOKUP(H110,Presupuesto!$B$11:$C$565,2,0)</f>
        <v>#N/A</v>
      </c>
      <c r="J110" s="97" t="str">
        <f t="shared" si="13"/>
        <v>Investigación Científica</v>
      </c>
      <c r="K110" s="97" t="s">
        <v>412</v>
      </c>
      <c r="L110" s="140"/>
      <c r="M110" s="157"/>
      <c r="N110" s="122"/>
      <c r="O110" s="96">
        <f t="shared" si="11"/>
        <v>0</v>
      </c>
      <c r="P110" s="96">
        <f t="shared" si="12"/>
        <v>0</v>
      </c>
      <c r="Q110" s="96">
        <f t="shared" si="12"/>
        <v>0</v>
      </c>
    </row>
    <row r="111" spans="3:17" ht="14.45" x14ac:dyDescent="0.35">
      <c r="C111" s="140"/>
      <c r="D111" s="157"/>
      <c r="E111" s="122"/>
      <c r="F111" s="96">
        <f t="shared" si="10"/>
        <v>0</v>
      </c>
      <c r="G111" s="160"/>
      <c r="H111" s="141"/>
      <c r="I111" s="129" t="e">
        <f>VLOOKUP(H111,Presupuesto!$B$11:$C$565,2,0)</f>
        <v>#N/A</v>
      </c>
      <c r="J111" s="97" t="str">
        <f t="shared" si="13"/>
        <v>Investigación Científica</v>
      </c>
      <c r="K111" s="97" t="s">
        <v>412</v>
      </c>
      <c r="L111" s="140"/>
      <c r="M111" s="157"/>
      <c r="N111" s="122"/>
      <c r="O111" s="96">
        <f t="shared" si="11"/>
        <v>0</v>
      </c>
      <c r="P111" s="96">
        <f t="shared" si="12"/>
        <v>0</v>
      </c>
      <c r="Q111" s="96">
        <f t="shared" si="12"/>
        <v>0</v>
      </c>
    </row>
    <row r="112" spans="3:17" ht="14.45" x14ac:dyDescent="0.35">
      <c r="C112" s="140"/>
      <c r="D112" s="157"/>
      <c r="E112" s="122"/>
      <c r="F112" s="96">
        <f t="shared" si="10"/>
        <v>0</v>
      </c>
      <c r="G112" s="160"/>
      <c r="H112" s="141"/>
      <c r="I112" s="129" t="e">
        <f>VLOOKUP(H112,Presupuesto!$B$11:$C$565,2,0)</f>
        <v>#N/A</v>
      </c>
      <c r="J112" s="97" t="str">
        <f t="shared" si="13"/>
        <v>Investigación Científica</v>
      </c>
      <c r="K112" s="97" t="s">
        <v>412</v>
      </c>
      <c r="L112" s="140"/>
      <c r="M112" s="157"/>
      <c r="N112" s="122"/>
      <c r="O112" s="96">
        <f t="shared" si="11"/>
        <v>0</v>
      </c>
      <c r="P112" s="96">
        <f t="shared" si="12"/>
        <v>0</v>
      </c>
      <c r="Q112" s="96">
        <f t="shared" si="12"/>
        <v>0</v>
      </c>
    </row>
    <row r="113" spans="3:17" ht="14.45" x14ac:dyDescent="0.35">
      <c r="C113" s="140"/>
      <c r="D113" s="157"/>
      <c r="E113" s="122"/>
      <c r="F113" s="96">
        <f t="shared" si="10"/>
        <v>0</v>
      </c>
      <c r="G113" s="160"/>
      <c r="H113" s="141"/>
      <c r="I113" s="129" t="e">
        <f>VLOOKUP(H113,Presupuesto!$B$11:$C$565,2,0)</f>
        <v>#N/A</v>
      </c>
      <c r="J113" s="97" t="str">
        <f t="shared" si="13"/>
        <v>Investigación Científica</v>
      </c>
      <c r="K113" s="97" t="s">
        <v>412</v>
      </c>
      <c r="L113" s="140"/>
      <c r="M113" s="157"/>
      <c r="N113" s="122"/>
      <c r="O113" s="96">
        <f t="shared" si="11"/>
        <v>0</v>
      </c>
      <c r="P113" s="96">
        <f t="shared" si="12"/>
        <v>0</v>
      </c>
      <c r="Q113" s="96">
        <f t="shared" si="12"/>
        <v>0</v>
      </c>
    </row>
    <row r="114" spans="3:17" ht="14.45" x14ac:dyDescent="0.35">
      <c r="C114" s="140"/>
      <c r="D114" s="157"/>
      <c r="E114" s="122"/>
      <c r="F114" s="96">
        <f t="shared" si="10"/>
        <v>0</v>
      </c>
      <c r="G114" s="160"/>
      <c r="H114" s="141"/>
      <c r="I114" s="129" t="e">
        <f>VLOOKUP(H114,Presupuesto!$B$11:$C$565,2,0)</f>
        <v>#N/A</v>
      </c>
      <c r="J114" s="97" t="str">
        <f t="shared" si="13"/>
        <v>Investigación Científica</v>
      </c>
      <c r="K114" s="97" t="s">
        <v>412</v>
      </c>
      <c r="L114" s="140"/>
      <c r="M114" s="157"/>
      <c r="N114" s="122"/>
      <c r="O114" s="96">
        <f t="shared" si="11"/>
        <v>0</v>
      </c>
      <c r="P114" s="96">
        <f t="shared" si="12"/>
        <v>0</v>
      </c>
      <c r="Q114" s="96">
        <f t="shared" si="12"/>
        <v>0</v>
      </c>
    </row>
    <row r="115" spans="3:17" ht="14.45" x14ac:dyDescent="0.35">
      <c r="C115" s="140"/>
      <c r="D115" s="157"/>
      <c r="E115" s="122"/>
      <c r="F115" s="96">
        <f t="shared" si="10"/>
        <v>0</v>
      </c>
      <c r="G115" s="160"/>
      <c r="H115" s="141"/>
      <c r="I115" s="129" t="e">
        <f>VLOOKUP(H115,Presupuesto!$B$11:$C$565,2,0)</f>
        <v>#N/A</v>
      </c>
      <c r="J115" s="97" t="str">
        <f t="shared" si="13"/>
        <v>Investigación Científica</v>
      </c>
      <c r="K115" s="97" t="s">
        <v>412</v>
      </c>
      <c r="L115" s="140"/>
      <c r="M115" s="157"/>
      <c r="N115" s="122"/>
      <c r="O115" s="96">
        <f t="shared" si="11"/>
        <v>0</v>
      </c>
      <c r="P115" s="96">
        <f t="shared" si="12"/>
        <v>0</v>
      </c>
      <c r="Q115" s="96">
        <f t="shared" si="12"/>
        <v>0</v>
      </c>
    </row>
    <row r="116" spans="3:17" ht="14.45" x14ac:dyDescent="0.35">
      <c r="C116" s="140"/>
      <c r="D116" s="157"/>
      <c r="E116" s="122"/>
      <c r="F116" s="96">
        <f t="shared" si="10"/>
        <v>0</v>
      </c>
      <c r="G116" s="160"/>
      <c r="H116" s="141"/>
      <c r="I116" s="129" t="e">
        <f>VLOOKUP(H116,Presupuesto!$B$11:$C$565,2,0)</f>
        <v>#N/A</v>
      </c>
      <c r="J116" s="97" t="str">
        <f t="shared" si="13"/>
        <v>Investigación Científica</v>
      </c>
      <c r="K116" s="97" t="s">
        <v>412</v>
      </c>
      <c r="L116" s="140"/>
      <c r="M116" s="157"/>
      <c r="N116" s="122"/>
      <c r="O116" s="96">
        <f t="shared" si="11"/>
        <v>0</v>
      </c>
      <c r="P116" s="96">
        <f t="shared" si="12"/>
        <v>0</v>
      </c>
      <c r="Q116" s="96">
        <f t="shared" si="12"/>
        <v>0</v>
      </c>
    </row>
    <row r="117" spans="3:17" ht="14.45" x14ac:dyDescent="0.35">
      <c r="C117" s="140"/>
      <c r="D117" s="157"/>
      <c r="E117" s="122"/>
      <c r="F117" s="96">
        <f t="shared" si="10"/>
        <v>0</v>
      </c>
      <c r="G117" s="160"/>
      <c r="H117" s="141"/>
      <c r="I117" s="129" t="e">
        <f>VLOOKUP(H117,Presupuesto!$B$11:$C$565,2,0)</f>
        <v>#N/A</v>
      </c>
      <c r="J117" s="97" t="str">
        <f t="shared" si="13"/>
        <v>Investigación Científica</v>
      </c>
      <c r="K117" s="97" t="s">
        <v>412</v>
      </c>
      <c r="L117" s="140"/>
      <c r="M117" s="157"/>
      <c r="N117" s="122"/>
      <c r="O117" s="96">
        <f t="shared" si="11"/>
        <v>0</v>
      </c>
      <c r="P117" s="96">
        <f t="shared" si="12"/>
        <v>0</v>
      </c>
      <c r="Q117" s="96">
        <f t="shared" si="12"/>
        <v>0</v>
      </c>
    </row>
    <row r="118" spans="3:17" ht="14.45" x14ac:dyDescent="0.35">
      <c r="C118" s="140"/>
      <c r="D118" s="157"/>
      <c r="E118" s="122"/>
      <c r="F118" s="96">
        <f t="shared" si="10"/>
        <v>0</v>
      </c>
      <c r="G118" s="160"/>
      <c r="H118" s="141"/>
      <c r="I118" s="129" t="e">
        <f>VLOOKUP(H118,Presupuesto!$B$11:$C$565,2,0)</f>
        <v>#N/A</v>
      </c>
      <c r="J118" s="97" t="str">
        <f t="shared" si="13"/>
        <v>Investigación Científica</v>
      </c>
      <c r="K118" s="97" t="s">
        <v>412</v>
      </c>
      <c r="L118" s="140"/>
      <c r="M118" s="157"/>
      <c r="N118" s="122"/>
      <c r="O118" s="96">
        <f t="shared" si="11"/>
        <v>0</v>
      </c>
      <c r="P118" s="96">
        <f t="shared" si="12"/>
        <v>0</v>
      </c>
      <c r="Q118" s="96">
        <f t="shared" si="12"/>
        <v>0</v>
      </c>
    </row>
    <row r="119" spans="3:17" ht="14.45" x14ac:dyDescent="0.35">
      <c r="C119" s="140"/>
      <c r="D119" s="157"/>
      <c r="E119" s="122"/>
      <c r="F119" s="96">
        <f t="shared" si="10"/>
        <v>0</v>
      </c>
      <c r="G119" s="160"/>
      <c r="H119" s="141"/>
      <c r="I119" s="129" t="e">
        <f>VLOOKUP(H119,Presupuesto!$B$11:$C$565,2,0)</f>
        <v>#N/A</v>
      </c>
      <c r="J119" s="97" t="str">
        <f t="shared" si="13"/>
        <v>Investigación Científica</v>
      </c>
      <c r="K119" s="97" t="s">
        <v>412</v>
      </c>
      <c r="L119" s="140"/>
      <c r="M119" s="157"/>
      <c r="N119" s="122"/>
      <c r="O119" s="96">
        <f t="shared" si="11"/>
        <v>0</v>
      </c>
      <c r="P119" s="96">
        <f t="shared" si="12"/>
        <v>0</v>
      </c>
      <c r="Q119" s="96">
        <f t="shared" si="12"/>
        <v>0</v>
      </c>
    </row>
    <row r="120" spans="3:17" ht="14.45" x14ac:dyDescent="0.35">
      <c r="C120" s="140"/>
      <c r="D120" s="157"/>
      <c r="E120" s="122"/>
      <c r="F120" s="96">
        <f t="shared" si="10"/>
        <v>0</v>
      </c>
      <c r="G120" s="160"/>
      <c r="H120" s="141"/>
      <c r="I120" s="129" t="e">
        <f>VLOOKUP(H120,Presupuesto!$B$11:$C$565,2,0)</f>
        <v>#N/A</v>
      </c>
      <c r="J120" s="97" t="str">
        <f t="shared" si="13"/>
        <v>Investigación Científica</v>
      </c>
      <c r="K120" s="97" t="s">
        <v>412</v>
      </c>
      <c r="L120" s="140"/>
      <c r="M120" s="157"/>
      <c r="N120" s="122"/>
      <c r="O120" s="96">
        <f t="shared" si="11"/>
        <v>0</v>
      </c>
      <c r="P120" s="96">
        <f t="shared" si="12"/>
        <v>0</v>
      </c>
      <c r="Q120" s="96">
        <f t="shared" si="12"/>
        <v>0</v>
      </c>
    </row>
    <row r="121" spans="3:17" ht="14.45" x14ac:dyDescent="0.35">
      <c r="C121" s="140"/>
      <c r="D121" s="157"/>
      <c r="E121" s="122"/>
      <c r="F121" s="96">
        <f t="shared" si="10"/>
        <v>0</v>
      </c>
      <c r="G121" s="160"/>
      <c r="H121" s="141"/>
      <c r="I121" s="129" t="e">
        <f>VLOOKUP(H121,Presupuesto!$B$11:$C$565,2,0)</f>
        <v>#N/A</v>
      </c>
      <c r="J121" s="97" t="str">
        <f t="shared" si="13"/>
        <v>Investigación Científica</v>
      </c>
      <c r="K121" s="97" t="s">
        <v>412</v>
      </c>
      <c r="L121" s="140"/>
      <c r="M121" s="157"/>
      <c r="N121" s="122"/>
      <c r="O121" s="96">
        <f t="shared" si="11"/>
        <v>0</v>
      </c>
      <c r="P121" s="96">
        <f t="shared" si="12"/>
        <v>0</v>
      </c>
      <c r="Q121" s="96">
        <f t="shared" si="12"/>
        <v>0</v>
      </c>
    </row>
    <row r="122" spans="3:17" ht="14.45" x14ac:dyDescent="0.35">
      <c r="C122" s="140"/>
      <c r="D122" s="157"/>
      <c r="E122" s="122"/>
      <c r="F122" s="96">
        <f t="shared" si="10"/>
        <v>0</v>
      </c>
      <c r="G122" s="160"/>
      <c r="H122" s="141"/>
      <c r="I122" s="129" t="e">
        <f>VLOOKUP(H122,Presupuesto!$B$11:$C$565,2,0)</f>
        <v>#N/A</v>
      </c>
      <c r="J122" s="97" t="str">
        <f t="shared" si="13"/>
        <v>Investigación Científica</v>
      </c>
      <c r="K122" s="97" t="s">
        <v>412</v>
      </c>
      <c r="L122" s="140"/>
      <c r="M122" s="157"/>
      <c r="N122" s="122"/>
      <c r="O122" s="96">
        <f t="shared" si="11"/>
        <v>0</v>
      </c>
      <c r="P122" s="96">
        <f t="shared" si="12"/>
        <v>0</v>
      </c>
      <c r="Q122" s="96">
        <f t="shared" si="12"/>
        <v>0</v>
      </c>
    </row>
    <row r="123" spans="3:17" ht="14.45" x14ac:dyDescent="0.35">
      <c r="C123" s="140"/>
      <c r="D123" s="157"/>
      <c r="E123" s="122"/>
      <c r="F123" s="96">
        <f t="shared" si="10"/>
        <v>0</v>
      </c>
      <c r="G123" s="160"/>
      <c r="H123" s="141"/>
      <c r="I123" s="129" t="e">
        <f>VLOOKUP(H123,Presupuesto!$B$11:$C$565,2,0)</f>
        <v>#N/A</v>
      </c>
      <c r="J123" s="97" t="str">
        <f t="shared" si="13"/>
        <v>Investigación Científica</v>
      </c>
      <c r="K123" s="97" t="s">
        <v>412</v>
      </c>
      <c r="L123" s="140"/>
      <c r="M123" s="157"/>
      <c r="N123" s="122"/>
      <c r="O123" s="96">
        <f t="shared" si="11"/>
        <v>0</v>
      </c>
      <c r="P123" s="96">
        <f t="shared" ref="P123:Q136" si="14">$O123*P$16</f>
        <v>0</v>
      </c>
      <c r="Q123" s="96">
        <f t="shared" si="14"/>
        <v>0</v>
      </c>
    </row>
    <row r="124" spans="3:17" ht="14.45" x14ac:dyDescent="0.35">
      <c r="C124" s="142"/>
      <c r="D124" s="150"/>
      <c r="E124" s="117"/>
      <c r="F124" s="96">
        <f t="shared" si="10"/>
        <v>0</v>
      </c>
      <c r="G124" s="160"/>
      <c r="H124" s="143"/>
      <c r="I124" s="129" t="e">
        <f>VLOOKUP(H124,Presupuesto!$B$11:$C$565,2,0)</f>
        <v>#N/A</v>
      </c>
      <c r="J124" s="97" t="str">
        <f t="shared" si="13"/>
        <v>Investigación Científica</v>
      </c>
      <c r="K124" s="97" t="s">
        <v>412</v>
      </c>
      <c r="L124" s="142"/>
      <c r="M124" s="150"/>
      <c r="N124" s="117"/>
      <c r="O124" s="96">
        <f t="shared" si="11"/>
        <v>0</v>
      </c>
      <c r="P124" s="96">
        <f t="shared" si="14"/>
        <v>0</v>
      </c>
      <c r="Q124" s="96">
        <f t="shared" si="14"/>
        <v>0</v>
      </c>
    </row>
    <row r="125" spans="3:17" ht="14.45" x14ac:dyDescent="0.35">
      <c r="C125" s="142"/>
      <c r="D125" s="150"/>
      <c r="E125" s="117"/>
      <c r="F125" s="96">
        <f t="shared" si="10"/>
        <v>0</v>
      </c>
      <c r="G125" s="160"/>
      <c r="H125" s="143"/>
      <c r="I125" s="129" t="e">
        <f>VLOOKUP(H125,Presupuesto!$B$11:$C$565,2,0)</f>
        <v>#N/A</v>
      </c>
      <c r="J125" s="97" t="str">
        <f t="shared" si="13"/>
        <v>Investigación Científica</v>
      </c>
      <c r="K125" s="97" t="s">
        <v>412</v>
      </c>
      <c r="L125" s="142"/>
      <c r="M125" s="150"/>
      <c r="N125" s="117"/>
      <c r="O125" s="96">
        <f t="shared" si="11"/>
        <v>0</v>
      </c>
      <c r="P125" s="96">
        <f t="shared" si="14"/>
        <v>0</v>
      </c>
      <c r="Q125" s="96">
        <f t="shared" si="14"/>
        <v>0</v>
      </c>
    </row>
    <row r="126" spans="3:17" ht="14.45" x14ac:dyDescent="0.35">
      <c r="C126" s="142"/>
      <c r="D126" s="150"/>
      <c r="E126" s="117"/>
      <c r="F126" s="96">
        <f t="shared" si="10"/>
        <v>0</v>
      </c>
      <c r="G126" s="160"/>
      <c r="H126" s="143"/>
      <c r="I126" s="129" t="e">
        <f>VLOOKUP(H126,Presupuesto!$B$11:$C$565,2,0)</f>
        <v>#N/A</v>
      </c>
      <c r="J126" s="97" t="str">
        <f t="shared" si="13"/>
        <v>Investigación Científica</v>
      </c>
      <c r="K126" s="97" t="s">
        <v>412</v>
      </c>
      <c r="L126" s="142"/>
      <c r="M126" s="150"/>
      <c r="N126" s="117"/>
      <c r="O126" s="96">
        <f t="shared" si="11"/>
        <v>0</v>
      </c>
      <c r="P126" s="96">
        <f t="shared" si="14"/>
        <v>0</v>
      </c>
      <c r="Q126" s="96">
        <f t="shared" si="14"/>
        <v>0</v>
      </c>
    </row>
    <row r="127" spans="3:17" ht="14.45" x14ac:dyDescent="0.35">
      <c r="C127" s="142"/>
      <c r="D127" s="150"/>
      <c r="E127" s="117"/>
      <c r="F127" s="96">
        <f t="shared" si="10"/>
        <v>0</v>
      </c>
      <c r="G127" s="160"/>
      <c r="H127" s="143"/>
      <c r="I127" s="129" t="e">
        <f>VLOOKUP(H127,Presupuesto!$B$11:$C$565,2,0)</f>
        <v>#N/A</v>
      </c>
      <c r="J127" s="97" t="str">
        <f t="shared" si="13"/>
        <v>Investigación Científica</v>
      </c>
      <c r="K127" s="97" t="s">
        <v>412</v>
      </c>
      <c r="L127" s="142"/>
      <c r="M127" s="150"/>
      <c r="N127" s="117"/>
      <c r="O127" s="96">
        <f t="shared" si="11"/>
        <v>0</v>
      </c>
      <c r="P127" s="96">
        <f t="shared" si="14"/>
        <v>0</v>
      </c>
      <c r="Q127" s="96">
        <f t="shared" si="14"/>
        <v>0</v>
      </c>
    </row>
    <row r="128" spans="3:17" ht="14.45" x14ac:dyDescent="0.35">
      <c r="C128" s="142"/>
      <c r="D128" s="150"/>
      <c r="E128" s="117"/>
      <c r="F128" s="96">
        <f t="shared" si="10"/>
        <v>0</v>
      </c>
      <c r="G128" s="160"/>
      <c r="H128" s="143"/>
      <c r="I128" s="129" t="e">
        <f>VLOOKUP(H128,Presupuesto!$B$11:$C$565,2,0)</f>
        <v>#N/A</v>
      </c>
      <c r="J128" s="97" t="str">
        <f t="shared" si="13"/>
        <v>Investigación Científica</v>
      </c>
      <c r="K128" s="97" t="s">
        <v>412</v>
      </c>
      <c r="L128" s="142"/>
      <c r="M128" s="150"/>
      <c r="N128" s="117"/>
      <c r="O128" s="96">
        <f t="shared" si="11"/>
        <v>0</v>
      </c>
      <c r="P128" s="96">
        <f t="shared" si="14"/>
        <v>0</v>
      </c>
      <c r="Q128" s="96">
        <f t="shared" si="14"/>
        <v>0</v>
      </c>
    </row>
    <row r="129" spans="3:17" ht="14.45" x14ac:dyDescent="0.35">
      <c r="C129" s="142"/>
      <c r="D129" s="150"/>
      <c r="E129" s="117"/>
      <c r="F129" s="96">
        <f t="shared" si="10"/>
        <v>0</v>
      </c>
      <c r="G129" s="160"/>
      <c r="H129" s="143"/>
      <c r="I129" s="129" t="e">
        <f>VLOOKUP(H129,Presupuesto!$B$11:$C$565,2,0)</f>
        <v>#N/A</v>
      </c>
      <c r="J129" s="97" t="str">
        <f t="shared" si="13"/>
        <v>Investigación Científica</v>
      </c>
      <c r="K129" s="97" t="s">
        <v>412</v>
      </c>
      <c r="L129" s="142"/>
      <c r="M129" s="150"/>
      <c r="N129" s="117"/>
      <c r="O129" s="96">
        <f t="shared" si="11"/>
        <v>0</v>
      </c>
      <c r="P129" s="96">
        <f t="shared" si="14"/>
        <v>0</v>
      </c>
      <c r="Q129" s="96">
        <f t="shared" si="14"/>
        <v>0</v>
      </c>
    </row>
    <row r="130" spans="3:17" ht="14.45" x14ac:dyDescent="0.35">
      <c r="C130" s="142"/>
      <c r="D130" s="150"/>
      <c r="E130" s="117"/>
      <c r="F130" s="96">
        <f t="shared" si="10"/>
        <v>0</v>
      </c>
      <c r="G130" s="160"/>
      <c r="H130" s="143"/>
      <c r="I130" s="129" t="e">
        <f>VLOOKUP(H130,Presupuesto!$B$11:$C$565,2,0)</f>
        <v>#N/A</v>
      </c>
      <c r="J130" s="97" t="str">
        <f t="shared" si="13"/>
        <v>Investigación Científica</v>
      </c>
      <c r="K130" s="97" t="s">
        <v>412</v>
      </c>
      <c r="L130" s="142"/>
      <c r="M130" s="150"/>
      <c r="N130" s="117"/>
      <c r="O130" s="96">
        <f t="shared" si="11"/>
        <v>0</v>
      </c>
      <c r="P130" s="96">
        <f t="shared" si="14"/>
        <v>0</v>
      </c>
      <c r="Q130" s="96">
        <f t="shared" si="14"/>
        <v>0</v>
      </c>
    </row>
    <row r="131" spans="3:17" ht="14.45" x14ac:dyDescent="0.35">
      <c r="C131" s="142"/>
      <c r="D131" s="150"/>
      <c r="E131" s="117"/>
      <c r="F131" s="96">
        <f t="shared" si="10"/>
        <v>0</v>
      </c>
      <c r="G131" s="160"/>
      <c r="H131" s="143"/>
      <c r="I131" s="129" t="e">
        <f>VLOOKUP(H131,Presupuesto!$B$11:$C$565,2,0)</f>
        <v>#N/A</v>
      </c>
      <c r="J131" s="97" t="str">
        <f t="shared" si="13"/>
        <v>Investigación Científica</v>
      </c>
      <c r="K131" s="97" t="s">
        <v>412</v>
      </c>
      <c r="L131" s="142"/>
      <c r="M131" s="150"/>
      <c r="N131" s="117"/>
      <c r="O131" s="96">
        <f t="shared" si="11"/>
        <v>0</v>
      </c>
      <c r="P131" s="96">
        <f t="shared" si="14"/>
        <v>0</v>
      </c>
      <c r="Q131" s="96">
        <f t="shared" si="14"/>
        <v>0</v>
      </c>
    </row>
    <row r="132" spans="3:17" ht="14.45" x14ac:dyDescent="0.35">
      <c r="C132" s="144"/>
      <c r="D132" s="150"/>
      <c r="E132" s="117"/>
      <c r="F132" s="96">
        <f t="shared" si="10"/>
        <v>0</v>
      </c>
      <c r="G132" s="160"/>
      <c r="H132" s="145"/>
      <c r="I132" s="129" t="e">
        <f>VLOOKUP(H132,Presupuesto!$B$11:$C$565,2,0)</f>
        <v>#N/A</v>
      </c>
      <c r="J132" s="97" t="str">
        <f t="shared" si="13"/>
        <v>Investigación Científica</v>
      </c>
      <c r="K132" s="97" t="s">
        <v>403</v>
      </c>
      <c r="L132" s="144"/>
      <c r="M132" s="150"/>
      <c r="N132" s="117"/>
      <c r="O132" s="96">
        <f t="shared" si="11"/>
        <v>0</v>
      </c>
      <c r="P132" s="96">
        <f t="shared" si="14"/>
        <v>0</v>
      </c>
      <c r="Q132" s="96">
        <f t="shared" si="14"/>
        <v>0</v>
      </c>
    </row>
    <row r="133" spans="3:17" ht="14.45" x14ac:dyDescent="0.35">
      <c r="C133" s="144"/>
      <c r="D133" s="150"/>
      <c r="E133" s="117"/>
      <c r="F133" s="96">
        <f t="shared" si="10"/>
        <v>0</v>
      </c>
      <c r="G133" s="160"/>
      <c r="H133" s="145"/>
      <c r="I133" s="129" t="e">
        <f>VLOOKUP(H133,Presupuesto!$B$11:$C$565,2,0)</f>
        <v>#N/A</v>
      </c>
      <c r="J133" s="97" t="str">
        <f t="shared" si="13"/>
        <v>Investigación Científica</v>
      </c>
      <c r="K133" s="97" t="s">
        <v>412</v>
      </c>
      <c r="L133" s="144"/>
      <c r="M133" s="150"/>
      <c r="N133" s="117"/>
      <c r="O133" s="96">
        <f t="shared" si="11"/>
        <v>0</v>
      </c>
      <c r="P133" s="96">
        <f t="shared" si="14"/>
        <v>0</v>
      </c>
      <c r="Q133" s="96">
        <f t="shared" si="14"/>
        <v>0</v>
      </c>
    </row>
    <row r="134" spans="3:17" ht="14.45" x14ac:dyDescent="0.35">
      <c r="C134" s="144"/>
      <c r="D134" s="150"/>
      <c r="E134" s="117"/>
      <c r="F134" s="96">
        <f t="shared" si="10"/>
        <v>0</v>
      </c>
      <c r="G134" s="160"/>
      <c r="H134" s="145"/>
      <c r="I134" s="129" t="e">
        <f>VLOOKUP(H134,Presupuesto!$B$11:$C$565,2,0)</f>
        <v>#N/A</v>
      </c>
      <c r="J134" s="97" t="str">
        <f t="shared" si="13"/>
        <v>Investigación Científica</v>
      </c>
      <c r="K134" s="97" t="s">
        <v>412</v>
      </c>
      <c r="L134" s="144"/>
      <c r="M134" s="150"/>
      <c r="N134" s="117"/>
      <c r="O134" s="96">
        <f t="shared" si="11"/>
        <v>0</v>
      </c>
      <c r="P134" s="96">
        <f t="shared" si="14"/>
        <v>0</v>
      </c>
      <c r="Q134" s="96">
        <f t="shared" si="14"/>
        <v>0</v>
      </c>
    </row>
    <row r="135" spans="3:17" ht="14.45" x14ac:dyDescent="0.35">
      <c r="C135" s="144"/>
      <c r="D135" s="150"/>
      <c r="E135" s="117"/>
      <c r="F135" s="96">
        <f t="shared" si="10"/>
        <v>0</v>
      </c>
      <c r="G135" s="160"/>
      <c r="H135" s="145"/>
      <c r="I135" s="129" t="e">
        <f>VLOOKUP(H135,Presupuesto!$B$11:$C$565,2,0)</f>
        <v>#N/A</v>
      </c>
      <c r="J135" s="97" t="str">
        <f t="shared" si="13"/>
        <v>Investigación Científica</v>
      </c>
      <c r="K135" s="97" t="s">
        <v>412</v>
      </c>
      <c r="L135" s="144"/>
      <c r="M135" s="150"/>
      <c r="N135" s="117"/>
      <c r="O135" s="96">
        <f t="shared" si="11"/>
        <v>0</v>
      </c>
      <c r="P135" s="96">
        <f t="shared" si="14"/>
        <v>0</v>
      </c>
      <c r="Q135" s="96">
        <f t="shared" si="14"/>
        <v>0</v>
      </c>
    </row>
    <row r="136" spans="3:17" thickBot="1" x14ac:dyDescent="0.4">
      <c r="C136" s="146"/>
      <c r="D136" s="158"/>
      <c r="E136" s="102"/>
      <c r="F136" s="104">
        <f t="shared" si="10"/>
        <v>0</v>
      </c>
      <c r="G136" s="161"/>
      <c r="H136" s="147"/>
      <c r="I136" s="131" t="e">
        <f>VLOOKUP(H136,Presupuesto!$B$11:$C$565,2,0)</f>
        <v>#N/A</v>
      </c>
      <c r="J136" s="105" t="str">
        <f t="shared" si="13"/>
        <v>Investigación Científica</v>
      </c>
      <c r="K136" s="123" t="s">
        <v>394</v>
      </c>
      <c r="L136" s="146"/>
      <c r="M136" s="158"/>
      <c r="N136" s="102"/>
      <c r="O136" s="104">
        <f t="shared" si="11"/>
        <v>0</v>
      </c>
      <c r="P136" s="104">
        <f t="shared" si="14"/>
        <v>0</v>
      </c>
      <c r="Q136" s="104">
        <f t="shared" si="14"/>
        <v>0</v>
      </c>
    </row>
    <row r="138" spans="3:17" thickBot="1" x14ac:dyDescent="0.4"/>
    <row r="139" spans="3:17" thickBot="1" x14ac:dyDescent="0.4">
      <c r="C139" s="156" t="s">
        <v>53</v>
      </c>
      <c r="D139" s="350">
        <f>SUM(F146:F179)</f>
        <v>0</v>
      </c>
      <c r="G139" s="78"/>
      <c r="H139" s="70"/>
      <c r="I139" s="70"/>
    </row>
    <row r="140" spans="3:17" ht="14.45" x14ac:dyDescent="0.35">
      <c r="G140" s="78"/>
      <c r="H140" s="70"/>
      <c r="I140" s="70"/>
    </row>
    <row r="141" spans="3:17" ht="14.45" x14ac:dyDescent="0.35">
      <c r="F141" s="70"/>
      <c r="G141" s="78"/>
      <c r="H141" s="70"/>
      <c r="I141" s="70"/>
    </row>
    <row r="142" spans="3:17" ht="15.6" x14ac:dyDescent="0.35">
      <c r="C142" s="290" t="s">
        <v>392</v>
      </c>
      <c r="D142" s="347"/>
      <c r="F142" s="70"/>
      <c r="G142" s="78"/>
      <c r="H142" s="70"/>
      <c r="I142" s="70"/>
    </row>
    <row r="143" spans="3:17" ht="18.600000000000001" x14ac:dyDescent="0.35">
      <c r="C143" s="207"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8"/>
      <c r="H143" s="70"/>
      <c r="I143" s="70"/>
    </row>
    <row r="144" spans="3:17" ht="42.6" thickBot="1" x14ac:dyDescent="0.4">
      <c r="F144" s="92"/>
      <c r="G144" s="75"/>
      <c r="H144" s="75"/>
      <c r="I144" s="75"/>
      <c r="L144" s="223"/>
      <c r="M144" s="224"/>
      <c r="N144" s="223"/>
      <c r="O144" s="223"/>
      <c r="P144" s="226" t="s">
        <v>469</v>
      </c>
      <c r="Q144" s="226" t="s">
        <v>470</v>
      </c>
    </row>
    <row r="145" spans="3:17" ht="30.75" thickBot="1" x14ac:dyDescent="0.3">
      <c r="C145" s="128" t="s">
        <v>44</v>
      </c>
      <c r="D145" s="128" t="s">
        <v>55</v>
      </c>
      <c r="E145" s="135" t="s">
        <v>57</v>
      </c>
      <c r="F145" s="134" t="s">
        <v>27</v>
      </c>
      <c r="G145" s="132" t="s">
        <v>131</v>
      </c>
      <c r="H145" s="135" t="s">
        <v>46</v>
      </c>
      <c r="I145" s="132" t="s">
        <v>132</v>
      </c>
      <c r="J145" s="132" t="s">
        <v>410</v>
      </c>
      <c r="K145" s="132" t="s">
        <v>411</v>
      </c>
      <c r="L145" s="220" t="s">
        <v>21</v>
      </c>
      <c r="M145" s="220" t="s">
        <v>55</v>
      </c>
      <c r="N145" s="221" t="s">
        <v>467</v>
      </c>
      <c r="O145" s="222" t="s">
        <v>468</v>
      </c>
      <c r="P145" s="225">
        <v>0.7</v>
      </c>
      <c r="Q145" s="225">
        <v>0.3</v>
      </c>
    </row>
    <row r="146" spans="3:17" x14ac:dyDescent="0.25">
      <c r="C146" s="140"/>
      <c r="D146" s="157"/>
      <c r="E146" s="122"/>
      <c r="F146" s="96">
        <f t="shared" ref="F146:F179" si="15">D146*E146</f>
        <v>0</v>
      </c>
      <c r="G146" s="160"/>
      <c r="H146" s="141"/>
      <c r="I146" s="129" t="e">
        <f>VLOOKUP(H146,Presupuesto!$B$11:$C$565,2,0)</f>
        <v>#N/A</v>
      </c>
      <c r="J146" s="215" t="s">
        <v>1359</v>
      </c>
      <c r="K146" s="97" t="s">
        <v>412</v>
      </c>
      <c r="L146" s="140"/>
      <c r="M146" s="157"/>
      <c r="N146" s="122"/>
      <c r="O146" s="96">
        <f t="shared" ref="O146:O179" si="16">M146*N146</f>
        <v>0</v>
      </c>
      <c r="P146" s="96">
        <f t="shared" ref="P146:Q165" si="17">$O146*P$16</f>
        <v>0</v>
      </c>
      <c r="Q146" s="96">
        <f t="shared" si="17"/>
        <v>0</v>
      </c>
    </row>
    <row r="147" spans="3:17" ht="14.45" x14ac:dyDescent="0.35">
      <c r="C147" s="140"/>
      <c r="D147" s="157"/>
      <c r="E147" s="122"/>
      <c r="F147" s="96">
        <f t="shared" si="15"/>
        <v>0</v>
      </c>
      <c r="G147" s="160"/>
      <c r="H147" s="141"/>
      <c r="I147" s="129" t="e">
        <f>VLOOKUP(H147,Presupuesto!$B$11:$C$565,2,0)</f>
        <v>#N/A</v>
      </c>
      <c r="J147" s="97" t="str">
        <f>$J$146</f>
        <v>Investigación Científica</v>
      </c>
      <c r="K147" s="97" t="s">
        <v>412</v>
      </c>
      <c r="L147" s="140"/>
      <c r="M147" s="157"/>
      <c r="N147" s="122"/>
      <c r="O147" s="96">
        <f t="shared" si="16"/>
        <v>0</v>
      </c>
      <c r="P147" s="96">
        <f t="shared" si="17"/>
        <v>0</v>
      </c>
      <c r="Q147" s="96">
        <f t="shared" si="17"/>
        <v>0</v>
      </c>
    </row>
    <row r="148" spans="3:17" ht="14.45" x14ac:dyDescent="0.35">
      <c r="C148" s="140"/>
      <c r="D148" s="157"/>
      <c r="E148" s="122"/>
      <c r="F148" s="96">
        <f t="shared" si="15"/>
        <v>0</v>
      </c>
      <c r="G148" s="160"/>
      <c r="H148" s="141"/>
      <c r="I148" s="129" t="e">
        <f>VLOOKUP(H148,Presupuesto!$B$11:$C$565,2,0)</f>
        <v>#N/A</v>
      </c>
      <c r="J148" s="97" t="str">
        <f t="shared" ref="J148:J179" si="18">$J$146</f>
        <v>Investigación Científica</v>
      </c>
      <c r="K148" s="97" t="s">
        <v>412</v>
      </c>
      <c r="L148" s="140"/>
      <c r="M148" s="157"/>
      <c r="N148" s="122"/>
      <c r="O148" s="96">
        <f t="shared" si="16"/>
        <v>0</v>
      </c>
      <c r="P148" s="96">
        <f t="shared" si="17"/>
        <v>0</v>
      </c>
      <c r="Q148" s="96">
        <f t="shared" si="17"/>
        <v>0</v>
      </c>
    </row>
    <row r="149" spans="3:17" ht="14.45" x14ac:dyDescent="0.35">
      <c r="C149" s="140"/>
      <c r="D149" s="157"/>
      <c r="E149" s="122"/>
      <c r="F149" s="96">
        <f t="shared" si="15"/>
        <v>0</v>
      </c>
      <c r="G149" s="160"/>
      <c r="H149" s="141"/>
      <c r="I149" s="129" t="e">
        <f>VLOOKUP(H149,Presupuesto!$B$11:$C$565,2,0)</f>
        <v>#N/A</v>
      </c>
      <c r="J149" s="97" t="str">
        <f t="shared" si="18"/>
        <v>Investigación Científica</v>
      </c>
      <c r="K149" s="97" t="s">
        <v>412</v>
      </c>
      <c r="L149" s="140"/>
      <c r="M149" s="157"/>
      <c r="N149" s="122"/>
      <c r="O149" s="96">
        <f t="shared" si="16"/>
        <v>0</v>
      </c>
      <c r="P149" s="96">
        <f t="shared" si="17"/>
        <v>0</v>
      </c>
      <c r="Q149" s="96">
        <f t="shared" si="17"/>
        <v>0</v>
      </c>
    </row>
    <row r="150" spans="3:17" ht="14.45" x14ac:dyDescent="0.35">
      <c r="C150" s="140"/>
      <c r="D150" s="157"/>
      <c r="E150" s="122"/>
      <c r="F150" s="96">
        <f t="shared" si="15"/>
        <v>0</v>
      </c>
      <c r="G150" s="160"/>
      <c r="H150" s="141"/>
      <c r="I150" s="129" t="e">
        <f>VLOOKUP(H150,Presupuesto!$B$11:$C$565,2,0)</f>
        <v>#N/A</v>
      </c>
      <c r="J150" s="97" t="str">
        <f t="shared" si="18"/>
        <v>Investigación Científica</v>
      </c>
      <c r="K150" s="97" t="s">
        <v>401</v>
      </c>
      <c r="L150" s="140"/>
      <c r="M150" s="157"/>
      <c r="N150" s="122"/>
      <c r="O150" s="96">
        <f t="shared" si="16"/>
        <v>0</v>
      </c>
      <c r="P150" s="96">
        <f t="shared" si="17"/>
        <v>0</v>
      </c>
      <c r="Q150" s="96">
        <f t="shared" si="17"/>
        <v>0</v>
      </c>
    </row>
    <row r="151" spans="3:17" ht="14.45" x14ac:dyDescent="0.35">
      <c r="C151" s="140"/>
      <c r="D151" s="157"/>
      <c r="E151" s="122"/>
      <c r="F151" s="96">
        <f t="shared" si="15"/>
        <v>0</v>
      </c>
      <c r="G151" s="160"/>
      <c r="H151" s="141"/>
      <c r="I151" s="129" t="e">
        <f>VLOOKUP(H151,Presupuesto!$B$11:$C$565,2,0)</f>
        <v>#N/A</v>
      </c>
      <c r="J151" s="97" t="str">
        <f t="shared" si="18"/>
        <v>Investigación Científica</v>
      </c>
      <c r="K151" s="97" t="s">
        <v>412</v>
      </c>
      <c r="L151" s="140"/>
      <c r="M151" s="157"/>
      <c r="N151" s="122"/>
      <c r="O151" s="96">
        <f t="shared" si="16"/>
        <v>0</v>
      </c>
      <c r="P151" s="96">
        <f t="shared" si="17"/>
        <v>0</v>
      </c>
      <c r="Q151" s="96">
        <f t="shared" si="17"/>
        <v>0</v>
      </c>
    </row>
    <row r="152" spans="3:17" ht="14.45" x14ac:dyDescent="0.35">
      <c r="C152" s="140"/>
      <c r="D152" s="157"/>
      <c r="E152" s="122"/>
      <c r="F152" s="96">
        <f t="shared" si="15"/>
        <v>0</v>
      </c>
      <c r="G152" s="160"/>
      <c r="H152" s="141"/>
      <c r="I152" s="129" t="e">
        <f>VLOOKUP(H152,Presupuesto!$B$11:$C$565,2,0)</f>
        <v>#N/A</v>
      </c>
      <c r="J152" s="97" t="str">
        <f t="shared" si="18"/>
        <v>Investigación Científica</v>
      </c>
      <c r="K152" s="97" t="s">
        <v>412</v>
      </c>
      <c r="L152" s="140"/>
      <c r="M152" s="157"/>
      <c r="N152" s="122"/>
      <c r="O152" s="96">
        <f t="shared" si="16"/>
        <v>0</v>
      </c>
      <c r="P152" s="96">
        <f t="shared" si="17"/>
        <v>0</v>
      </c>
      <c r="Q152" s="96">
        <f t="shared" si="17"/>
        <v>0</v>
      </c>
    </row>
    <row r="153" spans="3:17" ht="14.45" x14ac:dyDescent="0.35">
      <c r="C153" s="140"/>
      <c r="D153" s="157"/>
      <c r="E153" s="122"/>
      <c r="F153" s="96">
        <f t="shared" si="15"/>
        <v>0</v>
      </c>
      <c r="G153" s="160"/>
      <c r="H153" s="141"/>
      <c r="I153" s="129" t="e">
        <f>VLOOKUP(H153,Presupuesto!$B$11:$C$565,2,0)</f>
        <v>#N/A</v>
      </c>
      <c r="J153" s="97" t="str">
        <f t="shared" si="18"/>
        <v>Investigación Científica</v>
      </c>
      <c r="K153" s="97" t="s">
        <v>412</v>
      </c>
      <c r="L153" s="140"/>
      <c r="M153" s="157"/>
      <c r="N153" s="122"/>
      <c r="O153" s="96">
        <f t="shared" si="16"/>
        <v>0</v>
      </c>
      <c r="P153" s="96">
        <f t="shared" si="17"/>
        <v>0</v>
      </c>
      <c r="Q153" s="96">
        <f t="shared" si="17"/>
        <v>0</v>
      </c>
    </row>
    <row r="154" spans="3:17" ht="14.45" x14ac:dyDescent="0.35">
      <c r="C154" s="140"/>
      <c r="D154" s="157"/>
      <c r="E154" s="122"/>
      <c r="F154" s="96">
        <f t="shared" si="15"/>
        <v>0</v>
      </c>
      <c r="G154" s="160"/>
      <c r="H154" s="141"/>
      <c r="I154" s="129" t="e">
        <f>VLOOKUP(H154,Presupuesto!$B$11:$C$565,2,0)</f>
        <v>#N/A</v>
      </c>
      <c r="J154" s="97" t="str">
        <f t="shared" si="18"/>
        <v>Investigación Científica</v>
      </c>
      <c r="K154" s="97" t="s">
        <v>412</v>
      </c>
      <c r="L154" s="140"/>
      <c r="M154" s="157"/>
      <c r="N154" s="122"/>
      <c r="O154" s="96">
        <f t="shared" si="16"/>
        <v>0</v>
      </c>
      <c r="P154" s="96">
        <f t="shared" si="17"/>
        <v>0</v>
      </c>
      <c r="Q154" s="96">
        <f t="shared" si="17"/>
        <v>0</v>
      </c>
    </row>
    <row r="155" spans="3:17" ht="14.45" x14ac:dyDescent="0.35">
      <c r="C155" s="140"/>
      <c r="D155" s="157"/>
      <c r="E155" s="122"/>
      <c r="F155" s="96">
        <f t="shared" si="15"/>
        <v>0</v>
      </c>
      <c r="G155" s="160"/>
      <c r="H155" s="141"/>
      <c r="I155" s="129" t="e">
        <f>VLOOKUP(H155,Presupuesto!$B$11:$C$565,2,0)</f>
        <v>#N/A</v>
      </c>
      <c r="J155" s="97" t="str">
        <f t="shared" si="18"/>
        <v>Investigación Científica</v>
      </c>
      <c r="K155" s="97" t="s">
        <v>412</v>
      </c>
      <c r="L155" s="140"/>
      <c r="M155" s="157"/>
      <c r="N155" s="122"/>
      <c r="O155" s="96">
        <f t="shared" si="16"/>
        <v>0</v>
      </c>
      <c r="P155" s="96">
        <f t="shared" si="17"/>
        <v>0</v>
      </c>
      <c r="Q155" s="96">
        <f t="shared" si="17"/>
        <v>0</v>
      </c>
    </row>
    <row r="156" spans="3:17" ht="14.45" x14ac:dyDescent="0.35">
      <c r="C156" s="140"/>
      <c r="D156" s="157"/>
      <c r="E156" s="122"/>
      <c r="F156" s="96">
        <f t="shared" si="15"/>
        <v>0</v>
      </c>
      <c r="G156" s="160"/>
      <c r="H156" s="141"/>
      <c r="I156" s="129" t="e">
        <f>VLOOKUP(H156,Presupuesto!$B$11:$C$565,2,0)</f>
        <v>#N/A</v>
      </c>
      <c r="J156" s="97" t="str">
        <f t="shared" si="18"/>
        <v>Investigación Científica</v>
      </c>
      <c r="K156" s="97" t="s">
        <v>412</v>
      </c>
      <c r="L156" s="140"/>
      <c r="M156" s="157"/>
      <c r="N156" s="122"/>
      <c r="O156" s="96">
        <f t="shared" si="16"/>
        <v>0</v>
      </c>
      <c r="P156" s="96">
        <f t="shared" si="17"/>
        <v>0</v>
      </c>
      <c r="Q156" s="96">
        <f t="shared" si="17"/>
        <v>0</v>
      </c>
    </row>
    <row r="157" spans="3:17" ht="14.45" x14ac:dyDescent="0.35">
      <c r="C157" s="140"/>
      <c r="D157" s="157"/>
      <c r="E157" s="122"/>
      <c r="F157" s="96">
        <f t="shared" si="15"/>
        <v>0</v>
      </c>
      <c r="G157" s="160"/>
      <c r="H157" s="141"/>
      <c r="I157" s="129" t="e">
        <f>VLOOKUP(H157,Presupuesto!$B$11:$C$565,2,0)</f>
        <v>#N/A</v>
      </c>
      <c r="J157" s="97" t="str">
        <f t="shared" si="18"/>
        <v>Investigación Científica</v>
      </c>
      <c r="K157" s="97" t="s">
        <v>412</v>
      </c>
      <c r="L157" s="140"/>
      <c r="M157" s="157"/>
      <c r="N157" s="122"/>
      <c r="O157" s="96">
        <f t="shared" si="16"/>
        <v>0</v>
      </c>
      <c r="P157" s="96">
        <f t="shared" si="17"/>
        <v>0</v>
      </c>
      <c r="Q157" s="96">
        <f t="shared" si="17"/>
        <v>0</v>
      </c>
    </row>
    <row r="158" spans="3:17" ht="14.45" x14ac:dyDescent="0.35">
      <c r="C158" s="140"/>
      <c r="D158" s="157"/>
      <c r="E158" s="122"/>
      <c r="F158" s="96">
        <f t="shared" si="15"/>
        <v>0</v>
      </c>
      <c r="G158" s="160"/>
      <c r="H158" s="141"/>
      <c r="I158" s="129" t="e">
        <f>VLOOKUP(H158,Presupuesto!$B$11:$C$565,2,0)</f>
        <v>#N/A</v>
      </c>
      <c r="J158" s="97" t="str">
        <f t="shared" si="18"/>
        <v>Investigación Científica</v>
      </c>
      <c r="K158" s="97" t="s">
        <v>412</v>
      </c>
      <c r="L158" s="140"/>
      <c r="M158" s="157"/>
      <c r="N158" s="122"/>
      <c r="O158" s="96">
        <f t="shared" si="16"/>
        <v>0</v>
      </c>
      <c r="P158" s="96">
        <f t="shared" si="17"/>
        <v>0</v>
      </c>
      <c r="Q158" s="96">
        <f t="shared" si="17"/>
        <v>0</v>
      </c>
    </row>
    <row r="159" spans="3:17" ht="14.45" x14ac:dyDescent="0.35">
      <c r="C159" s="140"/>
      <c r="D159" s="157"/>
      <c r="E159" s="122"/>
      <c r="F159" s="96">
        <f t="shared" si="15"/>
        <v>0</v>
      </c>
      <c r="G159" s="160"/>
      <c r="H159" s="141"/>
      <c r="I159" s="129" t="e">
        <f>VLOOKUP(H159,Presupuesto!$B$11:$C$565,2,0)</f>
        <v>#N/A</v>
      </c>
      <c r="J159" s="97" t="str">
        <f t="shared" si="18"/>
        <v>Investigación Científica</v>
      </c>
      <c r="K159" s="97" t="s">
        <v>412</v>
      </c>
      <c r="L159" s="140"/>
      <c r="M159" s="157"/>
      <c r="N159" s="122"/>
      <c r="O159" s="96">
        <f t="shared" si="16"/>
        <v>0</v>
      </c>
      <c r="P159" s="96">
        <f t="shared" si="17"/>
        <v>0</v>
      </c>
      <c r="Q159" s="96">
        <f t="shared" si="17"/>
        <v>0</v>
      </c>
    </row>
    <row r="160" spans="3:17" ht="14.45" x14ac:dyDescent="0.35">
      <c r="C160" s="140"/>
      <c r="D160" s="157"/>
      <c r="E160" s="122"/>
      <c r="F160" s="96">
        <f t="shared" si="15"/>
        <v>0</v>
      </c>
      <c r="G160" s="160"/>
      <c r="H160" s="141"/>
      <c r="I160" s="129" t="e">
        <f>VLOOKUP(H160,Presupuesto!$B$11:$C$565,2,0)</f>
        <v>#N/A</v>
      </c>
      <c r="J160" s="97" t="str">
        <f t="shared" si="18"/>
        <v>Investigación Científica</v>
      </c>
      <c r="K160" s="97" t="s">
        <v>412</v>
      </c>
      <c r="L160" s="140"/>
      <c r="M160" s="157"/>
      <c r="N160" s="122"/>
      <c r="O160" s="96">
        <f t="shared" si="16"/>
        <v>0</v>
      </c>
      <c r="P160" s="96">
        <f t="shared" si="17"/>
        <v>0</v>
      </c>
      <c r="Q160" s="96">
        <f t="shared" si="17"/>
        <v>0</v>
      </c>
    </row>
    <row r="161" spans="3:17" ht="14.45" x14ac:dyDescent="0.35">
      <c r="C161" s="140"/>
      <c r="D161" s="157"/>
      <c r="E161" s="122"/>
      <c r="F161" s="96">
        <f t="shared" si="15"/>
        <v>0</v>
      </c>
      <c r="G161" s="160"/>
      <c r="H161" s="141"/>
      <c r="I161" s="129" t="e">
        <f>VLOOKUP(H161,Presupuesto!$B$11:$C$565,2,0)</f>
        <v>#N/A</v>
      </c>
      <c r="J161" s="97" t="str">
        <f t="shared" si="18"/>
        <v>Investigación Científica</v>
      </c>
      <c r="K161" s="97" t="s">
        <v>412</v>
      </c>
      <c r="L161" s="140"/>
      <c r="M161" s="157"/>
      <c r="N161" s="122"/>
      <c r="O161" s="96">
        <f t="shared" si="16"/>
        <v>0</v>
      </c>
      <c r="P161" s="96">
        <f t="shared" si="17"/>
        <v>0</v>
      </c>
      <c r="Q161" s="96">
        <f t="shared" si="17"/>
        <v>0</v>
      </c>
    </row>
    <row r="162" spans="3:17" ht="14.45" x14ac:dyDescent="0.35">
      <c r="C162" s="140"/>
      <c r="D162" s="157"/>
      <c r="E162" s="122"/>
      <c r="F162" s="96">
        <f t="shared" si="15"/>
        <v>0</v>
      </c>
      <c r="G162" s="160"/>
      <c r="H162" s="141"/>
      <c r="I162" s="129" t="e">
        <f>VLOOKUP(H162,Presupuesto!$B$11:$C$565,2,0)</f>
        <v>#N/A</v>
      </c>
      <c r="J162" s="97" t="str">
        <f t="shared" si="18"/>
        <v>Investigación Científica</v>
      </c>
      <c r="K162" s="97" t="s">
        <v>412</v>
      </c>
      <c r="L162" s="140"/>
      <c r="M162" s="157"/>
      <c r="N162" s="122"/>
      <c r="O162" s="96">
        <f t="shared" si="16"/>
        <v>0</v>
      </c>
      <c r="P162" s="96">
        <f t="shared" si="17"/>
        <v>0</v>
      </c>
      <c r="Q162" s="96">
        <f t="shared" si="17"/>
        <v>0</v>
      </c>
    </row>
    <row r="163" spans="3:17" ht="14.45" x14ac:dyDescent="0.35">
      <c r="C163" s="140"/>
      <c r="D163" s="157"/>
      <c r="E163" s="122"/>
      <c r="F163" s="96">
        <f t="shared" si="15"/>
        <v>0</v>
      </c>
      <c r="G163" s="160"/>
      <c r="H163" s="141"/>
      <c r="I163" s="129" t="e">
        <f>VLOOKUP(H163,Presupuesto!$B$11:$C$565,2,0)</f>
        <v>#N/A</v>
      </c>
      <c r="J163" s="97" t="str">
        <f t="shared" si="18"/>
        <v>Investigación Científica</v>
      </c>
      <c r="K163" s="97" t="s">
        <v>412</v>
      </c>
      <c r="L163" s="140"/>
      <c r="M163" s="157"/>
      <c r="N163" s="122"/>
      <c r="O163" s="96">
        <f t="shared" si="16"/>
        <v>0</v>
      </c>
      <c r="P163" s="96">
        <f t="shared" si="17"/>
        <v>0</v>
      </c>
      <c r="Q163" s="96">
        <f t="shared" si="17"/>
        <v>0</v>
      </c>
    </row>
    <row r="164" spans="3:17" ht="14.45" x14ac:dyDescent="0.35">
      <c r="C164" s="140"/>
      <c r="D164" s="157"/>
      <c r="E164" s="122"/>
      <c r="F164" s="96">
        <f t="shared" si="15"/>
        <v>0</v>
      </c>
      <c r="G164" s="160"/>
      <c r="H164" s="141"/>
      <c r="I164" s="129" t="e">
        <f>VLOOKUP(H164,Presupuesto!$B$11:$C$565,2,0)</f>
        <v>#N/A</v>
      </c>
      <c r="J164" s="97" t="str">
        <f t="shared" si="18"/>
        <v>Investigación Científica</v>
      </c>
      <c r="K164" s="97" t="s">
        <v>412</v>
      </c>
      <c r="L164" s="140"/>
      <c r="M164" s="157"/>
      <c r="N164" s="122"/>
      <c r="O164" s="96">
        <f t="shared" si="16"/>
        <v>0</v>
      </c>
      <c r="P164" s="96">
        <f t="shared" si="17"/>
        <v>0</v>
      </c>
      <c r="Q164" s="96">
        <f t="shared" si="17"/>
        <v>0</v>
      </c>
    </row>
    <row r="165" spans="3:17" ht="14.45" x14ac:dyDescent="0.35">
      <c r="C165" s="140"/>
      <c r="D165" s="157"/>
      <c r="E165" s="122"/>
      <c r="F165" s="96">
        <f t="shared" si="15"/>
        <v>0</v>
      </c>
      <c r="G165" s="160"/>
      <c r="H165" s="141"/>
      <c r="I165" s="129" t="e">
        <f>VLOOKUP(H165,Presupuesto!$B$11:$C$565,2,0)</f>
        <v>#N/A</v>
      </c>
      <c r="J165" s="97" t="str">
        <f t="shared" si="18"/>
        <v>Investigación Científica</v>
      </c>
      <c r="K165" s="97" t="s">
        <v>412</v>
      </c>
      <c r="L165" s="140"/>
      <c r="M165" s="157"/>
      <c r="N165" s="122"/>
      <c r="O165" s="96">
        <f t="shared" si="16"/>
        <v>0</v>
      </c>
      <c r="P165" s="96">
        <f t="shared" si="17"/>
        <v>0</v>
      </c>
      <c r="Q165" s="96">
        <f t="shared" si="17"/>
        <v>0</v>
      </c>
    </row>
    <row r="166" spans="3:17" ht="14.45" x14ac:dyDescent="0.35">
      <c r="C166" s="140"/>
      <c r="D166" s="157"/>
      <c r="E166" s="122"/>
      <c r="F166" s="96">
        <f t="shared" si="15"/>
        <v>0</v>
      </c>
      <c r="G166" s="160"/>
      <c r="H166" s="141"/>
      <c r="I166" s="129" t="e">
        <f>VLOOKUP(H166,Presupuesto!$B$11:$C$565,2,0)</f>
        <v>#N/A</v>
      </c>
      <c r="J166" s="97" t="str">
        <f t="shared" si="18"/>
        <v>Investigación Científica</v>
      </c>
      <c r="K166" s="97" t="s">
        <v>412</v>
      </c>
      <c r="L166" s="140"/>
      <c r="M166" s="157"/>
      <c r="N166" s="122"/>
      <c r="O166" s="96">
        <f t="shared" si="16"/>
        <v>0</v>
      </c>
      <c r="P166" s="96">
        <f t="shared" ref="P166:Q179" si="19">$O166*P$16</f>
        <v>0</v>
      </c>
      <c r="Q166" s="96">
        <f t="shared" si="19"/>
        <v>0</v>
      </c>
    </row>
    <row r="167" spans="3:17" ht="14.45" x14ac:dyDescent="0.35">
      <c r="C167" s="142"/>
      <c r="D167" s="150"/>
      <c r="E167" s="117"/>
      <c r="F167" s="96">
        <f t="shared" si="15"/>
        <v>0</v>
      </c>
      <c r="G167" s="160"/>
      <c r="H167" s="143"/>
      <c r="I167" s="129" t="e">
        <f>VLOOKUP(H167,Presupuesto!$B$11:$C$565,2,0)</f>
        <v>#N/A</v>
      </c>
      <c r="J167" s="97" t="str">
        <f t="shared" si="18"/>
        <v>Investigación Científica</v>
      </c>
      <c r="K167" s="97" t="s">
        <v>412</v>
      </c>
      <c r="L167" s="142"/>
      <c r="M167" s="150"/>
      <c r="N167" s="117"/>
      <c r="O167" s="96">
        <f t="shared" si="16"/>
        <v>0</v>
      </c>
      <c r="P167" s="96">
        <f t="shared" si="19"/>
        <v>0</v>
      </c>
      <c r="Q167" s="96">
        <f t="shared" si="19"/>
        <v>0</v>
      </c>
    </row>
    <row r="168" spans="3:17" ht="14.45" x14ac:dyDescent="0.35">
      <c r="C168" s="142"/>
      <c r="D168" s="150"/>
      <c r="E168" s="117"/>
      <c r="F168" s="96">
        <f t="shared" si="15"/>
        <v>0</v>
      </c>
      <c r="G168" s="160"/>
      <c r="H168" s="143"/>
      <c r="I168" s="129" t="e">
        <f>VLOOKUP(H168,Presupuesto!$B$11:$C$565,2,0)</f>
        <v>#N/A</v>
      </c>
      <c r="J168" s="97" t="str">
        <f t="shared" si="18"/>
        <v>Investigación Científica</v>
      </c>
      <c r="K168" s="97" t="s">
        <v>412</v>
      </c>
      <c r="L168" s="142"/>
      <c r="M168" s="150"/>
      <c r="N168" s="117"/>
      <c r="O168" s="96">
        <f t="shared" si="16"/>
        <v>0</v>
      </c>
      <c r="P168" s="96">
        <f t="shared" si="19"/>
        <v>0</v>
      </c>
      <c r="Q168" s="96">
        <f t="shared" si="19"/>
        <v>0</v>
      </c>
    </row>
    <row r="169" spans="3:17" ht="14.45" x14ac:dyDescent="0.35">
      <c r="C169" s="142"/>
      <c r="D169" s="150"/>
      <c r="E169" s="117"/>
      <c r="F169" s="96">
        <f t="shared" si="15"/>
        <v>0</v>
      </c>
      <c r="G169" s="160"/>
      <c r="H169" s="143"/>
      <c r="I169" s="129" t="e">
        <f>VLOOKUP(H169,Presupuesto!$B$11:$C$565,2,0)</f>
        <v>#N/A</v>
      </c>
      <c r="J169" s="97" t="str">
        <f t="shared" si="18"/>
        <v>Investigación Científica</v>
      </c>
      <c r="K169" s="97" t="s">
        <v>412</v>
      </c>
      <c r="L169" s="142"/>
      <c r="M169" s="150"/>
      <c r="N169" s="117"/>
      <c r="O169" s="96">
        <f t="shared" si="16"/>
        <v>0</v>
      </c>
      <c r="P169" s="96">
        <f t="shared" si="19"/>
        <v>0</v>
      </c>
      <c r="Q169" s="96">
        <f t="shared" si="19"/>
        <v>0</v>
      </c>
    </row>
    <row r="170" spans="3:17" ht="14.45" x14ac:dyDescent="0.35">
      <c r="C170" s="142"/>
      <c r="D170" s="150"/>
      <c r="E170" s="117"/>
      <c r="F170" s="96">
        <f t="shared" si="15"/>
        <v>0</v>
      </c>
      <c r="G170" s="160"/>
      <c r="H170" s="143"/>
      <c r="I170" s="129" t="e">
        <f>VLOOKUP(H170,Presupuesto!$B$11:$C$565,2,0)</f>
        <v>#N/A</v>
      </c>
      <c r="J170" s="97" t="str">
        <f t="shared" si="18"/>
        <v>Investigación Científica</v>
      </c>
      <c r="K170" s="97" t="s">
        <v>412</v>
      </c>
      <c r="L170" s="142"/>
      <c r="M170" s="150"/>
      <c r="N170" s="117"/>
      <c r="O170" s="96">
        <f t="shared" si="16"/>
        <v>0</v>
      </c>
      <c r="P170" s="96">
        <f t="shared" si="19"/>
        <v>0</v>
      </c>
      <c r="Q170" s="96">
        <f t="shared" si="19"/>
        <v>0</v>
      </c>
    </row>
    <row r="171" spans="3:17" ht="14.45" x14ac:dyDescent="0.35">
      <c r="C171" s="142"/>
      <c r="D171" s="150"/>
      <c r="E171" s="117"/>
      <c r="F171" s="96">
        <f t="shared" si="15"/>
        <v>0</v>
      </c>
      <c r="G171" s="160"/>
      <c r="H171" s="143"/>
      <c r="I171" s="129" t="e">
        <f>VLOOKUP(H171,Presupuesto!$B$11:$C$565,2,0)</f>
        <v>#N/A</v>
      </c>
      <c r="J171" s="97" t="str">
        <f t="shared" si="18"/>
        <v>Investigación Científica</v>
      </c>
      <c r="K171" s="97" t="s">
        <v>412</v>
      </c>
      <c r="L171" s="142"/>
      <c r="M171" s="150"/>
      <c r="N171" s="117"/>
      <c r="O171" s="96">
        <f t="shared" si="16"/>
        <v>0</v>
      </c>
      <c r="P171" s="96">
        <f t="shared" si="19"/>
        <v>0</v>
      </c>
      <c r="Q171" s="96">
        <f t="shared" si="19"/>
        <v>0</v>
      </c>
    </row>
    <row r="172" spans="3:17" ht="14.45" x14ac:dyDescent="0.35">
      <c r="C172" s="142"/>
      <c r="D172" s="150"/>
      <c r="E172" s="117"/>
      <c r="F172" s="96">
        <f t="shared" si="15"/>
        <v>0</v>
      </c>
      <c r="G172" s="160"/>
      <c r="H172" s="143"/>
      <c r="I172" s="129" t="e">
        <f>VLOOKUP(H172,Presupuesto!$B$11:$C$565,2,0)</f>
        <v>#N/A</v>
      </c>
      <c r="J172" s="97" t="str">
        <f t="shared" si="18"/>
        <v>Investigación Científica</v>
      </c>
      <c r="K172" s="97" t="s">
        <v>412</v>
      </c>
      <c r="L172" s="142"/>
      <c r="M172" s="150"/>
      <c r="N172" s="117"/>
      <c r="O172" s="96">
        <f t="shared" si="16"/>
        <v>0</v>
      </c>
      <c r="P172" s="96">
        <f t="shared" si="19"/>
        <v>0</v>
      </c>
      <c r="Q172" s="96">
        <f t="shared" si="19"/>
        <v>0</v>
      </c>
    </row>
    <row r="173" spans="3:17" ht="14.45" x14ac:dyDescent="0.35">
      <c r="C173" s="142"/>
      <c r="D173" s="150"/>
      <c r="E173" s="117"/>
      <c r="F173" s="96">
        <f t="shared" si="15"/>
        <v>0</v>
      </c>
      <c r="G173" s="160"/>
      <c r="H173" s="143"/>
      <c r="I173" s="129" t="e">
        <f>VLOOKUP(H173,Presupuesto!$B$11:$C$565,2,0)</f>
        <v>#N/A</v>
      </c>
      <c r="J173" s="97" t="str">
        <f t="shared" si="18"/>
        <v>Investigación Científica</v>
      </c>
      <c r="K173" s="97" t="s">
        <v>412</v>
      </c>
      <c r="L173" s="142"/>
      <c r="M173" s="150"/>
      <c r="N173" s="117"/>
      <c r="O173" s="96">
        <f t="shared" si="16"/>
        <v>0</v>
      </c>
      <c r="P173" s="96">
        <f t="shared" si="19"/>
        <v>0</v>
      </c>
      <c r="Q173" s="96">
        <f t="shared" si="19"/>
        <v>0</v>
      </c>
    </row>
    <row r="174" spans="3:17" ht="14.45" x14ac:dyDescent="0.35">
      <c r="C174" s="142"/>
      <c r="D174" s="150"/>
      <c r="E174" s="117"/>
      <c r="F174" s="96">
        <f t="shared" si="15"/>
        <v>0</v>
      </c>
      <c r="G174" s="160"/>
      <c r="H174" s="143"/>
      <c r="I174" s="129" t="e">
        <f>VLOOKUP(H174,Presupuesto!$B$11:$C$565,2,0)</f>
        <v>#N/A</v>
      </c>
      <c r="J174" s="97" t="str">
        <f t="shared" si="18"/>
        <v>Investigación Científica</v>
      </c>
      <c r="K174" s="97" t="s">
        <v>412</v>
      </c>
      <c r="L174" s="142"/>
      <c r="M174" s="150"/>
      <c r="N174" s="117"/>
      <c r="O174" s="96">
        <f t="shared" si="16"/>
        <v>0</v>
      </c>
      <c r="P174" s="96">
        <f t="shared" si="19"/>
        <v>0</v>
      </c>
      <c r="Q174" s="96">
        <f t="shared" si="19"/>
        <v>0</v>
      </c>
    </row>
    <row r="175" spans="3:17" ht="14.45" x14ac:dyDescent="0.35">
      <c r="C175" s="144"/>
      <c r="D175" s="150"/>
      <c r="E175" s="117"/>
      <c r="F175" s="96">
        <f t="shared" si="15"/>
        <v>0</v>
      </c>
      <c r="G175" s="160"/>
      <c r="H175" s="145"/>
      <c r="I175" s="129" t="e">
        <f>VLOOKUP(H175,Presupuesto!$B$11:$C$565,2,0)</f>
        <v>#N/A</v>
      </c>
      <c r="J175" s="97" t="str">
        <f t="shared" si="18"/>
        <v>Investigación Científica</v>
      </c>
      <c r="K175" s="97" t="s">
        <v>403</v>
      </c>
      <c r="L175" s="144"/>
      <c r="M175" s="150"/>
      <c r="N175" s="117"/>
      <c r="O175" s="96">
        <f t="shared" si="16"/>
        <v>0</v>
      </c>
      <c r="P175" s="96">
        <f t="shared" si="19"/>
        <v>0</v>
      </c>
      <c r="Q175" s="96">
        <f t="shared" si="19"/>
        <v>0</v>
      </c>
    </row>
    <row r="176" spans="3:17" ht="14.45" x14ac:dyDescent="0.35">
      <c r="C176" s="144"/>
      <c r="D176" s="150"/>
      <c r="E176" s="117"/>
      <c r="F176" s="96">
        <f t="shared" si="15"/>
        <v>0</v>
      </c>
      <c r="G176" s="160"/>
      <c r="H176" s="145"/>
      <c r="I176" s="129" t="e">
        <f>VLOOKUP(H176,Presupuesto!$B$11:$C$565,2,0)</f>
        <v>#N/A</v>
      </c>
      <c r="J176" s="97" t="str">
        <f t="shared" si="18"/>
        <v>Investigación Científica</v>
      </c>
      <c r="K176" s="97" t="s">
        <v>412</v>
      </c>
      <c r="L176" s="144"/>
      <c r="M176" s="150"/>
      <c r="N176" s="117"/>
      <c r="O176" s="96">
        <f t="shared" si="16"/>
        <v>0</v>
      </c>
      <c r="P176" s="96">
        <f t="shared" si="19"/>
        <v>0</v>
      </c>
      <c r="Q176" s="96">
        <f t="shared" si="19"/>
        <v>0</v>
      </c>
    </row>
    <row r="177" spans="3:17" ht="14.45" x14ac:dyDescent="0.35">
      <c r="C177" s="144"/>
      <c r="D177" s="150"/>
      <c r="E177" s="117"/>
      <c r="F177" s="96">
        <f t="shared" si="15"/>
        <v>0</v>
      </c>
      <c r="G177" s="160"/>
      <c r="H177" s="145"/>
      <c r="I177" s="129" t="e">
        <f>VLOOKUP(H177,Presupuesto!$B$11:$C$565,2,0)</f>
        <v>#N/A</v>
      </c>
      <c r="J177" s="97" t="str">
        <f t="shared" si="18"/>
        <v>Investigación Científica</v>
      </c>
      <c r="K177" s="97" t="s">
        <v>412</v>
      </c>
      <c r="L177" s="144"/>
      <c r="M177" s="150"/>
      <c r="N177" s="117"/>
      <c r="O177" s="96">
        <f t="shared" si="16"/>
        <v>0</v>
      </c>
      <c r="P177" s="96">
        <f t="shared" si="19"/>
        <v>0</v>
      </c>
      <c r="Q177" s="96">
        <f t="shared" si="19"/>
        <v>0</v>
      </c>
    </row>
    <row r="178" spans="3:17" ht="14.45" x14ac:dyDescent="0.35">
      <c r="C178" s="144"/>
      <c r="D178" s="150"/>
      <c r="E178" s="117"/>
      <c r="F178" s="96">
        <f t="shared" si="15"/>
        <v>0</v>
      </c>
      <c r="G178" s="160"/>
      <c r="H178" s="145"/>
      <c r="I178" s="129" t="e">
        <f>VLOOKUP(H178,Presupuesto!$B$11:$C$565,2,0)</f>
        <v>#N/A</v>
      </c>
      <c r="J178" s="97" t="str">
        <f t="shared" si="18"/>
        <v>Investigación Científica</v>
      </c>
      <c r="K178" s="97" t="s">
        <v>412</v>
      </c>
      <c r="L178" s="144"/>
      <c r="M178" s="150"/>
      <c r="N178" s="117"/>
      <c r="O178" s="96">
        <f t="shared" si="16"/>
        <v>0</v>
      </c>
      <c r="P178" s="96">
        <f t="shared" si="19"/>
        <v>0</v>
      </c>
      <c r="Q178" s="96">
        <f t="shared" si="19"/>
        <v>0</v>
      </c>
    </row>
    <row r="179" spans="3:17" thickBot="1" x14ac:dyDescent="0.4">
      <c r="C179" s="146"/>
      <c r="D179" s="158"/>
      <c r="E179" s="102"/>
      <c r="F179" s="104">
        <f t="shared" si="15"/>
        <v>0</v>
      </c>
      <c r="G179" s="161"/>
      <c r="H179" s="147"/>
      <c r="I179" s="131" t="e">
        <f>VLOOKUP(H179,Presupuesto!$B$11:$C$565,2,0)</f>
        <v>#N/A</v>
      </c>
      <c r="J179" s="105" t="str">
        <f t="shared" si="18"/>
        <v>Investigación Científica</v>
      </c>
      <c r="K179" s="123" t="s">
        <v>394</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2"/>
  <sheetViews>
    <sheetView zoomScale="40" zoomScaleNormal="40" workbookViewId="0">
      <pane ySplit="7" topLeftCell="A35" activePane="bottomLeft" state="frozen"/>
      <selection activeCell="M8" sqref="M8"/>
      <selection pane="bottomLeft" activeCell="P43" sqref="P43"/>
    </sheetView>
  </sheetViews>
  <sheetFormatPr baseColWidth="10" defaultColWidth="11.5703125" defaultRowHeight="15" x14ac:dyDescent="0.25"/>
  <cols>
    <col min="1" max="1" width="46.42578125" style="85" customWidth="1"/>
    <col min="2" max="2" width="45.5703125" style="85" customWidth="1"/>
    <col min="3" max="3" width="35.42578125" style="85" customWidth="1"/>
    <col min="4" max="4" width="34.85546875" style="85" customWidth="1"/>
    <col min="5" max="5" width="17.140625" style="88" customWidth="1"/>
    <col min="6" max="6" width="34.85546875" style="85" customWidth="1"/>
    <col min="7" max="7" width="12.140625" style="85" customWidth="1"/>
    <col min="8" max="8" width="13.7109375" style="85" bestFit="1" customWidth="1"/>
    <col min="9" max="9" width="11.85546875" style="85" customWidth="1"/>
    <col min="10" max="10" width="15.42578125" style="85" customWidth="1"/>
    <col min="11" max="11" width="13.85546875" style="85" customWidth="1"/>
    <col min="12" max="12" width="16.42578125" style="85" customWidth="1"/>
    <col min="13" max="13" width="18" style="85" customWidth="1"/>
    <col min="14" max="14" width="16.140625" style="85" customWidth="1"/>
    <col min="15" max="15" width="10.28515625" style="85" customWidth="1"/>
    <col min="16" max="16" width="18.28515625" style="85" customWidth="1"/>
    <col min="17" max="17" width="14.140625" style="85" hidden="1" customWidth="1"/>
    <col min="18" max="18" width="43.140625" style="85" customWidth="1"/>
    <col min="19" max="19" width="25.85546875" style="85" customWidth="1"/>
    <col min="20" max="20" width="35.42578125" style="85" customWidth="1"/>
    <col min="21" max="21" width="29.28515625" style="85" customWidth="1"/>
    <col min="22" max="16384" width="11.5703125" style="85"/>
  </cols>
  <sheetData>
    <row r="1" spans="1:21" ht="18" customHeight="1" x14ac:dyDescent="0.25">
      <c r="B1" s="204"/>
      <c r="C1" s="204"/>
      <c r="D1" s="204"/>
      <c r="E1" s="237"/>
      <c r="G1" s="205" t="s">
        <v>1343</v>
      </c>
      <c r="H1" s="204"/>
      <c r="I1" s="204"/>
      <c r="J1" s="204"/>
      <c r="K1" s="204"/>
      <c r="L1" s="204"/>
      <c r="M1" s="204"/>
      <c r="N1" s="204"/>
      <c r="O1" s="204"/>
      <c r="P1" s="204"/>
      <c r="Q1" s="204"/>
      <c r="R1" s="204"/>
      <c r="S1" s="204"/>
      <c r="T1" s="204"/>
      <c r="U1" s="204"/>
    </row>
    <row r="2" spans="1:21" ht="18" customHeight="1" x14ac:dyDescent="0.35">
      <c r="A2" s="298" t="s">
        <v>1342</v>
      </c>
      <c r="B2" s="204"/>
      <c r="C2" s="204"/>
      <c r="D2" s="204"/>
      <c r="E2" s="237"/>
      <c r="G2" s="205"/>
      <c r="H2" s="204"/>
      <c r="I2" s="204"/>
      <c r="J2" s="204"/>
      <c r="K2" s="204"/>
      <c r="L2" s="204"/>
      <c r="M2" s="204"/>
      <c r="N2" s="204"/>
      <c r="O2" s="204"/>
      <c r="P2" s="204"/>
      <c r="Q2" s="204"/>
      <c r="R2" s="204"/>
      <c r="S2" s="204"/>
      <c r="T2" s="204"/>
      <c r="U2" s="204"/>
    </row>
    <row r="3" spans="1:21" ht="18" customHeight="1" x14ac:dyDescent="0.25">
      <c r="A3" s="298" t="s">
        <v>1344</v>
      </c>
      <c r="B3" s="204"/>
      <c r="C3" s="204"/>
      <c r="D3" s="204"/>
      <c r="E3" s="237"/>
      <c r="G3" s="205"/>
      <c r="H3" s="204"/>
      <c r="I3" s="204"/>
      <c r="J3" s="204"/>
      <c r="K3" s="204"/>
      <c r="L3" s="204"/>
      <c r="M3" s="204"/>
      <c r="N3" s="204"/>
      <c r="O3" s="204"/>
      <c r="P3" s="204"/>
      <c r="Q3" s="204"/>
      <c r="R3" s="204"/>
      <c r="S3" s="204"/>
      <c r="T3" s="204"/>
      <c r="U3" s="204"/>
    </row>
    <row r="4" spans="1:21" ht="18" customHeight="1" x14ac:dyDescent="0.25">
      <c r="A4" s="298" t="s">
        <v>1373</v>
      </c>
      <c r="B4" s="204"/>
      <c r="C4" s="204"/>
      <c r="D4" s="204"/>
      <c r="E4" s="237"/>
      <c r="G4" s="205"/>
      <c r="H4" s="204"/>
      <c r="I4" s="204"/>
      <c r="J4" s="204"/>
      <c r="K4" s="204"/>
      <c r="L4" s="204"/>
      <c r="M4" s="204"/>
      <c r="N4" s="204"/>
      <c r="O4" s="204"/>
      <c r="P4" s="204"/>
      <c r="Q4" s="204"/>
      <c r="R4" s="204"/>
      <c r="S4" s="204"/>
      <c r="T4" s="204"/>
      <c r="U4" s="204"/>
    </row>
    <row r="5" spans="1:21" ht="24.6" customHeight="1" x14ac:dyDescent="0.25">
      <c r="A5" s="1002" t="s">
        <v>97</v>
      </c>
      <c r="B5" s="1004" t="s">
        <v>111</v>
      </c>
      <c r="C5" s="1011" t="s">
        <v>86</v>
      </c>
      <c r="D5" s="1011" t="s">
        <v>87</v>
      </c>
      <c r="E5" s="1011" t="s">
        <v>392</v>
      </c>
      <c r="F5" s="1011" t="s">
        <v>88</v>
      </c>
      <c r="G5" s="1014" t="s">
        <v>100</v>
      </c>
      <c r="H5" s="1016"/>
      <c r="I5" s="1016"/>
      <c r="J5" s="1016"/>
      <c r="K5" s="1016"/>
      <c r="L5" s="1016"/>
      <c r="M5" s="1016"/>
      <c r="N5" s="1015"/>
      <c r="O5" s="1020" t="s">
        <v>101</v>
      </c>
      <c r="P5" s="1021"/>
      <c r="Q5" s="1004" t="s">
        <v>102</v>
      </c>
      <c r="R5" s="1004" t="s">
        <v>103</v>
      </c>
      <c r="S5" s="1004" t="s">
        <v>110</v>
      </c>
      <c r="T5" s="1004" t="s">
        <v>109</v>
      </c>
      <c r="U5" s="1017" t="s">
        <v>89</v>
      </c>
    </row>
    <row r="6" spans="1:21" ht="24.6" customHeight="1" x14ac:dyDescent="0.25">
      <c r="A6" s="1002"/>
      <c r="B6" s="1002"/>
      <c r="C6" s="1012"/>
      <c r="D6" s="1012"/>
      <c r="E6" s="1012"/>
      <c r="F6" s="1012"/>
      <c r="G6" s="1014" t="s">
        <v>104</v>
      </c>
      <c r="H6" s="1015"/>
      <c r="I6" s="1014" t="s">
        <v>105</v>
      </c>
      <c r="J6" s="1015"/>
      <c r="K6" s="1014" t="s">
        <v>106</v>
      </c>
      <c r="L6" s="1015"/>
      <c r="M6" s="1014" t="s">
        <v>107</v>
      </c>
      <c r="N6" s="1015"/>
      <c r="O6" s="1022"/>
      <c r="P6" s="1023"/>
      <c r="Q6" s="1002"/>
      <c r="R6" s="1002"/>
      <c r="S6" s="1002"/>
      <c r="T6" s="1002"/>
      <c r="U6" s="1018"/>
    </row>
    <row r="7" spans="1:21" ht="60" customHeight="1" x14ac:dyDescent="0.25">
      <c r="A7" s="1003"/>
      <c r="B7" s="1003"/>
      <c r="C7" s="1013"/>
      <c r="D7" s="1013"/>
      <c r="E7" s="1013"/>
      <c r="F7" s="1013"/>
      <c r="G7" s="403" t="s">
        <v>108</v>
      </c>
      <c r="H7" s="403" t="s">
        <v>12</v>
      </c>
      <c r="I7" s="403" t="s">
        <v>108</v>
      </c>
      <c r="J7" s="403" t="s">
        <v>12</v>
      </c>
      <c r="K7" s="403" t="s">
        <v>108</v>
      </c>
      <c r="L7" s="403" t="s">
        <v>12</v>
      </c>
      <c r="M7" s="403" t="s">
        <v>108</v>
      </c>
      <c r="N7" s="403" t="s">
        <v>12</v>
      </c>
      <c r="O7" s="403" t="s">
        <v>108</v>
      </c>
      <c r="P7" s="403" t="s">
        <v>12</v>
      </c>
      <c r="Q7" s="1003"/>
      <c r="R7" s="1003"/>
      <c r="S7" s="1003"/>
      <c r="T7" s="1003"/>
      <c r="U7" s="1019"/>
    </row>
    <row r="8" spans="1:21" ht="15.6" x14ac:dyDescent="0.35">
      <c r="A8" s="404"/>
      <c r="B8" s="405"/>
      <c r="C8" s="406"/>
      <c r="D8" s="406"/>
      <c r="E8" s="407"/>
      <c r="F8" s="406"/>
      <c r="G8" s="408"/>
      <c r="H8" s="408"/>
      <c r="I8" s="408"/>
      <c r="J8" s="408"/>
      <c r="K8" s="408"/>
      <c r="L8" s="408"/>
      <c r="M8" s="408"/>
      <c r="N8" s="408"/>
      <c r="O8" s="408"/>
      <c r="P8" s="408"/>
      <c r="Q8" s="409"/>
      <c r="R8" s="409"/>
      <c r="S8" s="409"/>
      <c r="T8" s="409"/>
      <c r="U8" s="410"/>
    </row>
    <row r="9" spans="1:21" ht="56.45" customHeight="1" x14ac:dyDescent="0.25">
      <c r="A9" s="1009" t="s">
        <v>1374</v>
      </c>
      <c r="B9" s="1007" t="s">
        <v>1375</v>
      </c>
      <c r="C9" s="469" t="s">
        <v>1528</v>
      </c>
      <c r="D9" s="470" t="s">
        <v>1529</v>
      </c>
      <c r="E9" s="491" t="s">
        <v>1536</v>
      </c>
      <c r="F9" s="471" t="s">
        <v>1530</v>
      </c>
      <c r="G9" s="246">
        <v>0</v>
      </c>
      <c r="H9" s="247">
        <v>0</v>
      </c>
      <c r="I9" s="246">
        <v>0</v>
      </c>
      <c r="J9" s="247">
        <v>0</v>
      </c>
      <c r="K9" s="246">
        <v>0.5</v>
      </c>
      <c r="L9" s="247">
        <v>0</v>
      </c>
      <c r="M9" s="246">
        <v>0.5</v>
      </c>
      <c r="N9" s="247">
        <v>0</v>
      </c>
      <c r="O9" s="246">
        <f>G9+I9+K9+M9</f>
        <v>1</v>
      </c>
      <c r="P9" s="227">
        <f>H9+J9+L9+N9</f>
        <v>0</v>
      </c>
      <c r="Q9" s="470" t="s">
        <v>1531</v>
      </c>
      <c r="R9" s="469" t="s">
        <v>1532</v>
      </c>
      <c r="S9" s="469" t="s">
        <v>1533</v>
      </c>
      <c r="T9" s="469" t="s">
        <v>1534</v>
      </c>
      <c r="U9" s="469" t="s">
        <v>1535</v>
      </c>
    </row>
    <row r="10" spans="1:21" ht="72.95" customHeight="1" x14ac:dyDescent="0.25">
      <c r="A10" s="1010"/>
      <c r="B10" s="1008"/>
      <c r="C10" s="469" t="s">
        <v>1537</v>
      </c>
      <c r="D10" s="470" t="s">
        <v>1538</v>
      </c>
      <c r="E10" s="491" t="s">
        <v>1544</v>
      </c>
      <c r="F10" s="471" t="s">
        <v>1539</v>
      </c>
      <c r="G10" s="246">
        <v>0.5</v>
      </c>
      <c r="H10" s="247">
        <v>15000</v>
      </c>
      <c r="I10" s="246">
        <v>0.5</v>
      </c>
      <c r="J10" s="247">
        <v>15000</v>
      </c>
      <c r="K10" s="246">
        <v>0</v>
      </c>
      <c r="L10" s="247">
        <v>0</v>
      </c>
      <c r="M10" s="246">
        <v>0</v>
      </c>
      <c r="N10" s="247">
        <v>0</v>
      </c>
      <c r="O10" s="246">
        <f t="shared" ref="O10:O17" si="0">G10+I10+K10+M10</f>
        <v>1</v>
      </c>
      <c r="P10" s="227">
        <f t="shared" ref="P10:P38" si="1">H10+J10+L10+N10</f>
        <v>30000</v>
      </c>
      <c r="Q10" s="245" t="s">
        <v>1540</v>
      </c>
      <c r="R10" s="469" t="s">
        <v>1541</v>
      </c>
      <c r="S10" s="469" t="s">
        <v>1704</v>
      </c>
      <c r="T10" s="469" t="s">
        <v>1542</v>
      </c>
      <c r="U10" s="469" t="s">
        <v>1543</v>
      </c>
    </row>
    <row r="11" spans="1:21" ht="56.45" customHeight="1" x14ac:dyDescent="0.25">
      <c r="A11" s="1010"/>
      <c r="B11" s="1008"/>
      <c r="C11" s="469" t="s">
        <v>1545</v>
      </c>
      <c r="D11" s="470" t="s">
        <v>1546</v>
      </c>
      <c r="E11" s="491" t="s">
        <v>1705</v>
      </c>
      <c r="F11" s="471" t="s">
        <v>1547</v>
      </c>
      <c r="G11" s="246">
        <v>0</v>
      </c>
      <c r="H11" s="247">
        <v>0</v>
      </c>
      <c r="I11" s="246">
        <v>0</v>
      </c>
      <c r="J11" s="247">
        <v>0</v>
      </c>
      <c r="K11" s="246">
        <v>0.5</v>
      </c>
      <c r="L11" s="247">
        <v>0</v>
      </c>
      <c r="M11" s="246">
        <v>0.5</v>
      </c>
      <c r="N11" s="247">
        <v>40000</v>
      </c>
      <c r="O11" s="246">
        <f t="shared" si="0"/>
        <v>1</v>
      </c>
      <c r="P11" s="227">
        <f t="shared" si="1"/>
        <v>40000</v>
      </c>
      <c r="Q11" s="245" t="s">
        <v>1548</v>
      </c>
      <c r="R11" s="469" t="s">
        <v>1549</v>
      </c>
      <c r="S11" s="469" t="s">
        <v>1550</v>
      </c>
      <c r="T11" s="469" t="s">
        <v>1542</v>
      </c>
      <c r="U11" s="469" t="s">
        <v>1543</v>
      </c>
    </row>
    <row r="12" spans="1:21" ht="57.6" customHeight="1" x14ac:dyDescent="0.25">
      <c r="A12" s="1010"/>
      <c r="B12" s="1008"/>
      <c r="C12" s="469" t="s">
        <v>1551</v>
      </c>
      <c r="D12" s="470" t="s">
        <v>1552</v>
      </c>
      <c r="E12" s="491" t="s">
        <v>1706</v>
      </c>
      <c r="F12" s="471" t="s">
        <v>1553</v>
      </c>
      <c r="G12" s="246">
        <v>0</v>
      </c>
      <c r="H12" s="247">
        <v>0</v>
      </c>
      <c r="I12" s="246">
        <v>0</v>
      </c>
      <c r="J12" s="247">
        <v>0</v>
      </c>
      <c r="K12" s="246">
        <v>0</v>
      </c>
      <c r="L12" s="247">
        <v>0</v>
      </c>
      <c r="M12" s="246">
        <v>1</v>
      </c>
      <c r="N12" s="247">
        <v>12000</v>
      </c>
      <c r="O12" s="246">
        <f t="shared" si="0"/>
        <v>1</v>
      </c>
      <c r="P12" s="227">
        <f t="shared" si="1"/>
        <v>12000</v>
      </c>
      <c r="Q12" s="245" t="s">
        <v>1554</v>
      </c>
      <c r="R12" s="469" t="s">
        <v>1555</v>
      </c>
      <c r="S12" s="469" t="s">
        <v>1556</v>
      </c>
      <c r="T12" s="469" t="s">
        <v>1557</v>
      </c>
      <c r="U12" s="469" t="s">
        <v>1558</v>
      </c>
    </row>
    <row r="13" spans="1:21" ht="66.95" customHeight="1" x14ac:dyDescent="0.25">
      <c r="A13" s="1010"/>
      <c r="B13" s="1008"/>
      <c r="C13" s="469" t="s">
        <v>1559</v>
      </c>
      <c r="D13" s="470" t="s">
        <v>1560</v>
      </c>
      <c r="E13" s="491" t="s">
        <v>1707</v>
      </c>
      <c r="F13" s="471" t="s">
        <v>1561</v>
      </c>
      <c r="G13" s="246">
        <v>0</v>
      </c>
      <c r="H13" s="247">
        <v>0</v>
      </c>
      <c r="I13" s="246">
        <v>0</v>
      </c>
      <c r="J13" s="247">
        <v>0</v>
      </c>
      <c r="K13" s="246">
        <v>0</v>
      </c>
      <c r="L13" s="247">
        <v>0</v>
      </c>
      <c r="M13" s="246">
        <v>1</v>
      </c>
      <c r="N13" s="247">
        <v>0</v>
      </c>
      <c r="O13" s="246">
        <f t="shared" si="0"/>
        <v>1</v>
      </c>
      <c r="P13" s="227">
        <f>H13+J13+L13+N13</f>
        <v>0</v>
      </c>
      <c r="Q13" s="245" t="s">
        <v>1562</v>
      </c>
      <c r="R13" s="469" t="s">
        <v>1563</v>
      </c>
      <c r="S13" s="469" t="s">
        <v>1564</v>
      </c>
      <c r="T13" s="469" t="s">
        <v>1542</v>
      </c>
      <c r="U13" s="469" t="s">
        <v>1565</v>
      </c>
    </row>
    <row r="14" spans="1:21" s="428" customFormat="1" ht="63.6" customHeight="1" x14ac:dyDescent="0.25">
      <c r="A14" s="1010"/>
      <c r="B14" s="1008"/>
      <c r="C14" s="469" t="s">
        <v>1566</v>
      </c>
      <c r="D14" s="470" t="s">
        <v>1567</v>
      </c>
      <c r="E14" s="491" t="s">
        <v>1708</v>
      </c>
      <c r="F14" s="471" t="s">
        <v>1568</v>
      </c>
      <c r="G14" s="246">
        <v>0</v>
      </c>
      <c r="H14" s="247">
        <v>0</v>
      </c>
      <c r="I14" s="246">
        <v>0</v>
      </c>
      <c r="J14" s="247">
        <v>0</v>
      </c>
      <c r="K14" s="246">
        <v>1</v>
      </c>
      <c r="L14" s="247">
        <v>36000</v>
      </c>
      <c r="M14" s="246">
        <v>0</v>
      </c>
      <c r="N14" s="247">
        <v>0</v>
      </c>
      <c r="O14" s="246">
        <f t="shared" si="0"/>
        <v>1</v>
      </c>
      <c r="P14" s="227">
        <f t="shared" si="1"/>
        <v>36000</v>
      </c>
      <c r="Q14" s="470" t="s">
        <v>1569</v>
      </c>
      <c r="R14" s="469" t="s">
        <v>1570</v>
      </c>
      <c r="S14" s="469" t="s">
        <v>1571</v>
      </c>
      <c r="T14" s="469" t="s">
        <v>1572</v>
      </c>
      <c r="U14" s="469" t="s">
        <v>1573</v>
      </c>
    </row>
    <row r="15" spans="1:21" s="428" customFormat="1" ht="73.5" customHeight="1" x14ac:dyDescent="0.25">
      <c r="A15" s="1010"/>
      <c r="B15" s="1008"/>
      <c r="C15" s="469" t="s">
        <v>1574</v>
      </c>
      <c r="D15" s="470" t="s">
        <v>1575</v>
      </c>
      <c r="E15" s="491" t="s">
        <v>1709</v>
      </c>
      <c r="F15" s="471" t="s">
        <v>1576</v>
      </c>
      <c r="G15" s="246">
        <v>0</v>
      </c>
      <c r="H15" s="247">
        <v>0</v>
      </c>
      <c r="I15" s="246">
        <v>1</v>
      </c>
      <c r="J15" s="247">
        <v>5000</v>
      </c>
      <c r="K15" s="246">
        <v>0</v>
      </c>
      <c r="L15" s="247">
        <v>0</v>
      </c>
      <c r="M15" s="246">
        <v>0</v>
      </c>
      <c r="N15" s="247">
        <v>0</v>
      </c>
      <c r="O15" s="246">
        <f t="shared" si="0"/>
        <v>1</v>
      </c>
      <c r="P15" s="227">
        <f t="shared" si="1"/>
        <v>5000</v>
      </c>
      <c r="Q15" s="470" t="s">
        <v>1577</v>
      </c>
      <c r="R15" s="469" t="s">
        <v>1578</v>
      </c>
      <c r="S15" s="469" t="s">
        <v>1579</v>
      </c>
      <c r="T15" s="469" t="s">
        <v>1580</v>
      </c>
      <c r="U15" s="469" t="s">
        <v>1581</v>
      </c>
    </row>
    <row r="16" spans="1:21" s="428" customFormat="1" ht="76.5" customHeight="1" x14ac:dyDescent="0.25">
      <c r="A16" s="1010"/>
      <c r="B16" s="1008"/>
      <c r="C16" s="469" t="s">
        <v>1582</v>
      </c>
      <c r="D16" s="470" t="s">
        <v>1583</v>
      </c>
      <c r="E16" s="491" t="s">
        <v>1710</v>
      </c>
      <c r="F16" s="471" t="s">
        <v>1584</v>
      </c>
      <c r="G16" s="246">
        <v>0.25</v>
      </c>
      <c r="H16" s="247">
        <v>6000</v>
      </c>
      <c r="I16" s="246">
        <v>0.25</v>
      </c>
      <c r="J16" s="247">
        <v>6000</v>
      </c>
      <c r="K16" s="246">
        <v>0.5</v>
      </c>
      <c r="L16" s="247">
        <v>8000</v>
      </c>
      <c r="M16" s="246">
        <v>0</v>
      </c>
      <c r="N16" s="247">
        <v>0</v>
      </c>
      <c r="O16" s="246">
        <f t="shared" si="0"/>
        <v>1</v>
      </c>
      <c r="P16" s="227">
        <f t="shared" si="1"/>
        <v>20000</v>
      </c>
      <c r="Q16" s="470" t="s">
        <v>1585</v>
      </c>
      <c r="R16" s="469" t="s">
        <v>1586</v>
      </c>
      <c r="S16" s="469" t="s">
        <v>1587</v>
      </c>
      <c r="T16" s="469" t="s">
        <v>1588</v>
      </c>
      <c r="U16" s="469" t="s">
        <v>1589</v>
      </c>
    </row>
    <row r="17" spans="1:21" s="428" customFormat="1" ht="77.45" customHeight="1" x14ac:dyDescent="0.25">
      <c r="A17" s="1010"/>
      <c r="B17" s="1008"/>
      <c r="C17" s="470" t="s">
        <v>1590</v>
      </c>
      <c r="D17" s="470" t="s">
        <v>1591</v>
      </c>
      <c r="E17" s="491" t="s">
        <v>1711</v>
      </c>
      <c r="F17" s="471" t="s">
        <v>1592</v>
      </c>
      <c r="G17" s="246">
        <v>0.25</v>
      </c>
      <c r="H17" s="247">
        <v>4000</v>
      </c>
      <c r="I17" s="246">
        <v>0.25</v>
      </c>
      <c r="J17" s="247">
        <v>4000</v>
      </c>
      <c r="K17" s="246">
        <v>0.5</v>
      </c>
      <c r="L17" s="247">
        <v>4000</v>
      </c>
      <c r="M17" s="246">
        <v>0</v>
      </c>
      <c r="N17" s="247">
        <v>0</v>
      </c>
      <c r="O17" s="246">
        <f t="shared" si="0"/>
        <v>1</v>
      </c>
      <c r="P17" s="227">
        <f t="shared" si="1"/>
        <v>12000</v>
      </c>
      <c r="Q17" s="470" t="s">
        <v>1585</v>
      </c>
      <c r="R17" s="469" t="s">
        <v>1586</v>
      </c>
      <c r="S17" s="469" t="s">
        <v>1587</v>
      </c>
      <c r="T17" s="469" t="s">
        <v>1593</v>
      </c>
      <c r="U17" s="469" t="s">
        <v>1594</v>
      </c>
    </row>
    <row r="18" spans="1:21" s="428" customFormat="1" ht="57.6" customHeight="1" x14ac:dyDescent="0.25">
      <c r="A18" s="1010"/>
      <c r="B18" s="1008"/>
      <c r="C18" s="470" t="s">
        <v>1595</v>
      </c>
      <c r="D18" s="470" t="s">
        <v>1596</v>
      </c>
      <c r="E18" s="491" t="s">
        <v>1712</v>
      </c>
      <c r="F18" s="471" t="s">
        <v>1597</v>
      </c>
      <c r="G18" s="246">
        <v>0</v>
      </c>
      <c r="H18" s="247">
        <v>0</v>
      </c>
      <c r="I18" s="246">
        <v>0</v>
      </c>
      <c r="J18" s="247">
        <v>0</v>
      </c>
      <c r="K18" s="246">
        <v>0</v>
      </c>
      <c r="L18" s="247">
        <v>0</v>
      </c>
      <c r="M18" s="246">
        <v>0</v>
      </c>
      <c r="N18" s="247">
        <v>0</v>
      </c>
      <c r="O18" s="246">
        <v>0</v>
      </c>
      <c r="P18" s="227">
        <f t="shared" si="1"/>
        <v>0</v>
      </c>
      <c r="Q18" s="470" t="s">
        <v>1598</v>
      </c>
      <c r="R18" s="469" t="s">
        <v>1599</v>
      </c>
      <c r="S18" s="469" t="s">
        <v>1600</v>
      </c>
      <c r="T18" s="469" t="s">
        <v>1601</v>
      </c>
      <c r="U18" s="469" t="s">
        <v>1573</v>
      </c>
    </row>
    <row r="19" spans="1:21" s="428" customFormat="1" ht="72.599999999999994" customHeight="1" x14ac:dyDescent="0.25">
      <c r="A19" s="1010"/>
      <c r="B19" s="1008"/>
      <c r="C19" s="513" t="s">
        <v>1602</v>
      </c>
      <c r="D19" s="470" t="s">
        <v>1603</v>
      </c>
      <c r="E19" s="491" t="s">
        <v>1713</v>
      </c>
      <c r="F19" s="471" t="s">
        <v>1604</v>
      </c>
      <c r="G19" s="482">
        <v>0.5</v>
      </c>
      <c r="H19" s="227">
        <v>10000</v>
      </c>
      <c r="I19" s="246">
        <v>0.5</v>
      </c>
      <c r="J19" s="247">
        <v>10000</v>
      </c>
      <c r="K19" s="227">
        <v>0</v>
      </c>
      <c r="L19" s="227">
        <v>0</v>
      </c>
      <c r="M19" s="227">
        <v>0</v>
      </c>
      <c r="N19" s="227">
        <v>0</v>
      </c>
      <c r="O19" s="246">
        <f t="shared" ref="O19:O24" si="2">G19+I19+K19+M19</f>
        <v>1</v>
      </c>
      <c r="P19" s="227">
        <f t="shared" si="1"/>
        <v>20000</v>
      </c>
      <c r="Q19" s="470" t="s">
        <v>1605</v>
      </c>
      <c r="R19" s="469" t="s">
        <v>1606</v>
      </c>
      <c r="S19" s="469" t="s">
        <v>1607</v>
      </c>
      <c r="T19" s="469" t="s">
        <v>1608</v>
      </c>
      <c r="U19" s="469" t="s">
        <v>1609</v>
      </c>
    </row>
    <row r="20" spans="1:21" s="428" customFormat="1" ht="84.6" customHeight="1" x14ac:dyDescent="0.25">
      <c r="A20" s="1010"/>
      <c r="B20" s="1008"/>
      <c r="C20" s="470" t="s">
        <v>1610</v>
      </c>
      <c r="D20" s="470" t="s">
        <v>1611</v>
      </c>
      <c r="E20" s="491" t="s">
        <v>1714</v>
      </c>
      <c r="F20" s="512" t="s">
        <v>1612</v>
      </c>
      <c r="G20" s="227">
        <v>0</v>
      </c>
      <c r="H20" s="247">
        <v>0</v>
      </c>
      <c r="I20" s="482">
        <v>0.5</v>
      </c>
      <c r="J20" s="247">
        <v>50000</v>
      </c>
      <c r="K20" s="482">
        <v>0.5</v>
      </c>
      <c r="L20" s="227">
        <v>50000</v>
      </c>
      <c r="M20" s="227">
        <v>0</v>
      </c>
      <c r="N20" s="227">
        <v>0</v>
      </c>
      <c r="O20" s="246">
        <f t="shared" si="2"/>
        <v>1</v>
      </c>
      <c r="P20" s="227">
        <f t="shared" si="1"/>
        <v>100000</v>
      </c>
      <c r="Q20" s="469" t="s">
        <v>1613</v>
      </c>
      <c r="R20" s="469" t="s">
        <v>1614</v>
      </c>
      <c r="S20" s="469" t="s">
        <v>1615</v>
      </c>
      <c r="T20" s="469" t="s">
        <v>1608</v>
      </c>
      <c r="U20" s="469" t="s">
        <v>1609</v>
      </c>
    </row>
    <row r="21" spans="1:21" s="428" customFormat="1" ht="78.75" x14ac:dyDescent="0.25">
      <c r="A21" s="1010"/>
      <c r="B21" s="1008"/>
      <c r="C21" s="514" t="s">
        <v>1616</v>
      </c>
      <c r="D21" s="515" t="s">
        <v>1617</v>
      </c>
      <c r="E21" s="491" t="s">
        <v>1715</v>
      </c>
      <c r="F21" s="512" t="s">
        <v>1618</v>
      </c>
      <c r="G21" s="516">
        <v>0.25</v>
      </c>
      <c r="H21" s="517">
        <v>21000</v>
      </c>
      <c r="I21" s="516">
        <v>0.25</v>
      </c>
      <c r="J21" s="517">
        <v>21000</v>
      </c>
      <c r="K21" s="516">
        <v>0.25</v>
      </c>
      <c r="L21" s="517">
        <v>21000</v>
      </c>
      <c r="M21" s="516">
        <v>0.25</v>
      </c>
      <c r="N21" s="517">
        <v>21000</v>
      </c>
      <c r="O21" s="246">
        <f t="shared" si="2"/>
        <v>1</v>
      </c>
      <c r="P21" s="227">
        <f t="shared" si="1"/>
        <v>84000</v>
      </c>
      <c r="Q21" s="515" t="s">
        <v>1619</v>
      </c>
      <c r="R21" s="514" t="s">
        <v>1620</v>
      </c>
      <c r="S21" s="514" t="s">
        <v>1621</v>
      </c>
      <c r="T21" s="470" t="s">
        <v>1622</v>
      </c>
      <c r="U21" s="470" t="s">
        <v>1609</v>
      </c>
    </row>
    <row r="22" spans="1:21" s="428" customFormat="1" ht="94.5" x14ac:dyDescent="0.25">
      <c r="A22" s="1010"/>
      <c r="B22" s="1008"/>
      <c r="C22" s="515" t="s">
        <v>1623</v>
      </c>
      <c r="D22" s="515" t="s">
        <v>1624</v>
      </c>
      <c r="E22" s="491" t="s">
        <v>1716</v>
      </c>
      <c r="F22" s="471" t="s">
        <v>1625</v>
      </c>
      <c r="G22" s="516">
        <v>0</v>
      </c>
      <c r="H22" s="485">
        <v>0</v>
      </c>
      <c r="I22" s="516">
        <v>0.5</v>
      </c>
      <c r="J22" s="517">
        <v>50000</v>
      </c>
      <c r="K22" s="516">
        <v>0.25</v>
      </c>
      <c r="L22" s="485">
        <v>50000</v>
      </c>
      <c r="M22" s="516">
        <v>0.25</v>
      </c>
      <c r="N22" s="338">
        <v>50000</v>
      </c>
      <c r="O22" s="246">
        <f t="shared" si="2"/>
        <v>1</v>
      </c>
      <c r="P22" s="227">
        <f t="shared" si="1"/>
        <v>150000</v>
      </c>
      <c r="Q22" s="486" t="s">
        <v>1626</v>
      </c>
      <c r="R22" s="518" t="s">
        <v>1627</v>
      </c>
      <c r="S22" s="518" t="s">
        <v>1772</v>
      </c>
      <c r="T22" s="469" t="s">
        <v>1608</v>
      </c>
      <c r="U22" s="520" t="s">
        <v>1628</v>
      </c>
    </row>
    <row r="23" spans="1:21" ht="78.75" x14ac:dyDescent="0.25">
      <c r="A23" s="1010"/>
      <c r="B23" s="1008"/>
      <c r="C23" s="518" t="s">
        <v>1629</v>
      </c>
      <c r="D23" s="470" t="s">
        <v>1630</v>
      </c>
      <c r="E23" s="491" t="s">
        <v>1717</v>
      </c>
      <c r="F23" s="471" t="s">
        <v>1631</v>
      </c>
      <c r="G23" s="246">
        <v>0</v>
      </c>
      <c r="H23" s="227">
        <v>0</v>
      </c>
      <c r="I23" s="246">
        <v>1</v>
      </c>
      <c r="J23" s="247">
        <v>10000</v>
      </c>
      <c r="K23" s="246">
        <v>0</v>
      </c>
      <c r="L23" s="227">
        <v>0</v>
      </c>
      <c r="M23" s="246">
        <v>0</v>
      </c>
      <c r="N23" s="227">
        <v>0</v>
      </c>
      <c r="O23" s="246">
        <f t="shared" si="2"/>
        <v>1</v>
      </c>
      <c r="P23" s="227">
        <f t="shared" si="1"/>
        <v>10000</v>
      </c>
      <c r="Q23" s="245" t="s">
        <v>1632</v>
      </c>
      <c r="R23" s="470" t="s">
        <v>1633</v>
      </c>
      <c r="S23" s="470" t="s">
        <v>1634</v>
      </c>
      <c r="T23" s="470" t="s">
        <v>1635</v>
      </c>
      <c r="U23" s="513" t="s">
        <v>1636</v>
      </c>
    </row>
    <row r="24" spans="1:21" s="428" customFormat="1" ht="94.5" x14ac:dyDescent="0.25">
      <c r="A24" s="1010"/>
      <c r="B24" s="1008"/>
      <c r="C24" s="470" t="s">
        <v>1637</v>
      </c>
      <c r="D24" s="470" t="s">
        <v>1638</v>
      </c>
      <c r="E24" s="491" t="s">
        <v>1718</v>
      </c>
      <c r="F24" s="471" t="s">
        <v>1639</v>
      </c>
      <c r="G24" s="246">
        <v>0.25</v>
      </c>
      <c r="H24" s="227">
        <v>0</v>
      </c>
      <c r="I24" s="246">
        <v>0.25</v>
      </c>
      <c r="J24" s="227">
        <v>0</v>
      </c>
      <c r="K24" s="482">
        <v>0.25</v>
      </c>
      <c r="L24" s="227">
        <v>0</v>
      </c>
      <c r="M24" s="482">
        <v>0.25</v>
      </c>
      <c r="N24" s="227">
        <v>0</v>
      </c>
      <c r="O24" s="246">
        <f t="shared" si="2"/>
        <v>1</v>
      </c>
      <c r="P24" s="227">
        <f t="shared" si="1"/>
        <v>0</v>
      </c>
      <c r="Q24" s="470" t="s">
        <v>1640</v>
      </c>
      <c r="R24" s="470" t="s">
        <v>1641</v>
      </c>
      <c r="S24" s="470" t="s">
        <v>1642</v>
      </c>
      <c r="T24" s="470" t="s">
        <v>1643</v>
      </c>
      <c r="U24" s="470" t="s">
        <v>1644</v>
      </c>
    </row>
    <row r="25" spans="1:21" s="428" customFormat="1" ht="114" customHeight="1" x14ac:dyDescent="0.25">
      <c r="A25" s="1010"/>
      <c r="B25" s="1008"/>
      <c r="C25" s="469" t="s">
        <v>1645</v>
      </c>
      <c r="D25" s="470" t="s">
        <v>1646</v>
      </c>
      <c r="E25" s="491" t="s">
        <v>1719</v>
      </c>
      <c r="F25" s="510" t="s">
        <v>1647</v>
      </c>
      <c r="G25" s="246">
        <v>1</v>
      </c>
      <c r="H25" s="247">
        <v>0</v>
      </c>
      <c r="I25" s="246">
        <v>0</v>
      </c>
      <c r="J25" s="247">
        <v>0</v>
      </c>
      <c r="K25" s="246">
        <v>0</v>
      </c>
      <c r="L25" s="247">
        <v>0</v>
      </c>
      <c r="M25" s="246">
        <v>0</v>
      </c>
      <c r="N25" s="247">
        <v>0</v>
      </c>
      <c r="O25" s="246">
        <f>G25+I25+K25+M25</f>
        <v>1</v>
      </c>
      <c r="P25" s="227">
        <f t="shared" si="1"/>
        <v>0</v>
      </c>
      <c r="Q25" s="470" t="s">
        <v>1648</v>
      </c>
      <c r="R25" s="511" t="s">
        <v>1649</v>
      </c>
      <c r="S25" s="469" t="s">
        <v>1650</v>
      </c>
      <c r="T25" s="469" t="s">
        <v>1651</v>
      </c>
      <c r="U25" s="469" t="s">
        <v>1652</v>
      </c>
    </row>
    <row r="26" spans="1:21" s="428" customFormat="1" ht="60" customHeight="1" x14ac:dyDescent="0.25">
      <c r="A26" s="1010"/>
      <c r="B26" s="1008"/>
      <c r="C26" s="469" t="s">
        <v>1653</v>
      </c>
      <c r="D26" s="470" t="s">
        <v>1654</v>
      </c>
      <c r="E26" s="491" t="s">
        <v>1720</v>
      </c>
      <c r="F26" s="512" t="s">
        <v>1655</v>
      </c>
      <c r="G26" s="246">
        <v>0</v>
      </c>
      <c r="H26" s="247">
        <v>0</v>
      </c>
      <c r="I26" s="246">
        <v>0</v>
      </c>
      <c r="J26" s="247">
        <v>0</v>
      </c>
      <c r="K26" s="246">
        <v>1</v>
      </c>
      <c r="L26" s="247">
        <v>60000</v>
      </c>
      <c r="M26" s="246">
        <v>0</v>
      </c>
      <c r="N26" s="247">
        <v>0</v>
      </c>
      <c r="O26" s="246"/>
      <c r="P26" s="227">
        <f t="shared" si="1"/>
        <v>60000</v>
      </c>
      <c r="Q26" s="470" t="s">
        <v>1656</v>
      </c>
      <c r="R26" s="470" t="s">
        <v>1657</v>
      </c>
      <c r="S26" s="470" t="s">
        <v>1658</v>
      </c>
      <c r="T26" s="470" t="s">
        <v>1659</v>
      </c>
      <c r="U26" s="470" t="s">
        <v>1652</v>
      </c>
    </row>
    <row r="27" spans="1:21" ht="50.45" customHeight="1" x14ac:dyDescent="0.25">
      <c r="A27" s="1010"/>
      <c r="B27" s="1008"/>
      <c r="C27" s="470" t="s">
        <v>1668</v>
      </c>
      <c r="D27" s="470" t="s">
        <v>1669</v>
      </c>
      <c r="E27" s="491" t="s">
        <v>1727</v>
      </c>
      <c r="F27" s="471" t="s">
        <v>1670</v>
      </c>
      <c r="G27" s="246">
        <v>0</v>
      </c>
      <c r="H27" s="247">
        <v>0</v>
      </c>
      <c r="I27" s="246">
        <v>0</v>
      </c>
      <c r="J27" s="247">
        <v>0</v>
      </c>
      <c r="K27" s="246">
        <v>1</v>
      </c>
      <c r="L27" s="247">
        <v>7000</v>
      </c>
      <c r="M27" s="246">
        <v>0</v>
      </c>
      <c r="N27" s="247">
        <v>0</v>
      </c>
      <c r="O27" s="246">
        <f t="shared" ref="O27:O33" si="3">G27+I27+K27+M27</f>
        <v>1</v>
      </c>
      <c r="P27" s="227">
        <f t="shared" si="1"/>
        <v>7000</v>
      </c>
      <c r="Q27" s="470" t="s">
        <v>1671</v>
      </c>
      <c r="R27" s="470" t="s">
        <v>1672</v>
      </c>
      <c r="S27" s="470" t="s">
        <v>1673</v>
      </c>
      <c r="T27" s="470" t="s">
        <v>1674</v>
      </c>
      <c r="U27" s="470" t="s">
        <v>1675</v>
      </c>
    </row>
    <row r="28" spans="1:21" s="428" customFormat="1" ht="72.95" customHeight="1" x14ac:dyDescent="0.25">
      <c r="A28" s="1010"/>
      <c r="B28" s="1008"/>
      <c r="C28" s="470" t="s">
        <v>1676</v>
      </c>
      <c r="D28" s="470" t="s">
        <v>1677</v>
      </c>
      <c r="E28" s="491" t="s">
        <v>1724</v>
      </c>
      <c r="F28" s="471" t="s">
        <v>1678</v>
      </c>
      <c r="G28" s="246">
        <v>1</v>
      </c>
      <c r="H28" s="247">
        <v>20000</v>
      </c>
      <c r="I28" s="246">
        <v>0</v>
      </c>
      <c r="J28" s="247">
        <v>0</v>
      </c>
      <c r="K28" s="246">
        <v>0</v>
      </c>
      <c r="L28" s="247">
        <v>0</v>
      </c>
      <c r="M28" s="246">
        <v>0</v>
      </c>
      <c r="N28" s="247">
        <v>0</v>
      </c>
      <c r="O28" s="246">
        <f t="shared" si="3"/>
        <v>1</v>
      </c>
      <c r="P28" s="227">
        <f t="shared" si="1"/>
        <v>20000</v>
      </c>
      <c r="Q28" s="470" t="s">
        <v>1671</v>
      </c>
      <c r="R28" s="470" t="s">
        <v>1679</v>
      </c>
      <c r="S28" s="470" t="s">
        <v>1680</v>
      </c>
      <c r="T28" s="470" t="s">
        <v>1681</v>
      </c>
      <c r="U28" s="470" t="s">
        <v>1682</v>
      </c>
    </row>
    <row r="29" spans="1:21" s="428" customFormat="1" ht="51" customHeight="1" x14ac:dyDescent="0.25">
      <c r="A29" s="1010"/>
      <c r="B29" s="1008"/>
      <c r="C29" s="470" t="s">
        <v>1683</v>
      </c>
      <c r="D29" s="470" t="s">
        <v>1684</v>
      </c>
      <c r="E29" s="491" t="s">
        <v>1721</v>
      </c>
      <c r="F29" s="471" t="s">
        <v>1685</v>
      </c>
      <c r="G29" s="246">
        <v>0</v>
      </c>
      <c r="H29" s="247">
        <v>0</v>
      </c>
      <c r="I29" s="246">
        <v>0</v>
      </c>
      <c r="J29" s="247">
        <v>0</v>
      </c>
      <c r="K29" s="246">
        <v>1</v>
      </c>
      <c r="L29" s="247">
        <v>0</v>
      </c>
      <c r="M29" s="246">
        <v>0</v>
      </c>
      <c r="N29" s="247">
        <v>0</v>
      </c>
      <c r="O29" s="246">
        <f t="shared" si="3"/>
        <v>1</v>
      </c>
      <c r="P29" s="227">
        <f t="shared" si="1"/>
        <v>0</v>
      </c>
      <c r="Q29" s="470" t="s">
        <v>1686</v>
      </c>
      <c r="R29" s="470" t="s">
        <v>1687</v>
      </c>
      <c r="S29" s="470" t="s">
        <v>1688</v>
      </c>
      <c r="T29" s="469" t="s">
        <v>1689</v>
      </c>
      <c r="U29" s="469" t="s">
        <v>1682</v>
      </c>
    </row>
    <row r="30" spans="1:21" s="428" customFormat="1" ht="94.5" x14ac:dyDescent="0.25">
      <c r="A30" s="1010"/>
      <c r="B30" s="1008"/>
      <c r="C30" s="470" t="s">
        <v>1690</v>
      </c>
      <c r="D30" s="470" t="s">
        <v>1691</v>
      </c>
      <c r="E30" s="491" t="s">
        <v>1722</v>
      </c>
      <c r="F30" s="471" t="s">
        <v>1692</v>
      </c>
      <c r="G30" s="246">
        <v>1</v>
      </c>
      <c r="H30" s="247">
        <v>0</v>
      </c>
      <c r="I30" s="246">
        <v>0</v>
      </c>
      <c r="J30" s="247">
        <v>0</v>
      </c>
      <c r="K30" s="246">
        <v>0</v>
      </c>
      <c r="L30" s="247">
        <v>0</v>
      </c>
      <c r="M30" s="246">
        <v>0</v>
      </c>
      <c r="N30" s="247">
        <v>0</v>
      </c>
      <c r="O30" s="246">
        <f t="shared" si="3"/>
        <v>1</v>
      </c>
      <c r="P30" s="227">
        <f t="shared" si="1"/>
        <v>0</v>
      </c>
      <c r="Q30" s="470" t="s">
        <v>1693</v>
      </c>
      <c r="R30" s="469" t="s">
        <v>1694</v>
      </c>
      <c r="S30" s="469" t="s">
        <v>1695</v>
      </c>
      <c r="T30" s="469" t="s">
        <v>1696</v>
      </c>
      <c r="U30" s="469" t="s">
        <v>1682</v>
      </c>
    </row>
    <row r="31" spans="1:21" s="428" customFormat="1" ht="69.95" customHeight="1" x14ac:dyDescent="0.25">
      <c r="A31" s="1010"/>
      <c r="B31" s="1008"/>
      <c r="C31" s="470" t="s">
        <v>1697</v>
      </c>
      <c r="D31" s="470" t="s">
        <v>1698</v>
      </c>
      <c r="E31" s="491" t="s">
        <v>1723</v>
      </c>
      <c r="F31" s="471" t="s">
        <v>1699</v>
      </c>
      <c r="G31" s="246">
        <v>0.25</v>
      </c>
      <c r="H31" s="247">
        <v>0</v>
      </c>
      <c r="I31" s="246">
        <v>0.25</v>
      </c>
      <c r="J31" s="247">
        <v>0</v>
      </c>
      <c r="K31" s="246">
        <v>0.25</v>
      </c>
      <c r="L31" s="247">
        <v>0</v>
      </c>
      <c r="M31" s="246">
        <v>0.25</v>
      </c>
      <c r="N31" s="247">
        <v>0</v>
      </c>
      <c r="O31" s="246">
        <f t="shared" si="3"/>
        <v>1</v>
      </c>
      <c r="P31" s="227">
        <f t="shared" si="1"/>
        <v>0</v>
      </c>
      <c r="Q31" s="469" t="s">
        <v>1700</v>
      </c>
      <c r="R31" s="469" t="s">
        <v>1701</v>
      </c>
      <c r="S31" s="469" t="s">
        <v>1702</v>
      </c>
      <c r="T31" s="469" t="s">
        <v>1703</v>
      </c>
      <c r="U31" s="469" t="s">
        <v>1682</v>
      </c>
    </row>
    <row r="32" spans="1:21" s="428" customFormat="1" ht="54.6" customHeight="1" x14ac:dyDescent="0.25">
      <c r="A32" s="1010"/>
      <c r="B32" s="1008"/>
      <c r="C32" s="470" t="s">
        <v>1728</v>
      </c>
      <c r="D32" s="470" t="s">
        <v>1726</v>
      </c>
      <c r="E32" s="491" t="s">
        <v>1732</v>
      </c>
      <c r="F32" s="471" t="s">
        <v>1725</v>
      </c>
      <c r="G32" s="246">
        <v>0.25</v>
      </c>
      <c r="H32" s="247">
        <v>10000</v>
      </c>
      <c r="I32" s="246">
        <v>0.25</v>
      </c>
      <c r="J32" s="247">
        <v>10000</v>
      </c>
      <c r="K32" s="246">
        <v>0.25</v>
      </c>
      <c r="L32" s="247">
        <v>10000</v>
      </c>
      <c r="M32" s="246">
        <v>0.25</v>
      </c>
      <c r="N32" s="247">
        <v>10000</v>
      </c>
      <c r="O32" s="246">
        <f t="shared" si="3"/>
        <v>1</v>
      </c>
      <c r="P32" s="227">
        <f t="shared" si="1"/>
        <v>40000</v>
      </c>
      <c r="Q32" s="470"/>
      <c r="R32" s="469" t="s">
        <v>1729</v>
      </c>
      <c r="S32" s="469" t="s">
        <v>1730</v>
      </c>
      <c r="T32" s="469" t="s">
        <v>1731</v>
      </c>
      <c r="U32" s="469" t="s">
        <v>1733</v>
      </c>
    </row>
    <row r="33" spans="1:21" ht="94.5" x14ac:dyDescent="0.25">
      <c r="A33" s="1005" t="s">
        <v>1376</v>
      </c>
      <c r="B33" s="1005" t="s">
        <v>1375</v>
      </c>
      <c r="C33" s="531" t="s">
        <v>1734</v>
      </c>
      <c r="D33" s="529" t="s">
        <v>1735</v>
      </c>
      <c r="E33" s="554" t="s">
        <v>1766</v>
      </c>
      <c r="F33" s="525" t="s">
        <v>1736</v>
      </c>
      <c r="G33" s="526">
        <v>0</v>
      </c>
      <c r="H33" s="527">
        <v>0</v>
      </c>
      <c r="I33" s="526">
        <v>0</v>
      </c>
      <c r="J33" s="527">
        <v>0</v>
      </c>
      <c r="K33" s="526">
        <v>0.5</v>
      </c>
      <c r="L33" s="527">
        <v>0</v>
      </c>
      <c r="M33" s="526">
        <v>0.5</v>
      </c>
      <c r="N33" s="527">
        <v>0</v>
      </c>
      <c r="O33" s="528">
        <f t="shared" si="3"/>
        <v>1</v>
      </c>
      <c r="P33" s="227">
        <f t="shared" si="1"/>
        <v>0</v>
      </c>
      <c r="Q33" s="529" t="s">
        <v>1737</v>
      </c>
      <c r="R33" s="469" t="s">
        <v>1738</v>
      </c>
      <c r="S33" s="73" t="s">
        <v>1739</v>
      </c>
      <c r="T33" s="73" t="s">
        <v>1740</v>
      </c>
      <c r="U33" s="469" t="s">
        <v>1609</v>
      </c>
    </row>
    <row r="34" spans="1:21" ht="63" x14ac:dyDescent="0.25">
      <c r="A34" s="1006"/>
      <c r="B34" s="1006"/>
      <c r="C34" s="530" t="s">
        <v>1741</v>
      </c>
      <c r="D34" s="473" t="s">
        <v>1742</v>
      </c>
      <c r="E34" s="490" t="s">
        <v>1767</v>
      </c>
      <c r="F34" s="474" t="s">
        <v>1743</v>
      </c>
      <c r="G34" s="475">
        <v>0</v>
      </c>
      <c r="H34" s="488">
        <v>0</v>
      </c>
      <c r="I34" s="475">
        <v>0</v>
      </c>
      <c r="J34" s="488">
        <v>0</v>
      </c>
      <c r="K34" s="475">
        <v>0.5</v>
      </c>
      <c r="L34" s="488">
        <v>0</v>
      </c>
      <c r="M34" s="475">
        <v>0.5</v>
      </c>
      <c r="N34" s="488">
        <v>0</v>
      </c>
      <c r="O34" s="475">
        <v>0.25</v>
      </c>
      <c r="P34" s="227">
        <f t="shared" si="1"/>
        <v>0</v>
      </c>
      <c r="Q34" s="476" t="s">
        <v>1744</v>
      </c>
      <c r="R34" s="472" t="s">
        <v>1745</v>
      </c>
      <c r="S34" s="472" t="s">
        <v>1746</v>
      </c>
      <c r="T34" s="472" t="s">
        <v>1747</v>
      </c>
      <c r="U34" s="472" t="s">
        <v>1748</v>
      </c>
    </row>
    <row r="35" spans="1:21" ht="78.75" x14ac:dyDescent="0.25">
      <c r="A35" s="1006"/>
      <c r="B35" s="1006"/>
      <c r="C35" s="530" t="s">
        <v>1749</v>
      </c>
      <c r="D35" s="473" t="s">
        <v>1750</v>
      </c>
      <c r="E35" s="490" t="s">
        <v>1768</v>
      </c>
      <c r="F35" s="474" t="s">
        <v>1751</v>
      </c>
      <c r="G35" s="475">
        <v>0</v>
      </c>
      <c r="H35" s="488">
        <v>0</v>
      </c>
      <c r="I35" s="475">
        <v>0</v>
      </c>
      <c r="J35" s="488">
        <v>0</v>
      </c>
      <c r="K35" s="475">
        <v>0</v>
      </c>
      <c r="L35" s="488">
        <v>0</v>
      </c>
      <c r="M35" s="475">
        <v>1</v>
      </c>
      <c r="N35" s="488">
        <v>0</v>
      </c>
      <c r="O35" s="475">
        <v>1</v>
      </c>
      <c r="P35" s="227">
        <f t="shared" si="1"/>
        <v>0</v>
      </c>
      <c r="Q35" s="476" t="s">
        <v>1752</v>
      </c>
      <c r="R35" s="472" t="s">
        <v>1753</v>
      </c>
      <c r="S35" s="472" t="s">
        <v>1754</v>
      </c>
      <c r="T35" s="472" t="s">
        <v>1747</v>
      </c>
      <c r="U35" s="472" t="s">
        <v>1755</v>
      </c>
    </row>
    <row r="36" spans="1:21" s="428" customFormat="1" ht="94.5" x14ac:dyDescent="0.25">
      <c r="A36" s="1006"/>
      <c r="B36" s="1006"/>
      <c r="C36" s="73" t="s">
        <v>1756</v>
      </c>
      <c r="D36" s="484" t="s">
        <v>1757</v>
      </c>
      <c r="E36" s="555" t="s">
        <v>1769</v>
      </c>
      <c r="F36" s="483" t="s">
        <v>1758</v>
      </c>
      <c r="G36" s="337">
        <v>0</v>
      </c>
      <c r="H36" s="227">
        <v>0</v>
      </c>
      <c r="I36" s="337">
        <v>0</v>
      </c>
      <c r="J36" s="227">
        <v>0</v>
      </c>
      <c r="K36" s="337">
        <v>1</v>
      </c>
      <c r="L36" s="227">
        <v>0</v>
      </c>
      <c r="M36" s="337">
        <v>0</v>
      </c>
      <c r="N36" s="227">
        <v>0</v>
      </c>
      <c r="O36" s="246">
        <f>G36+I36+K36+M36</f>
        <v>1</v>
      </c>
      <c r="P36" s="227">
        <f t="shared" si="1"/>
        <v>0</v>
      </c>
      <c r="Q36" s="484" t="s">
        <v>1759</v>
      </c>
      <c r="R36" s="470" t="s">
        <v>1762</v>
      </c>
      <c r="S36" s="73" t="s">
        <v>1763</v>
      </c>
      <c r="T36" s="245" t="s">
        <v>1643</v>
      </c>
      <c r="U36" s="470" t="s">
        <v>1644</v>
      </c>
    </row>
    <row r="37" spans="1:21" s="428" customFormat="1" ht="94.5" x14ac:dyDescent="0.25">
      <c r="A37" s="1006"/>
      <c r="B37" s="1006"/>
      <c r="C37" s="533" t="s">
        <v>1760</v>
      </c>
      <c r="D37" s="470" t="s">
        <v>1735</v>
      </c>
      <c r="E37" s="491" t="s">
        <v>1770</v>
      </c>
      <c r="F37" s="534" t="s">
        <v>1761</v>
      </c>
      <c r="G37" s="246">
        <v>0.25</v>
      </c>
      <c r="H37" s="227">
        <v>0</v>
      </c>
      <c r="I37" s="246">
        <v>0.25</v>
      </c>
      <c r="J37" s="227">
        <v>0</v>
      </c>
      <c r="K37" s="246">
        <v>0.25</v>
      </c>
      <c r="L37" s="227">
        <v>0</v>
      </c>
      <c r="M37" s="246">
        <v>0.25</v>
      </c>
      <c r="N37" s="227">
        <v>0</v>
      </c>
      <c r="O37" s="330">
        <f t="shared" ref="O37" si="4">G37+I37+K37+M37</f>
        <v>1</v>
      </c>
      <c r="P37" s="227">
        <f t="shared" si="1"/>
        <v>0</v>
      </c>
      <c r="Q37" s="245" t="s">
        <v>1737</v>
      </c>
      <c r="R37" s="245" t="s">
        <v>1738</v>
      </c>
      <c r="S37" s="245" t="s">
        <v>1764</v>
      </c>
      <c r="T37" s="245" t="s">
        <v>1765</v>
      </c>
      <c r="U37" s="245" t="s">
        <v>1667</v>
      </c>
    </row>
    <row r="38" spans="1:21" ht="65.45" customHeight="1" x14ac:dyDescent="0.25">
      <c r="A38" s="1006"/>
      <c r="B38" s="1006"/>
      <c r="C38" s="470" t="s">
        <v>1660</v>
      </c>
      <c r="D38" s="470" t="s">
        <v>1661</v>
      </c>
      <c r="E38" s="491" t="s">
        <v>1771</v>
      </c>
      <c r="F38" s="512" t="s">
        <v>1662</v>
      </c>
      <c r="G38" s="246">
        <v>0</v>
      </c>
      <c r="H38" s="247">
        <v>0</v>
      </c>
      <c r="I38" s="246">
        <v>0</v>
      </c>
      <c r="J38" s="247">
        <v>0</v>
      </c>
      <c r="K38" s="246">
        <v>1</v>
      </c>
      <c r="L38" s="247">
        <v>0</v>
      </c>
      <c r="M38" s="246">
        <v>0</v>
      </c>
      <c r="N38" s="247">
        <v>0</v>
      </c>
      <c r="O38" s="246">
        <v>0</v>
      </c>
      <c r="P38" s="227">
        <f t="shared" si="1"/>
        <v>0</v>
      </c>
      <c r="Q38" s="470" t="s">
        <v>1663</v>
      </c>
      <c r="R38" s="470" t="s">
        <v>1664</v>
      </c>
      <c r="S38" s="470" t="s">
        <v>1665</v>
      </c>
      <c r="T38" s="470" t="s">
        <v>1666</v>
      </c>
      <c r="U38" s="470" t="s">
        <v>1667</v>
      </c>
    </row>
    <row r="39" spans="1:21" ht="27" customHeight="1" x14ac:dyDescent="0.25">
      <c r="A39" s="283"/>
      <c r="B39" s="284"/>
      <c r="C39" s="283" t="s">
        <v>1351</v>
      </c>
      <c r="D39" s="284"/>
      <c r="E39" s="284"/>
      <c r="F39" s="285"/>
      <c r="G39" s="228">
        <f t="shared" ref="G39:O39" si="5">SUM(G9:G38)</f>
        <v>5.75</v>
      </c>
      <c r="H39" s="228">
        <f t="shared" si="5"/>
        <v>86000</v>
      </c>
      <c r="I39" s="228">
        <f t="shared" si="5"/>
        <v>5.75</v>
      </c>
      <c r="J39" s="228">
        <f t="shared" si="5"/>
        <v>181000</v>
      </c>
      <c r="K39" s="228">
        <f t="shared" si="5"/>
        <v>11</v>
      </c>
      <c r="L39" s="228">
        <f t="shared" si="5"/>
        <v>246000</v>
      </c>
      <c r="M39" s="228">
        <f t="shared" si="5"/>
        <v>6.5</v>
      </c>
      <c r="N39" s="228">
        <f t="shared" si="5"/>
        <v>133000</v>
      </c>
      <c r="O39" s="228">
        <f t="shared" si="5"/>
        <v>26.25</v>
      </c>
      <c r="P39" s="894">
        <f>SUM(P9:P38)</f>
        <v>646000</v>
      </c>
      <c r="Q39" s="203"/>
      <c r="R39" s="203"/>
      <c r="S39" s="203"/>
      <c r="T39" s="203"/>
      <c r="U39" s="206"/>
    </row>
    <row r="40" spans="1:21" ht="14.45" x14ac:dyDescent="0.35">
      <c r="E40" s="89"/>
    </row>
    <row r="41" spans="1:21" ht="14.45" x14ac:dyDescent="0.35">
      <c r="E41" s="89"/>
    </row>
    <row r="42" spans="1:21" ht="14.45" x14ac:dyDescent="0.35">
      <c r="E42" s="89"/>
      <c r="P42" s="155"/>
    </row>
    <row r="43" spans="1:21" ht="14.45" x14ac:dyDescent="0.35">
      <c r="E43" s="89"/>
      <c r="K43" s="155"/>
    </row>
    <row r="44" spans="1:21" ht="14.45" x14ac:dyDescent="0.35">
      <c r="E44" s="89"/>
      <c r="P44" s="155"/>
    </row>
    <row r="45" spans="1:21" ht="14.45" x14ac:dyDescent="0.35">
      <c r="E45" s="89"/>
    </row>
    <row r="46" spans="1:21" ht="14.45" x14ac:dyDescent="0.35">
      <c r="E46" s="89"/>
    </row>
    <row r="47" spans="1:21" ht="14.45" x14ac:dyDescent="0.35">
      <c r="E47" s="89"/>
    </row>
    <row r="48" spans="1:21" ht="14.45" x14ac:dyDescent="0.35">
      <c r="E48" s="89"/>
    </row>
    <row r="49" spans="5:5" ht="14.45" x14ac:dyDescent="0.35">
      <c r="E49" s="89"/>
    </row>
    <row r="50" spans="5:5" ht="14.45" x14ac:dyDescent="0.35">
      <c r="E50" s="89"/>
    </row>
    <row r="51" spans="5:5" ht="14.45" x14ac:dyDescent="0.35">
      <c r="E51" s="89"/>
    </row>
    <row r="52" spans="5:5" ht="14.45" x14ac:dyDescent="0.35">
      <c r="E52" s="89"/>
    </row>
    <row r="53" spans="5:5" ht="14.45" x14ac:dyDescent="0.35">
      <c r="E53" s="89"/>
    </row>
    <row r="54" spans="5:5" ht="14.45" x14ac:dyDescent="0.35">
      <c r="E54" s="89"/>
    </row>
    <row r="55" spans="5:5" ht="14.45" x14ac:dyDescent="0.35">
      <c r="E55" s="89"/>
    </row>
    <row r="56" spans="5:5" ht="14.45" x14ac:dyDescent="0.35">
      <c r="E56" s="89"/>
    </row>
    <row r="57" spans="5:5" ht="14.45" x14ac:dyDescent="0.35">
      <c r="E57" s="89"/>
    </row>
    <row r="58" spans="5:5" ht="14.45" x14ac:dyDescent="0.35">
      <c r="E58" s="89"/>
    </row>
    <row r="59" spans="5:5" ht="14.45" x14ac:dyDescent="0.35">
      <c r="E59" s="89"/>
    </row>
    <row r="60" spans="5:5" ht="14.45" x14ac:dyDescent="0.35">
      <c r="E60" s="89"/>
    </row>
    <row r="61" spans="5:5" ht="14.45" x14ac:dyDescent="0.35">
      <c r="E61" s="89"/>
    </row>
    <row r="62" spans="5:5" ht="14.45" x14ac:dyDescent="0.35">
      <c r="E62" s="89"/>
    </row>
    <row r="63" spans="5:5" ht="14.45" x14ac:dyDescent="0.35">
      <c r="E63" s="89"/>
    </row>
    <row r="64" spans="5:5" ht="14.45" x14ac:dyDescent="0.35">
      <c r="E64" s="89"/>
    </row>
    <row r="65" spans="5:5" ht="14.45" x14ac:dyDescent="0.35">
      <c r="E65" s="89"/>
    </row>
    <row r="66" spans="5:5" ht="14.45" x14ac:dyDescent="0.35">
      <c r="E66" s="89"/>
    </row>
    <row r="67" spans="5:5" ht="14.45" x14ac:dyDescent="0.35">
      <c r="E67" s="89"/>
    </row>
    <row r="68" spans="5:5" ht="14.45" x14ac:dyDescent="0.35">
      <c r="E68" s="89"/>
    </row>
    <row r="69" spans="5:5" ht="14.45" x14ac:dyDescent="0.35">
      <c r="E69" s="89"/>
    </row>
    <row r="70" spans="5:5" ht="14.45" x14ac:dyDescent="0.35">
      <c r="E70" s="89"/>
    </row>
    <row r="71" spans="5:5" ht="14.45" x14ac:dyDescent="0.35">
      <c r="E71" s="89"/>
    </row>
    <row r="72" spans="5:5" ht="14.45" x14ac:dyDescent="0.35">
      <c r="E72" s="89"/>
    </row>
    <row r="73" spans="5:5" ht="14.45" x14ac:dyDescent="0.35">
      <c r="E73" s="89"/>
    </row>
    <row r="74" spans="5:5" ht="14.45" x14ac:dyDescent="0.35">
      <c r="E74" s="89"/>
    </row>
    <row r="75" spans="5:5" ht="14.45" x14ac:dyDescent="0.35">
      <c r="E75" s="89"/>
    </row>
    <row r="76" spans="5:5" ht="14.45" x14ac:dyDescent="0.35">
      <c r="E76" s="89"/>
    </row>
    <row r="77" spans="5:5" ht="14.45" x14ac:dyDescent="0.35">
      <c r="E77" s="89"/>
    </row>
    <row r="78" spans="5:5" ht="14.45" x14ac:dyDescent="0.35">
      <c r="E78" s="89"/>
    </row>
    <row r="79" spans="5:5" ht="14.45" x14ac:dyDescent="0.35">
      <c r="E79" s="89"/>
    </row>
    <row r="80" spans="5:5" ht="14.45" x14ac:dyDescent="0.35">
      <c r="E80" s="89"/>
    </row>
    <row r="81" spans="5:5" ht="14.45" x14ac:dyDescent="0.35">
      <c r="E81" s="89"/>
    </row>
    <row r="82" spans="5:5" ht="14.45" x14ac:dyDescent="0.35">
      <c r="E82" s="89"/>
    </row>
    <row r="83" spans="5:5" ht="14.45" x14ac:dyDescent="0.35">
      <c r="E83" s="89"/>
    </row>
    <row r="84" spans="5:5" ht="14.45" x14ac:dyDescent="0.35">
      <c r="E84" s="89"/>
    </row>
    <row r="85" spans="5:5" ht="14.45" x14ac:dyDescent="0.35">
      <c r="E85" s="89"/>
    </row>
    <row r="86" spans="5:5" ht="14.45" x14ac:dyDescent="0.35">
      <c r="E86" s="89"/>
    </row>
    <row r="87" spans="5:5" ht="14.45" x14ac:dyDescent="0.35">
      <c r="E87" s="89"/>
    </row>
    <row r="88" spans="5:5" ht="14.45" x14ac:dyDescent="0.35">
      <c r="E88" s="89"/>
    </row>
    <row r="89" spans="5:5" ht="14.45" x14ac:dyDescent="0.35">
      <c r="E89" s="89"/>
    </row>
    <row r="90" spans="5:5" ht="14.45" x14ac:dyDescent="0.35">
      <c r="E90" s="89"/>
    </row>
    <row r="91" spans="5:5" ht="14.45" x14ac:dyDescent="0.35">
      <c r="E91" s="89"/>
    </row>
    <row r="92" spans="5:5" ht="14.45" x14ac:dyDescent="0.35">
      <c r="E92" s="89"/>
    </row>
    <row r="93" spans="5:5" ht="14.45" x14ac:dyDescent="0.35">
      <c r="E93" s="89"/>
    </row>
    <row r="94" spans="5:5" ht="14.45" x14ac:dyDescent="0.35">
      <c r="E94" s="89"/>
    </row>
    <row r="95" spans="5:5" ht="14.45" x14ac:dyDescent="0.35">
      <c r="E95" s="89"/>
    </row>
    <row r="96" spans="5:5" ht="14.45" x14ac:dyDescent="0.35">
      <c r="E96" s="89"/>
    </row>
    <row r="97" spans="5:5" ht="14.45" x14ac:dyDescent="0.35">
      <c r="E97" s="89"/>
    </row>
    <row r="98" spans="5:5" ht="14.45" x14ac:dyDescent="0.35">
      <c r="E98" s="89"/>
    </row>
    <row r="99" spans="5:5" ht="14.45" x14ac:dyDescent="0.35">
      <c r="E99" s="89"/>
    </row>
    <row r="100" spans="5:5" ht="14.45" x14ac:dyDescent="0.35">
      <c r="E100" s="89"/>
    </row>
    <row r="101" spans="5:5" ht="14.45" x14ac:dyDescent="0.35">
      <c r="E101" s="89"/>
    </row>
    <row r="102" spans="5:5" ht="14.45" x14ac:dyDescent="0.35">
      <c r="E102" s="89"/>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33:B38"/>
    <mergeCell ref="B9:B32"/>
    <mergeCell ref="A9:A32"/>
    <mergeCell ref="A33:A38"/>
  </mergeCells>
  <conditionalFormatting sqref="E9">
    <cfRule type="duplicateValues" dxfId="29" priority="36"/>
  </conditionalFormatting>
  <conditionalFormatting sqref="E9:E10">
    <cfRule type="duplicateValues" dxfId="28" priority="35"/>
  </conditionalFormatting>
  <conditionalFormatting sqref="E10">
    <cfRule type="duplicateValues" dxfId="27" priority="34"/>
  </conditionalFormatting>
  <conditionalFormatting sqref="E10">
    <cfRule type="duplicateValues" dxfId="26" priority="33"/>
  </conditionalFormatting>
  <conditionalFormatting sqref="E11:E13">
    <cfRule type="duplicateValues" dxfId="25" priority="32"/>
  </conditionalFormatting>
  <conditionalFormatting sqref="E11:E13">
    <cfRule type="duplicateValues" dxfId="24" priority="31"/>
  </conditionalFormatting>
  <conditionalFormatting sqref="E14:E18">
    <cfRule type="duplicateValues" dxfId="23" priority="30"/>
  </conditionalFormatting>
  <conditionalFormatting sqref="E14:E18">
    <cfRule type="duplicateValues" dxfId="22" priority="29"/>
  </conditionalFormatting>
  <conditionalFormatting sqref="E19:E23">
    <cfRule type="duplicateValues" dxfId="21" priority="28"/>
  </conditionalFormatting>
  <conditionalFormatting sqref="E19:E23">
    <cfRule type="duplicateValues" dxfId="20" priority="27"/>
  </conditionalFormatting>
  <conditionalFormatting sqref="E21">
    <cfRule type="duplicateValues" dxfId="19" priority="26"/>
  </conditionalFormatting>
  <conditionalFormatting sqref="E19:E20">
    <cfRule type="duplicateValues" dxfId="18" priority="25"/>
  </conditionalFormatting>
  <conditionalFormatting sqref="E23">
    <cfRule type="duplicateValues" dxfId="17" priority="24"/>
  </conditionalFormatting>
  <conditionalFormatting sqref="E38 E24:E27 E32">
    <cfRule type="duplicateValues" dxfId="16" priority="23"/>
  </conditionalFormatting>
  <conditionalFormatting sqref="E38 E25:E27 E32">
    <cfRule type="duplicateValues" dxfId="15" priority="19"/>
  </conditionalFormatting>
  <conditionalFormatting sqref="E28:E31">
    <cfRule type="duplicateValues" dxfId="14" priority="17"/>
  </conditionalFormatting>
  <conditionalFormatting sqref="E28:E31">
    <cfRule type="duplicateValues" dxfId="13" priority="16"/>
  </conditionalFormatting>
  <conditionalFormatting sqref="E28:E31">
    <cfRule type="duplicateValues" dxfId="12" priority="15"/>
  </conditionalFormatting>
  <conditionalFormatting sqref="E28:E31">
    <cfRule type="duplicateValues" dxfId="11" priority="14"/>
  </conditionalFormatting>
  <conditionalFormatting sqref="E28:E31">
    <cfRule type="duplicateValues" dxfId="10" priority="13"/>
  </conditionalFormatting>
  <conditionalFormatting sqref="E29:E30">
    <cfRule type="duplicateValues" dxfId="9" priority="12"/>
  </conditionalFormatting>
  <conditionalFormatting sqref="E28 E31">
    <cfRule type="duplicateValues" dxfId="8" priority="11"/>
  </conditionalFormatting>
  <conditionalFormatting sqref="E27 E32">
    <cfRule type="duplicateValues" dxfId="7" priority="45"/>
  </conditionalFormatting>
  <conditionalFormatting sqref="E33">
    <cfRule type="duplicateValues" dxfId="6" priority="8"/>
  </conditionalFormatting>
  <conditionalFormatting sqref="E37">
    <cfRule type="duplicateValues" dxfId="5" priority="3"/>
  </conditionalFormatting>
  <conditionalFormatting sqref="E37">
    <cfRule type="duplicateValues" dxfId="4" priority="2"/>
  </conditionalFormatting>
  <conditionalFormatting sqref="E37">
    <cfRule type="duplicateValues" dxfId="3" priority="1"/>
  </conditionalFormatting>
  <conditionalFormatting sqref="E33:E35">
    <cfRule type="duplicateValues" dxfId="2" priority="51"/>
  </conditionalFormatting>
  <conditionalFormatting sqref="E34:E35">
    <cfRule type="duplicateValues" dxfId="1" priority="5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scale="60"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9"/>
  <sheetViews>
    <sheetView showGridLines="0" topLeftCell="B1" zoomScale="40" zoomScaleNormal="40" workbookViewId="0">
      <pane ySplit="6" topLeftCell="A7" activePane="bottomLeft" state="frozen"/>
      <selection sqref="A1:V1"/>
      <selection pane="bottomLeft" activeCell="J19" sqref="J19"/>
    </sheetView>
  </sheetViews>
  <sheetFormatPr baseColWidth="10" defaultColWidth="12.5703125" defaultRowHeight="12" x14ac:dyDescent="0.25"/>
  <cols>
    <col min="1" max="1" width="43.85546875" style="255" customWidth="1"/>
    <col min="2" max="2" width="59.85546875" style="248" customWidth="1"/>
    <col min="3" max="3" width="40.140625" style="248" customWidth="1"/>
    <col min="4" max="4" width="26.85546875" style="248" customWidth="1"/>
    <col min="5" max="5" width="15.42578125" style="256" customWidth="1"/>
    <col min="6" max="6" width="44" style="248" customWidth="1"/>
    <col min="7" max="7" width="15.28515625" style="248" customWidth="1"/>
    <col min="8" max="8" width="15.85546875" style="248" customWidth="1"/>
    <col min="9" max="9" width="15.28515625" style="248" customWidth="1"/>
    <col min="10" max="10" width="15.42578125" style="248" customWidth="1"/>
    <col min="11" max="11" width="15.28515625" style="248" customWidth="1"/>
    <col min="12" max="12" width="14.85546875" style="248" customWidth="1"/>
    <col min="13" max="13" width="15.28515625" style="248" customWidth="1"/>
    <col min="14" max="14" width="17.5703125" style="248" customWidth="1"/>
    <col min="15" max="15" width="15.28515625" style="359" customWidth="1"/>
    <col min="16" max="16" width="16.28515625" style="359" bestFit="1" customWidth="1"/>
    <col min="17" max="17" width="14.28515625" style="248" hidden="1" customWidth="1"/>
    <col min="18" max="18" width="44.140625" style="248" customWidth="1"/>
    <col min="19" max="19" width="29.28515625" style="248" customWidth="1"/>
    <col min="20" max="20" width="23.140625" style="248" customWidth="1"/>
    <col min="21" max="21" width="36.85546875" style="248" customWidth="1"/>
    <col min="22" max="16384" width="12.5703125" style="248"/>
  </cols>
  <sheetData>
    <row r="1" spans="1:21" s="240" customFormat="1" ht="18.75" x14ac:dyDescent="0.25">
      <c r="B1" s="277"/>
      <c r="C1" s="277"/>
      <c r="D1" s="277"/>
      <c r="E1" s="277"/>
      <c r="F1" s="277"/>
      <c r="G1" s="277" t="s">
        <v>1380</v>
      </c>
      <c r="H1" s="277"/>
      <c r="I1" s="277"/>
      <c r="J1" s="277"/>
      <c r="K1" s="277"/>
      <c r="L1" s="277"/>
      <c r="M1" s="277"/>
      <c r="N1" s="277"/>
      <c r="O1" s="355"/>
      <c r="P1" s="355"/>
      <c r="Q1" s="277"/>
      <c r="R1" s="277"/>
      <c r="S1" s="277"/>
      <c r="T1" s="277"/>
      <c r="U1" s="277"/>
    </row>
    <row r="2" spans="1:21" s="240" customFormat="1" ht="18.600000000000001" x14ac:dyDescent="0.35">
      <c r="A2" s="299" t="s">
        <v>1342</v>
      </c>
      <c r="B2" s="277"/>
      <c r="C2" s="277"/>
      <c r="D2" s="277"/>
      <c r="E2" s="277"/>
      <c r="F2" s="277"/>
      <c r="G2" s="277"/>
      <c r="H2" s="277"/>
      <c r="I2" s="277"/>
      <c r="J2" s="277"/>
      <c r="K2" s="277"/>
      <c r="L2" s="277"/>
      <c r="M2" s="277"/>
      <c r="N2" s="277"/>
      <c r="O2" s="355"/>
      <c r="P2" s="355"/>
      <c r="Q2" s="277"/>
      <c r="R2" s="277"/>
      <c r="S2" s="277"/>
      <c r="T2" s="277"/>
      <c r="U2" s="277"/>
    </row>
    <row r="3" spans="1:21" s="240" customFormat="1" ht="21" customHeight="1" x14ac:dyDescent="0.25">
      <c r="A3" s="241" t="s">
        <v>1377</v>
      </c>
      <c r="B3" s="242"/>
      <c r="C3" s="242"/>
      <c r="D3" s="242"/>
      <c r="E3" s="243"/>
      <c r="F3" s="242"/>
      <c r="G3" s="242"/>
      <c r="H3" s="242"/>
      <c r="I3" s="242"/>
      <c r="J3" s="242"/>
      <c r="K3" s="242"/>
      <c r="L3" s="242"/>
      <c r="M3" s="242"/>
      <c r="N3" s="242"/>
      <c r="O3" s="356"/>
      <c r="P3" s="356"/>
      <c r="Q3" s="242"/>
      <c r="R3" s="242"/>
      <c r="S3" s="242"/>
      <c r="T3" s="242"/>
      <c r="U3" s="242"/>
    </row>
    <row r="4" spans="1:21" s="67" customFormat="1" ht="23.2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s="67" customFormat="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s="67" customFormat="1" ht="34.5" customHeight="1"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s="67" customFormat="1" ht="15.6" x14ac:dyDescent="0.35">
      <c r="A7" s="404"/>
      <c r="B7" s="405"/>
      <c r="C7" s="406"/>
      <c r="D7" s="406"/>
      <c r="E7" s="407"/>
      <c r="F7" s="406"/>
      <c r="G7" s="408"/>
      <c r="H7" s="408"/>
      <c r="I7" s="408"/>
      <c r="J7" s="408"/>
      <c r="K7" s="408"/>
      <c r="L7" s="408"/>
      <c r="M7" s="408"/>
      <c r="N7" s="408"/>
      <c r="O7" s="408"/>
      <c r="P7" s="408"/>
      <c r="Q7" s="409"/>
      <c r="R7" s="409"/>
      <c r="S7" s="409"/>
      <c r="T7" s="409"/>
      <c r="U7" s="410"/>
    </row>
    <row r="8" spans="1:21" ht="66.95" customHeight="1" x14ac:dyDescent="0.25">
      <c r="A8" s="1007" t="s">
        <v>1378</v>
      </c>
      <c r="B8" s="1024" t="s">
        <v>1451</v>
      </c>
      <c r="C8" s="253" t="s">
        <v>1773</v>
      </c>
      <c r="D8" s="469" t="s">
        <v>1774</v>
      </c>
      <c r="E8" s="491" t="s">
        <v>1890</v>
      </c>
      <c r="F8" s="534" t="s">
        <v>1775</v>
      </c>
      <c r="G8" s="246">
        <v>0.25</v>
      </c>
      <c r="H8" s="247">
        <v>5000</v>
      </c>
      <c r="I8" s="246">
        <v>0.25</v>
      </c>
      <c r="J8" s="247">
        <v>5000</v>
      </c>
      <c r="K8" s="246">
        <v>0.25</v>
      </c>
      <c r="L8" s="227">
        <v>5000</v>
      </c>
      <c r="M8" s="246">
        <v>0.25</v>
      </c>
      <c r="N8" s="227">
        <v>5000</v>
      </c>
      <c r="O8" s="246">
        <f t="shared" ref="O8:O11" si="0">G8+I8+K8+M8</f>
        <v>1</v>
      </c>
      <c r="P8" s="547">
        <f>H8+J8+L8+N8</f>
        <v>20000</v>
      </c>
      <c r="Q8" s="469" t="s">
        <v>1776</v>
      </c>
      <c r="R8" s="469" t="s">
        <v>1777</v>
      </c>
      <c r="S8" s="469" t="s">
        <v>1778</v>
      </c>
      <c r="T8" s="245" t="s">
        <v>1608</v>
      </c>
      <c r="U8" s="469" t="s">
        <v>1558</v>
      </c>
    </row>
    <row r="9" spans="1:21" ht="66.95" customHeight="1" x14ac:dyDescent="0.25">
      <c r="A9" s="1008"/>
      <c r="B9" s="1025"/>
      <c r="C9" s="535" t="s">
        <v>1779</v>
      </c>
      <c r="D9" s="535" t="s">
        <v>1780</v>
      </c>
      <c r="E9" s="557" t="s">
        <v>1899</v>
      </c>
      <c r="F9" s="536" t="s">
        <v>1781</v>
      </c>
      <c r="G9" s="537">
        <v>0</v>
      </c>
      <c r="H9" s="480">
        <v>0</v>
      </c>
      <c r="I9" s="330">
        <v>0.25</v>
      </c>
      <c r="J9" s="329">
        <v>12500</v>
      </c>
      <c r="K9" s="330">
        <v>0.25</v>
      </c>
      <c r="L9" s="329">
        <v>12500</v>
      </c>
      <c r="M9" s="330">
        <v>0.25</v>
      </c>
      <c r="N9" s="329">
        <v>25000</v>
      </c>
      <c r="O9" s="330">
        <f t="shared" si="0"/>
        <v>0.75</v>
      </c>
      <c r="P9" s="547">
        <f t="shared" ref="P9:P52" si="1">H9+J9+L9+N9</f>
        <v>50000</v>
      </c>
      <c r="Q9" s="478" t="s">
        <v>1782</v>
      </c>
      <c r="R9" s="478" t="s">
        <v>1783</v>
      </c>
      <c r="S9" s="478" t="s">
        <v>1784</v>
      </c>
      <c r="T9" s="478" t="s">
        <v>1785</v>
      </c>
      <c r="U9" s="535" t="s">
        <v>1786</v>
      </c>
    </row>
    <row r="10" spans="1:21" ht="89.1" customHeight="1" x14ac:dyDescent="0.25">
      <c r="A10" s="1008"/>
      <c r="B10" s="1025"/>
      <c r="C10" s="535" t="s">
        <v>1787</v>
      </c>
      <c r="D10" s="535" t="s">
        <v>1788</v>
      </c>
      <c r="E10" s="557" t="s">
        <v>1900</v>
      </c>
      <c r="F10" s="536" t="s">
        <v>1789</v>
      </c>
      <c r="G10" s="330">
        <v>0.25</v>
      </c>
      <c r="H10" s="329">
        <v>12500</v>
      </c>
      <c r="I10" s="330">
        <v>0.25</v>
      </c>
      <c r="J10" s="329">
        <v>12500</v>
      </c>
      <c r="K10" s="330">
        <v>0.25</v>
      </c>
      <c r="L10" s="329">
        <v>12500</v>
      </c>
      <c r="M10" s="330">
        <v>0.25</v>
      </c>
      <c r="N10" s="329">
        <v>12500</v>
      </c>
      <c r="O10" s="330">
        <f t="shared" si="0"/>
        <v>1</v>
      </c>
      <c r="P10" s="547">
        <f t="shared" si="1"/>
        <v>50000</v>
      </c>
      <c r="Q10" s="478" t="s">
        <v>1790</v>
      </c>
      <c r="R10" s="478" t="s">
        <v>1791</v>
      </c>
      <c r="S10" s="478" t="s">
        <v>1792</v>
      </c>
      <c r="T10" s="478" t="s">
        <v>1864</v>
      </c>
      <c r="U10" s="535" t="s">
        <v>1786</v>
      </c>
    </row>
    <row r="11" spans="1:21" ht="73.5" customHeight="1" x14ac:dyDescent="0.25">
      <c r="A11" s="1008"/>
      <c r="B11" s="1025"/>
      <c r="C11" s="535" t="s">
        <v>1793</v>
      </c>
      <c r="D11" s="535" t="s">
        <v>1794</v>
      </c>
      <c r="E11" s="558" t="s">
        <v>1901</v>
      </c>
      <c r="F11" s="536" t="s">
        <v>1795</v>
      </c>
      <c r="G11" s="330">
        <v>0.25</v>
      </c>
      <c r="H11" s="329">
        <v>18750</v>
      </c>
      <c r="I11" s="330">
        <v>0.25</v>
      </c>
      <c r="J11" s="329">
        <v>18750</v>
      </c>
      <c r="K11" s="330">
        <v>0.25</v>
      </c>
      <c r="L11" s="329">
        <v>18750</v>
      </c>
      <c r="M11" s="330">
        <v>0.25</v>
      </c>
      <c r="N11" s="329">
        <v>18750</v>
      </c>
      <c r="O11" s="330">
        <f t="shared" si="0"/>
        <v>1</v>
      </c>
      <c r="P11" s="547">
        <f t="shared" si="1"/>
        <v>75000</v>
      </c>
      <c r="Q11" s="478" t="s">
        <v>1782</v>
      </c>
      <c r="R11" s="478" t="s">
        <v>1796</v>
      </c>
      <c r="S11" s="478" t="s">
        <v>1797</v>
      </c>
      <c r="T11" s="478" t="s">
        <v>1798</v>
      </c>
      <c r="U11" s="535" t="s">
        <v>1786</v>
      </c>
    </row>
    <row r="12" spans="1:21" ht="75.599999999999994" customHeight="1" x14ac:dyDescent="0.25">
      <c r="A12" s="1008"/>
      <c r="B12" s="1025"/>
      <c r="C12" s="538" t="s">
        <v>1799</v>
      </c>
      <c r="D12" s="538" t="s">
        <v>1800</v>
      </c>
      <c r="E12" s="559" t="s">
        <v>1902</v>
      </c>
      <c r="F12" s="536" t="s">
        <v>1801</v>
      </c>
      <c r="G12" s="540">
        <v>0</v>
      </c>
      <c r="H12" s="480">
        <v>0</v>
      </c>
      <c r="I12" s="330">
        <v>0.5</v>
      </c>
      <c r="J12" s="480">
        <v>0</v>
      </c>
      <c r="K12" s="330">
        <v>0.5</v>
      </c>
      <c r="L12" s="480">
        <v>0</v>
      </c>
      <c r="M12" s="330">
        <v>0</v>
      </c>
      <c r="N12" s="480">
        <v>0</v>
      </c>
      <c r="O12" s="330">
        <f>G12+I12+K12+M12</f>
        <v>1</v>
      </c>
      <c r="P12" s="547">
        <f t="shared" si="1"/>
        <v>0</v>
      </c>
      <c r="Q12" s="478" t="s">
        <v>1802</v>
      </c>
      <c r="R12" s="477" t="s">
        <v>1803</v>
      </c>
      <c r="S12" s="477" t="s">
        <v>1804</v>
      </c>
      <c r="T12" s="477" t="s">
        <v>1805</v>
      </c>
      <c r="U12" s="541" t="s">
        <v>1786</v>
      </c>
    </row>
    <row r="13" spans="1:21" ht="71.45" customHeight="1" x14ac:dyDescent="0.25">
      <c r="A13" s="1008"/>
      <c r="B13" s="1025"/>
      <c r="C13" s="535" t="s">
        <v>1806</v>
      </c>
      <c r="D13" s="535" t="s">
        <v>1807</v>
      </c>
      <c r="E13" s="558" t="s">
        <v>1904</v>
      </c>
      <c r="F13" s="536" t="s">
        <v>1808</v>
      </c>
      <c r="G13" s="330">
        <v>0</v>
      </c>
      <c r="H13" s="480">
        <v>0</v>
      </c>
      <c r="I13" s="537">
        <v>0.25</v>
      </c>
      <c r="J13" s="328"/>
      <c r="K13" s="330">
        <v>0.25</v>
      </c>
      <c r="L13" s="480"/>
      <c r="M13" s="330">
        <v>0.25</v>
      </c>
      <c r="N13" s="480"/>
      <c r="O13" s="330">
        <f>G13+I13+K13+M13</f>
        <v>0.75</v>
      </c>
      <c r="P13" s="547">
        <f t="shared" si="1"/>
        <v>0</v>
      </c>
      <c r="Q13" s="328" t="s">
        <v>1809</v>
      </c>
      <c r="R13" s="328" t="s">
        <v>1810</v>
      </c>
      <c r="S13" s="328" t="s">
        <v>1811</v>
      </c>
      <c r="T13" s="328" t="s">
        <v>1903</v>
      </c>
      <c r="U13" s="541" t="s">
        <v>1786</v>
      </c>
    </row>
    <row r="14" spans="1:21" ht="63.6" customHeight="1" x14ac:dyDescent="0.25">
      <c r="A14" s="1008"/>
      <c r="B14" s="1025"/>
      <c r="C14" s="542" t="s">
        <v>1812</v>
      </c>
      <c r="D14" s="542" t="s">
        <v>1813</v>
      </c>
      <c r="E14" s="560" t="s">
        <v>1905</v>
      </c>
      <c r="F14" s="543" t="s">
        <v>1814</v>
      </c>
      <c r="G14" s="482">
        <v>0.5</v>
      </c>
      <c r="H14" s="227">
        <v>0</v>
      </c>
      <c r="I14" s="482">
        <v>0.5</v>
      </c>
      <c r="J14" s="227">
        <v>0</v>
      </c>
      <c r="K14" s="544">
        <v>0</v>
      </c>
      <c r="L14" s="227">
        <v>0</v>
      </c>
      <c r="M14" s="227">
        <v>0</v>
      </c>
      <c r="N14" s="227">
        <v>0</v>
      </c>
      <c r="O14" s="202">
        <f t="shared" ref="O14" si="2">G14+I14+K14+M14</f>
        <v>1</v>
      </c>
      <c r="P14" s="547">
        <f t="shared" si="1"/>
        <v>0</v>
      </c>
      <c r="Q14" s="470" t="s">
        <v>1815</v>
      </c>
      <c r="R14" s="470" t="s">
        <v>1816</v>
      </c>
      <c r="S14" s="245" t="s">
        <v>1817</v>
      </c>
      <c r="T14" s="245" t="s">
        <v>1865</v>
      </c>
      <c r="U14" s="339" t="s">
        <v>1866</v>
      </c>
    </row>
    <row r="15" spans="1:21" ht="76.5" customHeight="1" x14ac:dyDescent="0.25">
      <c r="A15" s="1008"/>
      <c r="B15" s="1025"/>
      <c r="C15" s="542" t="s">
        <v>1818</v>
      </c>
      <c r="D15" s="542" t="s">
        <v>1819</v>
      </c>
      <c r="E15" s="560" t="s">
        <v>1906</v>
      </c>
      <c r="F15" s="543" t="s">
        <v>1820</v>
      </c>
      <c r="G15" s="246">
        <v>0</v>
      </c>
      <c r="H15" s="227">
        <v>0</v>
      </c>
      <c r="I15" s="246">
        <v>0.5</v>
      </c>
      <c r="J15" s="227">
        <v>0</v>
      </c>
      <c r="K15" s="246">
        <v>0.5</v>
      </c>
      <c r="L15" s="227">
        <v>0</v>
      </c>
      <c r="M15" s="246">
        <v>0</v>
      </c>
      <c r="N15" s="227">
        <v>0</v>
      </c>
      <c r="O15" s="246">
        <f>G15+I15+K15+M15</f>
        <v>1</v>
      </c>
      <c r="P15" s="547">
        <f t="shared" si="1"/>
        <v>0</v>
      </c>
      <c r="Q15" s="469" t="s">
        <v>1821</v>
      </c>
      <c r="R15" s="469" t="s">
        <v>1822</v>
      </c>
      <c r="S15" s="469" t="s">
        <v>1823</v>
      </c>
      <c r="T15" s="469" t="s">
        <v>1867</v>
      </c>
      <c r="U15" s="244" t="s">
        <v>1868</v>
      </c>
    </row>
    <row r="16" spans="1:21" ht="83.1" customHeight="1" x14ac:dyDescent="0.25">
      <c r="A16" s="1008"/>
      <c r="B16" s="1025"/>
      <c r="C16" s="542" t="s">
        <v>1824</v>
      </c>
      <c r="D16" s="545" t="s">
        <v>1825</v>
      </c>
      <c r="E16" s="560" t="s">
        <v>1907</v>
      </c>
      <c r="F16" s="543" t="s">
        <v>1826</v>
      </c>
      <c r="G16" s="246">
        <v>0</v>
      </c>
      <c r="H16" s="227">
        <v>0</v>
      </c>
      <c r="I16" s="246">
        <v>0.2</v>
      </c>
      <c r="J16" s="227">
        <v>0</v>
      </c>
      <c r="K16" s="246">
        <v>0.4</v>
      </c>
      <c r="L16" s="227">
        <v>0</v>
      </c>
      <c r="M16" s="246">
        <v>0.4</v>
      </c>
      <c r="N16" s="227">
        <v>0</v>
      </c>
      <c r="O16" s="246">
        <v>1</v>
      </c>
      <c r="P16" s="547">
        <f t="shared" si="1"/>
        <v>0</v>
      </c>
      <c r="Q16" s="469" t="s">
        <v>1827</v>
      </c>
      <c r="R16" s="469" t="s">
        <v>1828</v>
      </c>
      <c r="S16" s="469" t="s">
        <v>1829</v>
      </c>
      <c r="T16" s="469" t="s">
        <v>1869</v>
      </c>
      <c r="U16" s="244" t="s">
        <v>1868</v>
      </c>
    </row>
    <row r="17" spans="1:21" ht="72" customHeight="1" x14ac:dyDescent="0.25">
      <c r="A17" s="1008"/>
      <c r="B17" s="1025"/>
      <c r="C17" s="542" t="s">
        <v>1830</v>
      </c>
      <c r="D17" s="545" t="s">
        <v>1831</v>
      </c>
      <c r="E17" s="560" t="s">
        <v>1908</v>
      </c>
      <c r="F17" s="543" t="s">
        <v>1832</v>
      </c>
      <c r="G17" s="246">
        <v>0</v>
      </c>
      <c r="H17" s="227">
        <v>0</v>
      </c>
      <c r="I17" s="246">
        <v>0.2</v>
      </c>
      <c r="J17" s="227">
        <v>0</v>
      </c>
      <c r="K17" s="246">
        <v>0.4</v>
      </c>
      <c r="L17" s="227">
        <v>0</v>
      </c>
      <c r="M17" s="246">
        <v>0.4</v>
      </c>
      <c r="N17" s="227">
        <v>0</v>
      </c>
      <c r="O17" s="246">
        <v>1</v>
      </c>
      <c r="P17" s="547">
        <f t="shared" si="1"/>
        <v>0</v>
      </c>
      <c r="Q17" s="469" t="s">
        <v>1833</v>
      </c>
      <c r="R17" s="469" t="s">
        <v>1834</v>
      </c>
      <c r="S17" s="469" t="s">
        <v>1835</v>
      </c>
      <c r="T17" s="469" t="s">
        <v>1869</v>
      </c>
      <c r="U17" s="244" t="s">
        <v>1868</v>
      </c>
    </row>
    <row r="18" spans="1:21" ht="66.599999999999994" customHeight="1" x14ac:dyDescent="0.25">
      <c r="A18" s="1008"/>
      <c r="B18" s="1025"/>
      <c r="C18" s="545" t="s">
        <v>1836</v>
      </c>
      <c r="D18" s="545" t="s">
        <v>1837</v>
      </c>
      <c r="E18" s="560" t="s">
        <v>1909</v>
      </c>
      <c r="F18" s="543" t="s">
        <v>1838</v>
      </c>
      <c r="G18" s="246">
        <v>0.25</v>
      </c>
      <c r="H18" s="227">
        <v>0</v>
      </c>
      <c r="I18" s="246">
        <v>0.25</v>
      </c>
      <c r="J18" s="227">
        <v>0</v>
      </c>
      <c r="K18" s="246">
        <v>0.5</v>
      </c>
      <c r="L18" s="227">
        <v>0</v>
      </c>
      <c r="M18" s="246">
        <v>0</v>
      </c>
      <c r="N18" s="227">
        <v>0</v>
      </c>
      <c r="O18" s="246">
        <v>1</v>
      </c>
      <c r="P18" s="547">
        <f t="shared" si="1"/>
        <v>0</v>
      </c>
      <c r="Q18" s="469" t="s">
        <v>1839</v>
      </c>
      <c r="R18" s="469" t="s">
        <v>1840</v>
      </c>
      <c r="S18" s="469" t="s">
        <v>1841</v>
      </c>
      <c r="T18" s="469" t="s">
        <v>1870</v>
      </c>
      <c r="U18" s="244" t="s">
        <v>1868</v>
      </c>
    </row>
    <row r="19" spans="1:21" ht="60.95" customHeight="1" x14ac:dyDescent="0.25">
      <c r="A19" s="1008"/>
      <c r="B19" s="1025"/>
      <c r="C19" s="542" t="s">
        <v>1842</v>
      </c>
      <c r="D19" s="542" t="s">
        <v>1843</v>
      </c>
      <c r="E19" s="560" t="s">
        <v>1910</v>
      </c>
      <c r="F19" s="546" t="s">
        <v>1844</v>
      </c>
      <c r="G19" s="246">
        <v>0</v>
      </c>
      <c r="H19" s="227">
        <v>0</v>
      </c>
      <c r="I19" s="246">
        <v>1</v>
      </c>
      <c r="J19" s="227">
        <v>3000</v>
      </c>
      <c r="K19" s="246">
        <v>0</v>
      </c>
      <c r="L19" s="227">
        <v>0</v>
      </c>
      <c r="M19" s="246">
        <v>0</v>
      </c>
      <c r="N19" s="227">
        <v>0</v>
      </c>
      <c r="O19" s="246">
        <f t="shared" ref="O19:O24" si="3">G19+I19+K19+M19</f>
        <v>1</v>
      </c>
      <c r="P19" s="547">
        <f t="shared" si="1"/>
        <v>3000</v>
      </c>
      <c r="Q19" s="470" t="s">
        <v>1845</v>
      </c>
      <c r="R19" s="470" t="s">
        <v>1846</v>
      </c>
      <c r="S19" s="470" t="s">
        <v>1847</v>
      </c>
      <c r="T19" s="470" t="s">
        <v>1696</v>
      </c>
      <c r="U19" s="542" t="s">
        <v>1644</v>
      </c>
    </row>
    <row r="20" spans="1:21" ht="56.1" customHeight="1" x14ac:dyDescent="0.25">
      <c r="A20" s="1008"/>
      <c r="B20" s="1025"/>
      <c r="C20" s="535" t="s">
        <v>1848</v>
      </c>
      <c r="D20" s="535" t="s">
        <v>1849</v>
      </c>
      <c r="E20" s="558" t="s">
        <v>1911</v>
      </c>
      <c r="F20" s="536" t="s">
        <v>1850</v>
      </c>
      <c r="G20" s="330">
        <v>0</v>
      </c>
      <c r="H20" s="480">
        <v>0</v>
      </c>
      <c r="I20" s="330">
        <v>0.5</v>
      </c>
      <c r="J20" s="480">
        <v>50000</v>
      </c>
      <c r="K20" s="330">
        <v>0.5</v>
      </c>
      <c r="L20" s="480">
        <v>50000</v>
      </c>
      <c r="M20" s="330">
        <v>0</v>
      </c>
      <c r="N20" s="480">
        <v>0</v>
      </c>
      <c r="O20" s="330">
        <f t="shared" si="3"/>
        <v>1</v>
      </c>
      <c r="P20" s="547">
        <f t="shared" si="1"/>
        <v>100000</v>
      </c>
      <c r="Q20" s="477" t="s">
        <v>1851</v>
      </c>
      <c r="R20" s="477" t="s">
        <v>1852</v>
      </c>
      <c r="S20" s="477" t="s">
        <v>1853</v>
      </c>
      <c r="T20" s="477" t="s">
        <v>1871</v>
      </c>
      <c r="U20" s="541" t="s">
        <v>1872</v>
      </c>
    </row>
    <row r="21" spans="1:21" ht="46.5" customHeight="1" x14ac:dyDescent="0.25">
      <c r="A21" s="1008"/>
      <c r="B21" s="1025"/>
      <c r="C21" s="535" t="s">
        <v>1854</v>
      </c>
      <c r="D21" s="535" t="s">
        <v>1913</v>
      </c>
      <c r="E21" s="558" t="s">
        <v>1912</v>
      </c>
      <c r="F21" s="536" t="s">
        <v>1914</v>
      </c>
      <c r="G21" s="330">
        <v>0</v>
      </c>
      <c r="H21" s="480">
        <v>0</v>
      </c>
      <c r="I21" s="330">
        <v>0</v>
      </c>
      <c r="J21" s="480">
        <v>0</v>
      </c>
      <c r="K21" s="330">
        <v>1</v>
      </c>
      <c r="L21" s="480">
        <v>0</v>
      </c>
      <c r="M21" s="330">
        <v>0</v>
      </c>
      <c r="N21" s="480">
        <v>0</v>
      </c>
      <c r="O21" s="330">
        <f t="shared" si="3"/>
        <v>1</v>
      </c>
      <c r="P21" s="547">
        <f t="shared" si="1"/>
        <v>0</v>
      </c>
      <c r="Q21" s="477" t="s">
        <v>1855</v>
      </c>
      <c r="R21" s="477" t="s">
        <v>1856</v>
      </c>
      <c r="S21" s="477" t="s">
        <v>1857</v>
      </c>
      <c r="T21" s="477" t="s">
        <v>1864</v>
      </c>
      <c r="U21" s="541" t="s">
        <v>1873</v>
      </c>
    </row>
    <row r="22" spans="1:21" ht="78" customHeight="1" x14ac:dyDescent="0.25">
      <c r="A22" s="1008"/>
      <c r="B22" s="1025"/>
      <c r="C22" s="535" t="s">
        <v>1858</v>
      </c>
      <c r="D22" s="535" t="s">
        <v>1859</v>
      </c>
      <c r="E22" s="558" t="s">
        <v>1915</v>
      </c>
      <c r="F22" s="536" t="s">
        <v>1860</v>
      </c>
      <c r="G22" s="330">
        <v>0</v>
      </c>
      <c r="H22" s="480">
        <v>0</v>
      </c>
      <c r="I22" s="330">
        <v>0</v>
      </c>
      <c r="J22" s="480">
        <v>0</v>
      </c>
      <c r="K22" s="330">
        <v>0</v>
      </c>
      <c r="L22" s="480">
        <v>0</v>
      </c>
      <c r="M22" s="330">
        <v>1</v>
      </c>
      <c r="N22" s="480">
        <v>0</v>
      </c>
      <c r="O22" s="330">
        <f t="shared" si="3"/>
        <v>1</v>
      </c>
      <c r="P22" s="547">
        <f t="shared" si="1"/>
        <v>0</v>
      </c>
      <c r="Q22" s="477" t="s">
        <v>1861</v>
      </c>
      <c r="R22" s="477" t="s">
        <v>1862</v>
      </c>
      <c r="S22" s="477" t="s">
        <v>1863</v>
      </c>
      <c r="T22" s="477" t="s">
        <v>1864</v>
      </c>
      <c r="U22" s="541" t="s">
        <v>1873</v>
      </c>
    </row>
    <row r="23" spans="1:21" ht="47.1" customHeight="1" x14ac:dyDescent="0.25">
      <c r="A23" s="1008"/>
      <c r="B23" s="1025"/>
      <c r="C23" s="538" t="s">
        <v>3447</v>
      </c>
      <c r="D23" s="538" t="s">
        <v>3446</v>
      </c>
      <c r="E23" s="559" t="s">
        <v>3445</v>
      </c>
      <c r="F23" s="536" t="s">
        <v>3444</v>
      </c>
      <c r="G23" s="330">
        <v>0</v>
      </c>
      <c r="H23" s="480">
        <v>0</v>
      </c>
      <c r="I23" s="330">
        <v>1</v>
      </c>
      <c r="J23" s="480">
        <v>0</v>
      </c>
      <c r="K23" s="330">
        <v>0</v>
      </c>
      <c r="L23" s="480">
        <v>0</v>
      </c>
      <c r="M23" s="330">
        <v>0</v>
      </c>
      <c r="N23" s="480">
        <v>0</v>
      </c>
      <c r="O23" s="330">
        <f t="shared" si="3"/>
        <v>1</v>
      </c>
      <c r="P23" s="547">
        <f t="shared" si="1"/>
        <v>0</v>
      </c>
      <c r="Q23" s="477"/>
      <c r="R23" s="477" t="s">
        <v>3449</v>
      </c>
      <c r="S23" s="477" t="s">
        <v>3448</v>
      </c>
      <c r="T23" s="477" t="s">
        <v>1864</v>
      </c>
      <c r="U23" s="541" t="s">
        <v>2054</v>
      </c>
    </row>
    <row r="24" spans="1:21" ht="83.1" customHeight="1" x14ac:dyDescent="0.25">
      <c r="A24" s="1008"/>
      <c r="B24" s="1025"/>
      <c r="C24" s="538"/>
      <c r="D24" s="538"/>
      <c r="E24" s="559" t="s">
        <v>3450</v>
      </c>
      <c r="F24" s="536" t="s">
        <v>3462</v>
      </c>
      <c r="G24" s="330">
        <v>1</v>
      </c>
      <c r="H24" s="480">
        <v>0</v>
      </c>
      <c r="I24" s="330">
        <v>0</v>
      </c>
      <c r="J24" s="480">
        <v>0</v>
      </c>
      <c r="K24" s="330">
        <v>0</v>
      </c>
      <c r="L24" s="480">
        <v>0</v>
      </c>
      <c r="M24" s="330">
        <v>0</v>
      </c>
      <c r="N24" s="480"/>
      <c r="O24" s="330">
        <f t="shared" si="3"/>
        <v>1</v>
      </c>
      <c r="P24" s="547">
        <f t="shared" si="1"/>
        <v>0</v>
      </c>
      <c r="Q24" s="477"/>
      <c r="R24" s="477"/>
      <c r="S24" s="477"/>
      <c r="T24" s="477"/>
      <c r="U24" s="541"/>
    </row>
    <row r="25" spans="1:21" ht="15.75" x14ac:dyDescent="0.25">
      <c r="A25" s="1008"/>
      <c r="B25" s="1025"/>
      <c r="C25" s="548"/>
      <c r="D25" s="549"/>
      <c r="E25" s="567"/>
      <c r="F25" s="543"/>
      <c r="G25" s="246"/>
      <c r="H25" s="227"/>
      <c r="I25" s="246"/>
      <c r="J25" s="227"/>
      <c r="K25" s="246"/>
      <c r="L25" s="227"/>
      <c r="M25" s="246"/>
      <c r="N25" s="227"/>
      <c r="O25" s="246"/>
      <c r="P25" s="547">
        <f t="shared" si="1"/>
        <v>0</v>
      </c>
      <c r="Q25" s="469"/>
      <c r="R25" s="469"/>
      <c r="S25" s="469"/>
      <c r="T25" s="469"/>
      <c r="U25" s="244"/>
    </row>
    <row r="26" spans="1:21" ht="15.75" x14ac:dyDescent="0.25">
      <c r="A26" s="1008"/>
      <c r="B26" s="1025"/>
      <c r="C26" s="548"/>
      <c r="D26" s="549"/>
      <c r="E26" s="567"/>
      <c r="F26" s="543"/>
      <c r="G26" s="246"/>
      <c r="H26" s="227"/>
      <c r="I26" s="246"/>
      <c r="J26" s="227"/>
      <c r="K26" s="246"/>
      <c r="L26" s="227"/>
      <c r="M26" s="246"/>
      <c r="N26" s="227"/>
      <c r="O26" s="246"/>
      <c r="P26" s="547">
        <f t="shared" si="1"/>
        <v>0</v>
      </c>
      <c r="Q26" s="469"/>
      <c r="R26" s="469"/>
      <c r="S26" s="469"/>
      <c r="T26" s="469"/>
      <c r="U26" s="244"/>
    </row>
    <row r="27" spans="1:21" ht="15.75" x14ac:dyDescent="0.25">
      <c r="A27" s="1008"/>
      <c r="B27" s="1025"/>
      <c r="C27" s="548"/>
      <c r="D27" s="549"/>
      <c r="E27" s="567"/>
      <c r="F27" s="543"/>
      <c r="G27" s="246"/>
      <c r="H27" s="227"/>
      <c r="I27" s="246"/>
      <c r="J27" s="227"/>
      <c r="K27" s="246"/>
      <c r="L27" s="227"/>
      <c r="M27" s="246"/>
      <c r="N27" s="227"/>
      <c r="O27" s="246"/>
      <c r="P27" s="547">
        <f t="shared" si="1"/>
        <v>0</v>
      </c>
      <c r="Q27" s="469"/>
      <c r="R27" s="469"/>
      <c r="S27" s="469"/>
      <c r="T27" s="469"/>
      <c r="U27" s="244"/>
    </row>
    <row r="28" spans="1:21" ht="15.75" x14ac:dyDescent="0.25">
      <c r="A28" s="1008"/>
      <c r="B28" s="1025"/>
      <c r="C28" s="538"/>
      <c r="D28" s="538"/>
      <c r="E28" s="539"/>
      <c r="F28" s="536"/>
      <c r="G28" s="540"/>
      <c r="H28" s="480"/>
      <c r="I28" s="330"/>
      <c r="J28" s="480"/>
      <c r="K28" s="330"/>
      <c r="L28" s="480"/>
      <c r="M28" s="330"/>
      <c r="N28" s="480"/>
      <c r="O28" s="330"/>
      <c r="P28" s="547">
        <f t="shared" si="1"/>
        <v>0</v>
      </c>
      <c r="Q28" s="478"/>
      <c r="R28" s="477"/>
      <c r="S28" s="477"/>
      <c r="T28" s="477"/>
      <c r="U28" s="541"/>
    </row>
    <row r="29" spans="1:21" ht="15.75" x14ac:dyDescent="0.25">
      <c r="A29" s="1008"/>
      <c r="B29" s="1026"/>
      <c r="C29" s="295"/>
      <c r="D29" s="295"/>
      <c r="E29" s="295"/>
      <c r="F29" s="295"/>
      <c r="G29" s="245"/>
      <c r="H29" s="245"/>
      <c r="I29" s="246"/>
      <c r="J29" s="247"/>
      <c r="K29" s="245"/>
      <c r="L29" s="227"/>
      <c r="M29" s="246"/>
      <c r="N29" s="227"/>
      <c r="O29" s="357">
        <f t="shared" ref="O29:O31" si="4">G29+I29+K29+M29</f>
        <v>0</v>
      </c>
      <c r="P29" s="547">
        <f t="shared" si="1"/>
        <v>0</v>
      </c>
      <c r="Q29" s="245"/>
      <c r="R29" s="245"/>
      <c r="S29" s="245"/>
      <c r="T29" s="245"/>
      <c r="U29" s="295"/>
    </row>
    <row r="30" spans="1:21" ht="94.5" x14ac:dyDescent="0.25">
      <c r="A30" s="1008"/>
      <c r="B30" s="1024" t="s">
        <v>1452</v>
      </c>
      <c r="C30" s="542" t="s">
        <v>1891</v>
      </c>
      <c r="D30" s="542" t="s">
        <v>1892</v>
      </c>
      <c r="E30" s="560" t="s">
        <v>1975</v>
      </c>
      <c r="F30" s="546" t="s">
        <v>1893</v>
      </c>
      <c r="G30" s="246">
        <v>0.5</v>
      </c>
      <c r="H30" s="227">
        <v>10000</v>
      </c>
      <c r="I30" s="246">
        <v>0.5</v>
      </c>
      <c r="J30" s="247">
        <v>10000</v>
      </c>
      <c r="K30" s="246">
        <v>0</v>
      </c>
      <c r="L30" s="227">
        <v>0</v>
      </c>
      <c r="M30" s="246">
        <v>0</v>
      </c>
      <c r="N30" s="227">
        <v>0</v>
      </c>
      <c r="O30" s="246">
        <f t="shared" si="4"/>
        <v>1</v>
      </c>
      <c r="P30" s="547">
        <f t="shared" si="1"/>
        <v>20000</v>
      </c>
      <c r="Q30" s="470" t="s">
        <v>1894</v>
      </c>
      <c r="R30" s="470" t="s">
        <v>1895</v>
      </c>
      <c r="S30" s="470" t="s">
        <v>1896</v>
      </c>
      <c r="T30" s="245" t="s">
        <v>1897</v>
      </c>
      <c r="U30" s="295" t="s">
        <v>1883</v>
      </c>
    </row>
    <row r="31" spans="1:21" ht="63" x14ac:dyDescent="0.25">
      <c r="A31" s="1008"/>
      <c r="B31" s="1025"/>
      <c r="C31" s="542" t="s">
        <v>1876</v>
      </c>
      <c r="D31" s="542" t="s">
        <v>1877</v>
      </c>
      <c r="E31" s="560" t="s">
        <v>1976</v>
      </c>
      <c r="F31" s="546" t="s">
        <v>1878</v>
      </c>
      <c r="G31" s="246">
        <v>0</v>
      </c>
      <c r="H31" s="227">
        <v>0</v>
      </c>
      <c r="I31" s="246">
        <v>0</v>
      </c>
      <c r="J31" s="227">
        <v>0</v>
      </c>
      <c r="K31" s="246">
        <v>1</v>
      </c>
      <c r="L31" s="227">
        <v>0</v>
      </c>
      <c r="M31" s="246">
        <v>0</v>
      </c>
      <c r="N31" s="227">
        <v>0</v>
      </c>
      <c r="O31" s="246">
        <f t="shared" si="4"/>
        <v>1</v>
      </c>
      <c r="P31" s="547">
        <f t="shared" si="1"/>
        <v>0</v>
      </c>
      <c r="Q31" s="470" t="s">
        <v>1879</v>
      </c>
      <c r="R31" s="470" t="s">
        <v>1880</v>
      </c>
      <c r="S31" s="245" t="s">
        <v>1881</v>
      </c>
      <c r="T31" s="245" t="s">
        <v>1882</v>
      </c>
      <c r="U31" s="295" t="s">
        <v>1883</v>
      </c>
    </row>
    <row r="32" spans="1:21" ht="77.099999999999994" customHeight="1" x14ac:dyDescent="0.25">
      <c r="A32" s="1008"/>
      <c r="B32" s="1025"/>
      <c r="C32" s="541" t="s">
        <v>1884</v>
      </c>
      <c r="D32" s="535" t="s">
        <v>1885</v>
      </c>
      <c r="E32" s="558" t="s">
        <v>1978</v>
      </c>
      <c r="F32" s="536" t="s">
        <v>1977</v>
      </c>
      <c r="G32" s="540">
        <v>0</v>
      </c>
      <c r="H32" s="480">
        <v>0</v>
      </c>
      <c r="I32" s="330">
        <v>0.5</v>
      </c>
      <c r="J32" s="480">
        <v>0</v>
      </c>
      <c r="K32" s="330">
        <v>0.5</v>
      </c>
      <c r="L32" s="480">
        <v>0</v>
      </c>
      <c r="M32" s="330">
        <v>0</v>
      </c>
      <c r="N32" s="480">
        <v>0</v>
      </c>
      <c r="O32" s="330">
        <f>G32+I32+K32+M32</f>
        <v>1</v>
      </c>
      <c r="P32" s="547">
        <f t="shared" si="1"/>
        <v>0</v>
      </c>
      <c r="Q32" s="478" t="s">
        <v>1886</v>
      </c>
      <c r="R32" s="477" t="s">
        <v>1887</v>
      </c>
      <c r="S32" s="477" t="s">
        <v>1888</v>
      </c>
      <c r="T32" s="477" t="s">
        <v>1889</v>
      </c>
      <c r="U32" s="541" t="s">
        <v>1786</v>
      </c>
    </row>
    <row r="33" spans="1:21" ht="59.45" customHeight="1" x14ac:dyDescent="0.25">
      <c r="A33" s="1008"/>
      <c r="B33" s="1025"/>
      <c r="C33" s="535" t="s">
        <v>1916</v>
      </c>
      <c r="D33" s="477" t="s">
        <v>1917</v>
      </c>
      <c r="E33" s="558" t="s">
        <v>1979</v>
      </c>
      <c r="F33" s="536" t="s">
        <v>1918</v>
      </c>
      <c r="G33" s="540">
        <v>0</v>
      </c>
      <c r="H33" s="480">
        <v>0</v>
      </c>
      <c r="I33" s="330">
        <v>0</v>
      </c>
      <c r="J33" s="480">
        <v>0</v>
      </c>
      <c r="K33" s="330">
        <v>1</v>
      </c>
      <c r="L33" s="480">
        <v>0</v>
      </c>
      <c r="M33" s="330">
        <v>0</v>
      </c>
      <c r="N33" s="480">
        <v>0</v>
      </c>
      <c r="O33" s="330">
        <f>G33+I33+K33+M33</f>
        <v>1</v>
      </c>
      <c r="P33" s="547">
        <f t="shared" si="1"/>
        <v>0</v>
      </c>
      <c r="Q33" s="565" t="s">
        <v>1942</v>
      </c>
      <c r="R33" s="508" t="s">
        <v>1943</v>
      </c>
      <c r="S33" s="508" t="s">
        <v>1944</v>
      </c>
      <c r="T33" s="477" t="s">
        <v>1889</v>
      </c>
      <c r="U33" s="541" t="s">
        <v>1786</v>
      </c>
    </row>
    <row r="34" spans="1:21" ht="84.6" customHeight="1" x14ac:dyDescent="0.25">
      <c r="A34" s="1008"/>
      <c r="B34" s="1025"/>
      <c r="C34" s="542" t="s">
        <v>1919</v>
      </c>
      <c r="D34" s="469" t="s">
        <v>1920</v>
      </c>
      <c r="E34" s="560" t="s">
        <v>1980</v>
      </c>
      <c r="F34" s="546" t="s">
        <v>1921</v>
      </c>
      <c r="G34" s="482">
        <v>0</v>
      </c>
      <c r="H34" s="227">
        <v>0</v>
      </c>
      <c r="I34" s="246">
        <v>0</v>
      </c>
      <c r="J34" s="547">
        <v>0</v>
      </c>
      <c r="K34" s="544">
        <v>0.5</v>
      </c>
      <c r="L34" s="227">
        <v>183360</v>
      </c>
      <c r="M34" s="246">
        <v>0.5</v>
      </c>
      <c r="N34" s="547">
        <v>75113</v>
      </c>
      <c r="O34" s="246">
        <f t="shared" ref="O34" si="5">G34+I34+K34+M34</f>
        <v>1</v>
      </c>
      <c r="P34" s="547">
        <f t="shared" si="1"/>
        <v>258473</v>
      </c>
      <c r="Q34" s="470" t="s">
        <v>1945</v>
      </c>
      <c r="R34" s="469" t="s">
        <v>1946</v>
      </c>
      <c r="S34" s="470" t="s">
        <v>1947</v>
      </c>
      <c r="T34" s="245" t="s">
        <v>1865</v>
      </c>
      <c r="U34" s="339" t="s">
        <v>1866</v>
      </c>
    </row>
    <row r="35" spans="1:21" ht="84.6" customHeight="1" x14ac:dyDescent="0.25">
      <c r="A35" s="1008"/>
      <c r="B35" s="1025"/>
      <c r="C35" s="542" t="s">
        <v>2006</v>
      </c>
      <c r="D35" s="470" t="s">
        <v>2007</v>
      </c>
      <c r="E35" s="560" t="s">
        <v>2034</v>
      </c>
      <c r="F35" s="579" t="s">
        <v>2001</v>
      </c>
      <c r="G35" s="246">
        <v>0</v>
      </c>
      <c r="H35" s="227">
        <v>0</v>
      </c>
      <c r="I35" s="246">
        <v>0</v>
      </c>
      <c r="J35" s="227">
        <v>0</v>
      </c>
      <c r="K35" s="246">
        <v>1</v>
      </c>
      <c r="L35" s="227">
        <v>10000</v>
      </c>
      <c r="M35" s="246">
        <v>0</v>
      </c>
      <c r="N35" s="227">
        <v>0</v>
      </c>
      <c r="O35" s="578">
        <f>G35+I35+K35+M35</f>
        <v>1</v>
      </c>
      <c r="P35" s="547">
        <f t="shared" si="1"/>
        <v>10000</v>
      </c>
      <c r="Q35" s="470" t="s">
        <v>2002</v>
      </c>
      <c r="R35" s="245" t="s">
        <v>2003</v>
      </c>
      <c r="S35" s="245" t="s">
        <v>2004</v>
      </c>
      <c r="T35" s="245" t="s">
        <v>2005</v>
      </c>
      <c r="U35" s="295" t="s">
        <v>1866</v>
      </c>
    </row>
    <row r="36" spans="1:21" ht="84.6" customHeight="1" x14ac:dyDescent="0.25">
      <c r="A36" s="1008"/>
      <c r="B36" s="1025"/>
      <c r="C36" s="469" t="s">
        <v>2008</v>
      </c>
      <c r="D36" s="469" t="s">
        <v>2009</v>
      </c>
      <c r="E36" s="560" t="s">
        <v>2036</v>
      </c>
      <c r="F36" s="534" t="s">
        <v>2010</v>
      </c>
      <c r="G36" s="246">
        <v>0</v>
      </c>
      <c r="H36" s="227">
        <v>0</v>
      </c>
      <c r="I36" s="246">
        <v>0</v>
      </c>
      <c r="J36" s="227">
        <v>0</v>
      </c>
      <c r="K36" s="246">
        <v>0</v>
      </c>
      <c r="L36" s="547">
        <v>0</v>
      </c>
      <c r="M36" s="246">
        <v>0</v>
      </c>
      <c r="N36" s="227">
        <v>0</v>
      </c>
      <c r="O36" s="578">
        <f>G36+I36+K36+M36</f>
        <v>0</v>
      </c>
      <c r="P36" s="547">
        <f t="shared" si="1"/>
        <v>0</v>
      </c>
      <c r="Q36" s="469" t="s">
        <v>2011</v>
      </c>
      <c r="R36" s="469" t="s">
        <v>2012</v>
      </c>
      <c r="S36" s="469" t="s">
        <v>2013</v>
      </c>
      <c r="T36" s="469" t="s">
        <v>1864</v>
      </c>
      <c r="U36" s="295" t="s">
        <v>1866</v>
      </c>
    </row>
    <row r="37" spans="1:21" ht="81.95" customHeight="1" x14ac:dyDescent="0.25">
      <c r="A37" s="1008"/>
      <c r="B37" s="1025"/>
      <c r="C37" s="542" t="s">
        <v>1922</v>
      </c>
      <c r="D37" s="542" t="s">
        <v>1923</v>
      </c>
      <c r="E37" s="560" t="s">
        <v>2037</v>
      </c>
      <c r="F37" s="543" t="s">
        <v>1981</v>
      </c>
      <c r="G37" s="246">
        <v>0</v>
      </c>
      <c r="H37" s="227">
        <v>0</v>
      </c>
      <c r="I37" s="246">
        <v>0.5</v>
      </c>
      <c r="J37" s="227">
        <v>0</v>
      </c>
      <c r="K37" s="246">
        <v>0.5</v>
      </c>
      <c r="L37" s="227">
        <v>0</v>
      </c>
      <c r="M37" s="246">
        <v>0</v>
      </c>
      <c r="N37" s="227">
        <v>0</v>
      </c>
      <c r="O37" s="246">
        <v>1</v>
      </c>
      <c r="P37" s="547">
        <f t="shared" si="1"/>
        <v>0</v>
      </c>
      <c r="Q37" s="469" t="s">
        <v>1948</v>
      </c>
      <c r="R37" s="469" t="s">
        <v>1949</v>
      </c>
      <c r="S37" s="469" t="s">
        <v>1950</v>
      </c>
      <c r="T37" s="469" t="s">
        <v>1870</v>
      </c>
      <c r="U37" s="244" t="s">
        <v>1951</v>
      </c>
    </row>
    <row r="38" spans="1:21" ht="77.45" customHeight="1" x14ac:dyDescent="0.25">
      <c r="A38" s="1008"/>
      <c r="B38" s="1025"/>
      <c r="C38" s="542" t="s">
        <v>1924</v>
      </c>
      <c r="D38" s="542" t="s">
        <v>1925</v>
      </c>
      <c r="E38" s="560" t="s">
        <v>2038</v>
      </c>
      <c r="F38" s="546" t="s">
        <v>1982</v>
      </c>
      <c r="G38" s="246">
        <v>0</v>
      </c>
      <c r="H38" s="227">
        <v>0</v>
      </c>
      <c r="I38" s="246">
        <v>0</v>
      </c>
      <c r="J38" s="227">
        <v>0</v>
      </c>
      <c r="K38" s="246">
        <v>1</v>
      </c>
      <c r="L38" s="227">
        <v>0</v>
      </c>
      <c r="M38" s="246">
        <v>0</v>
      </c>
      <c r="N38" s="227">
        <v>0</v>
      </c>
      <c r="O38" s="246">
        <v>1</v>
      </c>
      <c r="P38" s="547">
        <f t="shared" si="1"/>
        <v>0</v>
      </c>
      <c r="Q38" s="469" t="s">
        <v>1952</v>
      </c>
      <c r="R38" s="469" t="s">
        <v>1953</v>
      </c>
      <c r="S38" s="469" t="s">
        <v>1954</v>
      </c>
      <c r="T38" s="469" t="s">
        <v>1870</v>
      </c>
      <c r="U38" s="244" t="s">
        <v>1951</v>
      </c>
    </row>
    <row r="39" spans="1:21" ht="77.099999999999994" customHeight="1" x14ac:dyDescent="0.25">
      <c r="A39" s="1008"/>
      <c r="B39" s="1025"/>
      <c r="C39" s="542" t="s">
        <v>1926</v>
      </c>
      <c r="D39" s="542" t="s">
        <v>1927</v>
      </c>
      <c r="E39" s="560" t="s">
        <v>2039</v>
      </c>
      <c r="F39" s="561" t="s">
        <v>1928</v>
      </c>
      <c r="G39" s="246">
        <v>0</v>
      </c>
      <c r="H39" s="227">
        <v>0</v>
      </c>
      <c r="I39" s="246">
        <v>0</v>
      </c>
      <c r="J39" s="227">
        <v>0</v>
      </c>
      <c r="K39" s="246">
        <v>1</v>
      </c>
      <c r="L39" s="227">
        <v>0</v>
      </c>
      <c r="M39" s="246">
        <v>0</v>
      </c>
      <c r="N39" s="227">
        <v>0</v>
      </c>
      <c r="O39" s="246">
        <f t="shared" ref="O39:O47" si="6">G39+I39+K39+M39</f>
        <v>1</v>
      </c>
      <c r="P39" s="547">
        <f t="shared" si="1"/>
        <v>0</v>
      </c>
      <c r="Q39" s="470" t="s">
        <v>1955</v>
      </c>
      <c r="R39" s="470" t="s">
        <v>1956</v>
      </c>
      <c r="S39" s="470" t="s">
        <v>1957</v>
      </c>
      <c r="T39" s="470" t="s">
        <v>1696</v>
      </c>
      <c r="U39" s="542" t="s">
        <v>1644</v>
      </c>
    </row>
    <row r="40" spans="1:21" ht="84.6" customHeight="1" x14ac:dyDescent="0.25">
      <c r="A40" s="1008"/>
      <c r="B40" s="1025"/>
      <c r="C40" s="541" t="s">
        <v>1929</v>
      </c>
      <c r="D40" s="538" t="s">
        <v>1930</v>
      </c>
      <c r="E40" s="568" t="s">
        <v>2040</v>
      </c>
      <c r="F40" s="489" t="s">
        <v>1931</v>
      </c>
      <c r="G40" s="562">
        <v>0</v>
      </c>
      <c r="H40" s="480">
        <v>0</v>
      </c>
      <c r="I40" s="330">
        <v>0</v>
      </c>
      <c r="J40" s="480">
        <v>0</v>
      </c>
      <c r="K40" s="330">
        <v>0</v>
      </c>
      <c r="L40" s="480">
        <v>0</v>
      </c>
      <c r="M40" s="330">
        <v>1</v>
      </c>
      <c r="N40" s="480">
        <v>50000</v>
      </c>
      <c r="O40" s="330">
        <f t="shared" si="6"/>
        <v>1</v>
      </c>
      <c r="P40" s="547">
        <f t="shared" si="1"/>
        <v>50000</v>
      </c>
      <c r="Q40" s="478" t="s">
        <v>1958</v>
      </c>
      <c r="R40" s="477" t="s">
        <v>1959</v>
      </c>
      <c r="S40" s="477" t="s">
        <v>1960</v>
      </c>
      <c r="T40" s="477" t="s">
        <v>1961</v>
      </c>
      <c r="U40" s="541" t="s">
        <v>1962</v>
      </c>
    </row>
    <row r="41" spans="1:21" ht="87.6" customHeight="1" x14ac:dyDescent="0.25">
      <c r="A41" s="1008"/>
      <c r="B41" s="1025"/>
      <c r="C41" s="563" t="s">
        <v>1932</v>
      </c>
      <c r="D41" s="484" t="s">
        <v>1933</v>
      </c>
      <c r="E41" s="572" t="s">
        <v>2041</v>
      </c>
      <c r="F41" s="489" t="s">
        <v>1934</v>
      </c>
      <c r="G41" s="562">
        <v>0</v>
      </c>
      <c r="H41" s="480">
        <v>0</v>
      </c>
      <c r="I41" s="330">
        <v>0</v>
      </c>
      <c r="J41" s="480">
        <v>0</v>
      </c>
      <c r="K41" s="330">
        <v>1</v>
      </c>
      <c r="L41" s="480">
        <v>0</v>
      </c>
      <c r="M41" s="330"/>
      <c r="N41" s="480"/>
      <c r="O41" s="330">
        <f t="shared" si="6"/>
        <v>1</v>
      </c>
      <c r="P41" s="547">
        <f t="shared" si="1"/>
        <v>0</v>
      </c>
      <c r="Q41" s="565" t="s">
        <v>1963</v>
      </c>
      <c r="R41" s="508" t="s">
        <v>1943</v>
      </c>
      <c r="S41" s="508" t="s">
        <v>1964</v>
      </c>
      <c r="T41" s="477" t="s">
        <v>1961</v>
      </c>
      <c r="U41" s="541" t="s">
        <v>1962</v>
      </c>
    </row>
    <row r="42" spans="1:21" ht="73.5" customHeight="1" x14ac:dyDescent="0.25">
      <c r="A42" s="1008"/>
      <c r="B42" s="1025"/>
      <c r="C42" s="535" t="s">
        <v>1935</v>
      </c>
      <c r="D42" s="535" t="s">
        <v>1936</v>
      </c>
      <c r="E42" s="558" t="s">
        <v>1985</v>
      </c>
      <c r="F42" s="536" t="s">
        <v>1937</v>
      </c>
      <c r="G42" s="330">
        <v>0</v>
      </c>
      <c r="H42" s="480">
        <v>0</v>
      </c>
      <c r="I42" s="330">
        <v>0</v>
      </c>
      <c r="J42" s="480">
        <v>0</v>
      </c>
      <c r="K42" s="330">
        <v>1</v>
      </c>
      <c r="L42" s="480">
        <v>0</v>
      </c>
      <c r="M42" s="330">
        <v>0</v>
      </c>
      <c r="N42" s="480">
        <v>0</v>
      </c>
      <c r="O42" s="330">
        <f t="shared" si="6"/>
        <v>1</v>
      </c>
      <c r="P42" s="547">
        <f t="shared" si="1"/>
        <v>0</v>
      </c>
      <c r="Q42" s="477" t="s">
        <v>1965</v>
      </c>
      <c r="R42" s="477" t="s">
        <v>1966</v>
      </c>
      <c r="S42" s="477" t="s">
        <v>1967</v>
      </c>
      <c r="T42" s="477" t="s">
        <v>1864</v>
      </c>
      <c r="U42" s="541" t="s">
        <v>1873</v>
      </c>
    </row>
    <row r="43" spans="1:21" ht="79.5" customHeight="1" x14ac:dyDescent="0.25">
      <c r="A43" s="1008"/>
      <c r="B43" s="1025"/>
      <c r="C43" s="535" t="s">
        <v>1938</v>
      </c>
      <c r="D43" s="535" t="s">
        <v>1936</v>
      </c>
      <c r="E43" s="558" t="s">
        <v>1983</v>
      </c>
      <c r="F43" s="536" t="s">
        <v>1939</v>
      </c>
      <c r="G43" s="330">
        <v>0</v>
      </c>
      <c r="H43" s="480">
        <v>0</v>
      </c>
      <c r="I43" s="330">
        <v>0</v>
      </c>
      <c r="J43" s="480">
        <v>0</v>
      </c>
      <c r="K43" s="330">
        <v>1</v>
      </c>
      <c r="L43" s="480">
        <v>129306</v>
      </c>
      <c r="M43" s="330">
        <v>0</v>
      </c>
      <c r="N43" s="480">
        <v>0</v>
      </c>
      <c r="O43" s="330">
        <f t="shared" si="6"/>
        <v>1</v>
      </c>
      <c r="P43" s="547">
        <f t="shared" si="1"/>
        <v>129306</v>
      </c>
      <c r="Q43" s="477" t="s">
        <v>1968</v>
      </c>
      <c r="R43" s="477" t="s">
        <v>1969</v>
      </c>
      <c r="S43" s="477" t="s">
        <v>1967</v>
      </c>
      <c r="T43" s="477" t="s">
        <v>1970</v>
      </c>
      <c r="U43" s="541" t="s">
        <v>1873</v>
      </c>
    </row>
    <row r="44" spans="1:21" ht="79.5" customHeight="1" x14ac:dyDescent="0.25">
      <c r="A44" s="1008"/>
      <c r="B44" s="1025"/>
      <c r="C44" s="535" t="s">
        <v>1940</v>
      </c>
      <c r="D44" s="535" t="s">
        <v>1941</v>
      </c>
      <c r="E44" s="558" t="s">
        <v>1985</v>
      </c>
      <c r="F44" s="536" t="s">
        <v>1984</v>
      </c>
      <c r="G44" s="330">
        <v>0</v>
      </c>
      <c r="H44" s="480">
        <v>0</v>
      </c>
      <c r="I44" s="330">
        <v>0</v>
      </c>
      <c r="J44" s="480">
        <v>0</v>
      </c>
      <c r="K44" s="330">
        <v>0</v>
      </c>
      <c r="L44" s="480">
        <v>0</v>
      </c>
      <c r="M44" s="330">
        <v>0</v>
      </c>
      <c r="N44" s="480">
        <v>0</v>
      </c>
      <c r="O44" s="330">
        <f>G44+I44+K44+M44</f>
        <v>0</v>
      </c>
      <c r="P44" s="547">
        <f>H44+J44+L44+N44</f>
        <v>0</v>
      </c>
      <c r="Q44" s="970" t="s">
        <v>1971</v>
      </c>
      <c r="R44" s="565" t="s">
        <v>1972</v>
      </c>
      <c r="S44" s="566" t="s">
        <v>1973</v>
      </c>
      <c r="T44" s="566" t="s">
        <v>1974</v>
      </c>
      <c r="U44" s="541" t="s">
        <v>1873</v>
      </c>
    </row>
    <row r="45" spans="1:21" ht="93.6" customHeight="1" x14ac:dyDescent="0.25">
      <c r="A45" s="1008"/>
      <c r="B45" s="1026"/>
      <c r="C45" s="535" t="s">
        <v>3454</v>
      </c>
      <c r="D45" s="535" t="s">
        <v>3453</v>
      </c>
      <c r="E45" s="558" t="s">
        <v>3452</v>
      </c>
      <c r="F45" s="536" t="s">
        <v>3451</v>
      </c>
      <c r="G45" s="330">
        <v>0</v>
      </c>
      <c r="H45" s="480">
        <v>0</v>
      </c>
      <c r="I45" s="330">
        <v>1</v>
      </c>
      <c r="J45" s="480">
        <v>0</v>
      </c>
      <c r="K45" s="330">
        <v>0</v>
      </c>
      <c r="L45" s="480">
        <v>0</v>
      </c>
      <c r="M45" s="330">
        <v>0</v>
      </c>
      <c r="N45" s="480">
        <v>0</v>
      </c>
      <c r="O45" s="330">
        <f>G45+I45+K45+M45</f>
        <v>1</v>
      </c>
      <c r="P45" s="547">
        <f>H45+J45+L45+N45</f>
        <v>0</v>
      </c>
      <c r="R45" s="565" t="s">
        <v>3456</v>
      </c>
      <c r="S45" s="566" t="s">
        <v>2214</v>
      </c>
      <c r="T45" s="566" t="s">
        <v>3455</v>
      </c>
      <c r="U45" s="565" t="s">
        <v>2054</v>
      </c>
    </row>
    <row r="46" spans="1:21" ht="24.6" customHeight="1" x14ac:dyDescent="0.25">
      <c r="A46" s="1008"/>
      <c r="B46" s="727"/>
      <c r="C46" s="971"/>
      <c r="D46" s="971"/>
      <c r="E46" s="972"/>
      <c r="F46" s="971"/>
      <c r="G46" s="973"/>
      <c r="H46" s="974"/>
      <c r="I46" s="973"/>
      <c r="J46" s="974"/>
      <c r="K46" s="973"/>
      <c r="L46" s="974"/>
      <c r="M46" s="973"/>
      <c r="N46" s="974"/>
      <c r="O46" s="973"/>
      <c r="P46" s="975"/>
      <c r="Q46" s="976"/>
      <c r="R46" s="977"/>
      <c r="S46" s="978"/>
      <c r="T46" s="978"/>
      <c r="U46" s="977"/>
    </row>
    <row r="47" spans="1:21" ht="108" customHeight="1" x14ac:dyDescent="0.25">
      <c r="A47" s="1008"/>
      <c r="B47" s="1027" t="s">
        <v>1495</v>
      </c>
      <c r="C47" s="244" t="s">
        <v>1994</v>
      </c>
      <c r="D47" s="542" t="s">
        <v>1995</v>
      </c>
      <c r="E47" s="560" t="s">
        <v>2044</v>
      </c>
      <c r="F47" s="546" t="s">
        <v>1996</v>
      </c>
      <c r="G47" s="246">
        <v>0</v>
      </c>
      <c r="H47" s="227">
        <v>0</v>
      </c>
      <c r="I47" s="246">
        <v>0.5</v>
      </c>
      <c r="J47" s="227">
        <v>0</v>
      </c>
      <c r="K47" s="246">
        <v>0.5</v>
      </c>
      <c r="L47" s="227">
        <v>0</v>
      </c>
      <c r="M47" s="246">
        <v>0</v>
      </c>
      <c r="N47" s="547">
        <v>0</v>
      </c>
      <c r="O47" s="578">
        <f t="shared" si="6"/>
        <v>1</v>
      </c>
      <c r="P47" s="547">
        <f t="shared" si="1"/>
        <v>0</v>
      </c>
      <c r="Q47" s="470" t="s">
        <v>1997</v>
      </c>
      <c r="R47" s="470" t="s">
        <v>1998</v>
      </c>
      <c r="S47" s="470" t="s">
        <v>1999</v>
      </c>
      <c r="T47" s="470" t="s">
        <v>2000</v>
      </c>
      <c r="U47" s="542" t="s">
        <v>1866</v>
      </c>
    </row>
    <row r="48" spans="1:21" ht="66.95" customHeight="1" x14ac:dyDescent="0.25">
      <c r="A48" s="1008"/>
      <c r="B48" s="1027"/>
      <c r="C48" s="244" t="s">
        <v>2014</v>
      </c>
      <c r="D48" s="542" t="s">
        <v>2042</v>
      </c>
      <c r="E48" s="560" t="s">
        <v>2045</v>
      </c>
      <c r="F48" s="532" t="s">
        <v>2015</v>
      </c>
      <c r="G48" s="246">
        <v>0</v>
      </c>
      <c r="H48" s="227">
        <v>0</v>
      </c>
      <c r="I48" s="202">
        <v>0.5</v>
      </c>
      <c r="J48" s="227">
        <v>0</v>
      </c>
      <c r="K48" s="246">
        <v>0.5</v>
      </c>
      <c r="L48" s="227">
        <v>0</v>
      </c>
      <c r="M48" s="246">
        <v>0</v>
      </c>
      <c r="N48" s="227"/>
      <c r="O48" s="246">
        <v>1</v>
      </c>
      <c r="P48" s="547">
        <f t="shared" si="1"/>
        <v>0</v>
      </c>
      <c r="Q48" s="469" t="s">
        <v>2016</v>
      </c>
      <c r="R48" s="470" t="s">
        <v>2017</v>
      </c>
      <c r="S48" s="469" t="s">
        <v>2018</v>
      </c>
      <c r="T48" s="469" t="s">
        <v>2019</v>
      </c>
      <c r="U48" s="244" t="s">
        <v>2020</v>
      </c>
    </row>
    <row r="49" spans="1:21" ht="78.75" x14ac:dyDescent="0.25">
      <c r="A49" s="1008"/>
      <c r="B49" s="1027"/>
      <c r="C49" s="244" t="s">
        <v>2021</v>
      </c>
      <c r="D49" s="542" t="s">
        <v>2022</v>
      </c>
      <c r="E49" s="560" t="s">
        <v>2046</v>
      </c>
      <c r="F49" s="546" t="s">
        <v>2023</v>
      </c>
      <c r="G49" s="246">
        <v>1</v>
      </c>
      <c r="H49" s="227">
        <v>0</v>
      </c>
      <c r="I49" s="246">
        <v>0</v>
      </c>
      <c r="J49" s="227">
        <v>0</v>
      </c>
      <c r="K49" s="246">
        <v>0</v>
      </c>
      <c r="L49" s="227">
        <v>0</v>
      </c>
      <c r="M49" s="246">
        <v>0</v>
      </c>
      <c r="N49" s="227">
        <v>0</v>
      </c>
      <c r="O49" s="246">
        <f t="shared" ref="O49:O51" si="7">G49+I49+K49+M49</f>
        <v>1</v>
      </c>
      <c r="P49" s="547">
        <f t="shared" si="1"/>
        <v>0</v>
      </c>
      <c r="Q49" s="470" t="s">
        <v>2024</v>
      </c>
      <c r="R49" s="470" t="s">
        <v>2025</v>
      </c>
      <c r="S49" s="470" t="s">
        <v>1730</v>
      </c>
      <c r="T49" s="470" t="s">
        <v>2026</v>
      </c>
      <c r="U49" s="542" t="s">
        <v>1644</v>
      </c>
    </row>
    <row r="50" spans="1:21" ht="64.5" customHeight="1" x14ac:dyDescent="0.25">
      <c r="A50" s="1008"/>
      <c r="B50" s="1027"/>
      <c r="C50" s="541" t="s">
        <v>2027</v>
      </c>
      <c r="D50" s="535" t="s">
        <v>2028</v>
      </c>
      <c r="E50" s="558" t="s">
        <v>2047</v>
      </c>
      <c r="F50" s="536" t="s">
        <v>2029</v>
      </c>
      <c r="G50" s="330">
        <v>0</v>
      </c>
      <c r="H50" s="480">
        <v>0</v>
      </c>
      <c r="I50" s="330">
        <v>0.5</v>
      </c>
      <c r="J50" s="480">
        <v>0</v>
      </c>
      <c r="K50" s="330">
        <v>0</v>
      </c>
      <c r="L50" s="480">
        <v>0</v>
      </c>
      <c r="M50" s="330">
        <v>0.5</v>
      </c>
      <c r="N50" s="480">
        <v>0</v>
      </c>
      <c r="O50" s="330">
        <f t="shared" si="7"/>
        <v>1</v>
      </c>
      <c r="P50" s="547">
        <f t="shared" si="1"/>
        <v>0</v>
      </c>
      <c r="Q50" s="477" t="s">
        <v>2030</v>
      </c>
      <c r="R50" s="477" t="s">
        <v>2031</v>
      </c>
      <c r="S50" s="477" t="s">
        <v>2032</v>
      </c>
      <c r="T50" s="477" t="s">
        <v>2033</v>
      </c>
      <c r="U50" s="541" t="s">
        <v>1873</v>
      </c>
    </row>
    <row r="51" spans="1:21" ht="75" customHeight="1" x14ac:dyDescent="0.25">
      <c r="A51" s="1008"/>
      <c r="B51" s="1027"/>
      <c r="C51" s="244" t="s">
        <v>2052</v>
      </c>
      <c r="D51" s="542" t="s">
        <v>2051</v>
      </c>
      <c r="E51" s="560" t="s">
        <v>2050</v>
      </c>
      <c r="F51" s="536" t="s">
        <v>2049</v>
      </c>
      <c r="G51" s="246">
        <v>0.25</v>
      </c>
      <c r="H51" s="227">
        <v>0</v>
      </c>
      <c r="I51" s="202">
        <v>0.25</v>
      </c>
      <c r="J51" s="227">
        <v>0</v>
      </c>
      <c r="K51" s="246">
        <v>0.25</v>
      </c>
      <c r="L51" s="227">
        <v>0</v>
      </c>
      <c r="M51" s="246">
        <v>0.25</v>
      </c>
      <c r="N51" s="227">
        <v>0</v>
      </c>
      <c r="O51" s="330">
        <f t="shared" si="7"/>
        <v>1</v>
      </c>
      <c r="P51" s="547">
        <f t="shared" si="1"/>
        <v>0</v>
      </c>
      <c r="Q51" s="245"/>
      <c r="R51" s="477" t="s">
        <v>2031</v>
      </c>
      <c r="S51" s="477" t="s">
        <v>2032</v>
      </c>
      <c r="T51" s="470" t="s">
        <v>2053</v>
      </c>
      <c r="U51" s="542" t="s">
        <v>2054</v>
      </c>
    </row>
    <row r="52" spans="1:21" ht="146.44999999999999" customHeight="1" x14ac:dyDescent="0.25">
      <c r="A52" s="1008"/>
      <c r="B52" s="468" t="s">
        <v>1453</v>
      </c>
      <c r="C52" s="573" t="s">
        <v>1986</v>
      </c>
      <c r="D52" s="574" t="s">
        <v>1987</v>
      </c>
      <c r="E52" s="581" t="s">
        <v>2043</v>
      </c>
      <c r="F52" s="575" t="s">
        <v>1988</v>
      </c>
      <c r="G52" s="475">
        <v>0</v>
      </c>
      <c r="H52" s="488">
        <v>0</v>
      </c>
      <c r="I52" s="576">
        <v>0</v>
      </c>
      <c r="J52" s="488">
        <v>0</v>
      </c>
      <c r="K52" s="475">
        <v>0.5</v>
      </c>
      <c r="L52" s="488">
        <v>25000</v>
      </c>
      <c r="M52" s="475">
        <v>0.5</v>
      </c>
      <c r="N52" s="488">
        <v>25000</v>
      </c>
      <c r="O52" s="475">
        <f t="shared" ref="O52" si="8">G52+I52+K52+M52</f>
        <v>1</v>
      </c>
      <c r="P52" s="547">
        <f t="shared" si="1"/>
        <v>50000</v>
      </c>
      <c r="Q52" s="473" t="s">
        <v>1989</v>
      </c>
      <c r="R52" s="473" t="s">
        <v>1990</v>
      </c>
      <c r="S52" s="473" t="s">
        <v>1991</v>
      </c>
      <c r="T52" s="473" t="s">
        <v>1992</v>
      </c>
      <c r="U52" s="573" t="s">
        <v>1993</v>
      </c>
    </row>
    <row r="53" spans="1:21" ht="30.6" customHeight="1" x14ac:dyDescent="0.25">
      <c r="A53" s="280"/>
      <c r="B53" s="281"/>
      <c r="C53" s="280" t="s">
        <v>1379</v>
      </c>
      <c r="D53" s="281"/>
      <c r="E53" s="281"/>
      <c r="F53" s="282"/>
      <c r="G53" s="250">
        <f t="shared" ref="G53:P53" si="9">SUM(G8:G52)</f>
        <v>4.25</v>
      </c>
      <c r="H53" s="250">
        <f t="shared" si="9"/>
        <v>46250</v>
      </c>
      <c r="I53" s="250">
        <f t="shared" si="9"/>
        <v>10.15</v>
      </c>
      <c r="J53" s="250">
        <f t="shared" si="9"/>
        <v>111750</v>
      </c>
      <c r="K53" s="250">
        <f t="shared" si="9"/>
        <v>16.3</v>
      </c>
      <c r="L53" s="250">
        <f t="shared" si="9"/>
        <v>446416</v>
      </c>
      <c r="M53" s="250">
        <f t="shared" si="9"/>
        <v>5.8</v>
      </c>
      <c r="N53" s="250">
        <f t="shared" si="9"/>
        <v>211363</v>
      </c>
      <c r="O53" s="250">
        <f t="shared" si="9"/>
        <v>36.5</v>
      </c>
      <c r="P53" s="250">
        <f t="shared" si="9"/>
        <v>815779</v>
      </c>
      <c r="Q53" s="251"/>
      <c r="R53" s="251"/>
      <c r="S53" s="251"/>
      <c r="T53" s="251"/>
      <c r="U53" s="251"/>
    </row>
    <row r="54" spans="1:21" ht="15.75" x14ac:dyDescent="0.25">
      <c r="A54" s="252"/>
      <c r="B54" s="253"/>
      <c r="C54" s="253"/>
      <c r="D54" s="253"/>
      <c r="E54" s="254"/>
      <c r="F54" s="253"/>
      <c r="G54" s="253"/>
      <c r="H54" s="253"/>
      <c r="I54" s="253"/>
      <c r="J54" s="253"/>
      <c r="K54" s="253"/>
      <c r="L54" s="253"/>
      <c r="M54" s="253"/>
      <c r="N54" s="253"/>
      <c r="O54" s="358"/>
      <c r="P54" s="358"/>
      <c r="Q54" s="253"/>
      <c r="R54" s="253"/>
      <c r="S54" s="253"/>
      <c r="T54" s="253"/>
      <c r="U54" s="253"/>
    </row>
    <row r="55" spans="1:21" ht="15.75" x14ac:dyDescent="0.25">
      <c r="A55" s="252"/>
      <c r="B55" s="253"/>
      <c r="C55" s="253"/>
      <c r="D55" s="253"/>
      <c r="E55" s="254"/>
      <c r="F55" s="253"/>
      <c r="G55" s="253"/>
      <c r="H55" s="253"/>
      <c r="I55" s="253"/>
      <c r="J55" s="253"/>
      <c r="K55" s="253"/>
      <c r="L55" s="253"/>
      <c r="M55" s="253"/>
      <c r="N55" s="253"/>
      <c r="O55" s="358"/>
      <c r="P55" s="358"/>
      <c r="Q55" s="253"/>
      <c r="R55" s="253"/>
      <c r="S55" s="253"/>
      <c r="T55" s="253"/>
      <c r="U55" s="253"/>
    </row>
    <row r="56" spans="1:21" ht="15.75" x14ac:dyDescent="0.25">
      <c r="A56" s="252"/>
      <c r="B56" s="253"/>
      <c r="C56" s="253"/>
      <c r="D56" s="253"/>
      <c r="E56" s="254"/>
      <c r="F56" s="253"/>
      <c r="G56" s="253"/>
      <c r="H56" s="253"/>
      <c r="I56" s="253"/>
      <c r="J56" s="253"/>
      <c r="K56" s="253"/>
      <c r="L56" s="253"/>
      <c r="M56" s="253"/>
      <c r="N56" s="253"/>
      <c r="O56" s="358"/>
      <c r="P56" s="358"/>
      <c r="Q56" s="253"/>
      <c r="R56" s="253"/>
      <c r="S56" s="253"/>
      <c r="T56" s="253"/>
      <c r="U56" s="253"/>
    </row>
    <row r="57" spans="1:21" ht="15.75" x14ac:dyDescent="0.25">
      <c r="A57" s="252"/>
      <c r="B57" s="253"/>
      <c r="C57" s="253"/>
      <c r="D57" s="253"/>
      <c r="E57" s="254"/>
      <c r="F57" s="253"/>
      <c r="G57" s="253"/>
      <c r="H57" s="253"/>
      <c r="I57" s="253"/>
      <c r="J57" s="253"/>
      <c r="K57" s="253"/>
      <c r="L57" s="253"/>
      <c r="M57" s="253"/>
      <c r="N57" s="253"/>
      <c r="O57" s="358"/>
      <c r="P57" s="358"/>
      <c r="Q57" s="253"/>
      <c r="R57" s="253"/>
      <c r="S57" s="253"/>
      <c r="T57" s="253"/>
      <c r="U57" s="253"/>
    </row>
    <row r="58" spans="1:21" ht="15.75" x14ac:dyDescent="0.25">
      <c r="A58" s="252"/>
      <c r="B58" s="253"/>
      <c r="C58" s="253"/>
      <c r="D58" s="253"/>
      <c r="E58" s="254"/>
      <c r="F58" s="253"/>
      <c r="G58" s="253"/>
      <c r="H58" s="253"/>
      <c r="I58" s="253"/>
      <c r="J58" s="253"/>
      <c r="K58" s="253"/>
      <c r="L58" s="253"/>
      <c r="M58" s="253"/>
      <c r="N58" s="253"/>
      <c r="O58" s="358"/>
      <c r="P58" s="358"/>
      <c r="Q58" s="253"/>
      <c r="R58" s="253"/>
      <c r="S58" s="253"/>
      <c r="T58" s="253"/>
      <c r="U58" s="253"/>
    </row>
    <row r="59" spans="1:21" ht="15.75" x14ac:dyDescent="0.25">
      <c r="A59" s="252"/>
      <c r="B59" s="253"/>
      <c r="C59" s="253"/>
      <c r="D59" s="253"/>
      <c r="E59" s="254"/>
      <c r="F59" s="253"/>
      <c r="G59" s="253"/>
      <c r="H59" s="253"/>
      <c r="I59" s="253"/>
      <c r="J59" s="253"/>
      <c r="K59" s="253"/>
      <c r="L59" s="253"/>
      <c r="M59" s="253"/>
      <c r="N59" s="253"/>
      <c r="O59" s="358"/>
      <c r="P59" s="358"/>
      <c r="Q59" s="253"/>
      <c r="R59" s="253"/>
      <c r="S59" s="253"/>
      <c r="T59" s="253"/>
      <c r="U59" s="253"/>
    </row>
    <row r="60" spans="1:21" ht="15.75" x14ac:dyDescent="0.25">
      <c r="A60" s="252"/>
      <c r="B60" s="253"/>
      <c r="C60" s="253"/>
      <c r="D60" s="253"/>
      <c r="E60" s="254"/>
      <c r="F60" s="253"/>
      <c r="G60" s="253"/>
      <c r="H60" s="253"/>
      <c r="I60" s="253"/>
      <c r="J60" s="253"/>
      <c r="K60" s="253"/>
      <c r="L60" s="253"/>
      <c r="M60" s="253"/>
      <c r="N60" s="253"/>
      <c r="O60" s="358"/>
      <c r="P60" s="358"/>
      <c r="Q60" s="253"/>
      <c r="R60" s="253"/>
      <c r="S60" s="253"/>
      <c r="T60" s="253"/>
      <c r="U60" s="253"/>
    </row>
    <row r="61" spans="1:21" ht="15.75" x14ac:dyDescent="0.25">
      <c r="A61" s="252"/>
      <c r="B61" s="253"/>
      <c r="C61" s="253"/>
      <c r="D61" s="253"/>
      <c r="E61" s="254"/>
      <c r="F61" s="253"/>
      <c r="G61" s="253"/>
      <c r="H61" s="253"/>
      <c r="I61" s="253"/>
      <c r="J61" s="253"/>
      <c r="K61" s="253"/>
      <c r="L61" s="253"/>
      <c r="M61" s="253"/>
      <c r="N61" s="253"/>
      <c r="O61" s="358"/>
      <c r="P61" s="358"/>
      <c r="Q61" s="253"/>
      <c r="R61" s="253"/>
      <c r="S61" s="253"/>
      <c r="T61" s="253"/>
      <c r="U61" s="253"/>
    </row>
    <row r="62" spans="1:21" ht="15.75" x14ac:dyDescent="0.25">
      <c r="A62" s="252"/>
      <c r="B62" s="253"/>
      <c r="C62" s="253"/>
      <c r="D62" s="253"/>
      <c r="E62" s="254"/>
      <c r="F62" s="253"/>
      <c r="G62" s="253"/>
      <c r="H62" s="253"/>
      <c r="I62" s="253"/>
      <c r="J62" s="253"/>
      <c r="K62" s="253"/>
      <c r="L62" s="253"/>
      <c r="M62" s="253"/>
      <c r="N62" s="253"/>
      <c r="O62" s="358"/>
      <c r="P62" s="358"/>
      <c r="Q62" s="253"/>
      <c r="R62" s="253"/>
      <c r="S62" s="253"/>
      <c r="T62" s="253"/>
      <c r="U62" s="253"/>
    </row>
    <row r="63" spans="1:21" ht="15.75" x14ac:dyDescent="0.25">
      <c r="A63" s="252"/>
      <c r="B63" s="253"/>
      <c r="C63" s="253"/>
      <c r="D63" s="253"/>
      <c r="E63" s="254"/>
      <c r="F63" s="253"/>
      <c r="G63" s="253"/>
      <c r="H63" s="253"/>
      <c r="I63" s="253"/>
      <c r="J63" s="253"/>
      <c r="K63" s="253"/>
      <c r="L63" s="253"/>
      <c r="M63" s="253"/>
      <c r="N63" s="253"/>
      <c r="O63" s="358"/>
      <c r="P63" s="358"/>
      <c r="Q63" s="253"/>
      <c r="R63" s="253"/>
      <c r="S63" s="253"/>
      <c r="T63" s="253"/>
      <c r="U63" s="253"/>
    </row>
    <row r="64" spans="1:21" ht="15.75" x14ac:dyDescent="0.25">
      <c r="A64" s="252"/>
      <c r="B64" s="253"/>
      <c r="C64" s="253"/>
      <c r="D64" s="253"/>
      <c r="E64" s="254"/>
      <c r="F64" s="253"/>
      <c r="G64" s="253"/>
      <c r="H64" s="253"/>
      <c r="I64" s="253"/>
      <c r="J64" s="253"/>
      <c r="K64" s="253"/>
      <c r="L64" s="253"/>
      <c r="M64" s="253"/>
      <c r="N64" s="253"/>
      <c r="O64" s="358"/>
      <c r="P64" s="358"/>
      <c r="Q64" s="253"/>
      <c r="R64" s="253"/>
      <c r="S64" s="253"/>
      <c r="T64" s="253"/>
      <c r="U64" s="253"/>
    </row>
    <row r="65" spans="1:21" ht="15.75" x14ac:dyDescent="0.25">
      <c r="A65" s="252"/>
      <c r="B65" s="253"/>
      <c r="C65" s="253"/>
      <c r="D65" s="253"/>
      <c r="E65" s="254"/>
      <c r="F65" s="253"/>
      <c r="G65" s="253"/>
      <c r="H65" s="253"/>
      <c r="I65" s="253"/>
      <c r="J65" s="253"/>
      <c r="K65" s="253"/>
      <c r="L65" s="253"/>
      <c r="M65" s="253"/>
      <c r="N65" s="253"/>
      <c r="O65" s="358"/>
      <c r="P65" s="358"/>
      <c r="Q65" s="253"/>
      <c r="R65" s="253"/>
      <c r="S65" s="253"/>
      <c r="T65" s="253"/>
      <c r="U65" s="253"/>
    </row>
    <row r="66" spans="1:21" ht="15.75" x14ac:dyDescent="0.25">
      <c r="A66" s="252"/>
      <c r="B66" s="253"/>
      <c r="C66" s="253"/>
      <c r="D66" s="253"/>
      <c r="E66" s="254"/>
      <c r="F66" s="253"/>
      <c r="G66" s="253"/>
      <c r="H66" s="253"/>
      <c r="I66" s="253"/>
      <c r="J66" s="253"/>
      <c r="K66" s="253"/>
      <c r="L66" s="253"/>
      <c r="M66" s="253"/>
      <c r="N66" s="253"/>
      <c r="O66" s="358"/>
      <c r="P66" s="358"/>
      <c r="Q66" s="253"/>
      <c r="R66" s="253"/>
      <c r="S66" s="253"/>
      <c r="T66" s="253"/>
      <c r="U66" s="253"/>
    </row>
    <row r="67" spans="1:21" ht="15.75" x14ac:dyDescent="0.25">
      <c r="A67" s="252"/>
      <c r="B67" s="253"/>
      <c r="C67" s="253"/>
      <c r="D67" s="253"/>
      <c r="E67" s="254"/>
      <c r="F67" s="253"/>
      <c r="G67" s="253"/>
      <c r="H67" s="253"/>
      <c r="I67" s="253"/>
      <c r="J67" s="253"/>
      <c r="K67" s="253"/>
      <c r="L67" s="253"/>
      <c r="M67" s="253"/>
      <c r="N67" s="253"/>
      <c r="O67" s="358"/>
      <c r="P67" s="358"/>
      <c r="Q67" s="253"/>
      <c r="R67" s="253"/>
      <c r="S67" s="253"/>
      <c r="T67" s="253"/>
      <c r="U67" s="253"/>
    </row>
    <row r="68" spans="1:21" ht="15.75" x14ac:dyDescent="0.25">
      <c r="A68" s="252"/>
      <c r="B68" s="253"/>
      <c r="C68" s="253"/>
      <c r="D68" s="253"/>
      <c r="E68" s="254"/>
      <c r="F68" s="253"/>
      <c r="G68" s="253"/>
      <c r="H68" s="253"/>
      <c r="I68" s="253"/>
      <c r="J68" s="253"/>
      <c r="K68" s="253"/>
      <c r="L68" s="253"/>
      <c r="M68" s="253"/>
      <c r="N68" s="253"/>
      <c r="O68" s="358"/>
      <c r="P68" s="358"/>
      <c r="Q68" s="253"/>
      <c r="R68" s="253"/>
      <c r="S68" s="253"/>
      <c r="T68" s="253"/>
      <c r="U68" s="253"/>
    </row>
    <row r="69" spans="1:21" ht="15.75" x14ac:dyDescent="0.25">
      <c r="A69" s="252"/>
      <c r="B69" s="253"/>
      <c r="C69" s="253"/>
      <c r="D69" s="253"/>
      <c r="E69" s="254"/>
      <c r="F69" s="253"/>
      <c r="G69" s="253"/>
      <c r="H69" s="253"/>
      <c r="I69" s="253"/>
      <c r="J69" s="253"/>
      <c r="K69" s="253"/>
      <c r="L69" s="253"/>
      <c r="M69" s="253"/>
      <c r="N69" s="253"/>
      <c r="O69" s="358"/>
      <c r="P69" s="358"/>
      <c r="Q69" s="253"/>
      <c r="R69" s="253"/>
      <c r="S69" s="253"/>
      <c r="T69" s="253"/>
      <c r="U69" s="253"/>
    </row>
    <row r="70" spans="1:21" ht="15.75" x14ac:dyDescent="0.25">
      <c r="A70" s="252"/>
      <c r="B70" s="253"/>
      <c r="C70" s="253"/>
      <c r="D70" s="253"/>
      <c r="E70" s="254"/>
      <c r="F70" s="253"/>
      <c r="G70" s="253"/>
      <c r="H70" s="253"/>
      <c r="I70" s="253"/>
      <c r="J70" s="253"/>
      <c r="K70" s="253"/>
      <c r="L70" s="253"/>
      <c r="M70" s="253"/>
      <c r="N70" s="253"/>
      <c r="O70" s="358"/>
      <c r="P70" s="358"/>
      <c r="Q70" s="253"/>
      <c r="R70" s="253"/>
      <c r="S70" s="253"/>
      <c r="T70" s="253"/>
      <c r="U70" s="253"/>
    </row>
    <row r="71" spans="1:21" ht="15.75" x14ac:dyDescent="0.25">
      <c r="A71" s="252"/>
      <c r="B71" s="253"/>
      <c r="C71" s="253"/>
      <c r="D71" s="253"/>
      <c r="E71" s="254"/>
      <c r="F71" s="253"/>
      <c r="G71" s="253"/>
      <c r="H71" s="253"/>
      <c r="I71" s="253"/>
      <c r="J71" s="253"/>
      <c r="K71" s="253"/>
      <c r="L71" s="253"/>
      <c r="M71" s="253"/>
      <c r="N71" s="253"/>
      <c r="O71" s="358"/>
      <c r="P71" s="358"/>
      <c r="Q71" s="253"/>
      <c r="R71" s="253"/>
      <c r="S71" s="253"/>
      <c r="T71" s="253"/>
      <c r="U71" s="253"/>
    </row>
    <row r="72" spans="1:21" ht="15.75" x14ac:dyDescent="0.25">
      <c r="A72" s="252"/>
      <c r="B72" s="253"/>
      <c r="C72" s="253"/>
      <c r="D72" s="253"/>
      <c r="E72" s="254"/>
      <c r="F72" s="253"/>
      <c r="G72" s="253"/>
      <c r="H72" s="253"/>
      <c r="I72" s="253"/>
      <c r="J72" s="253"/>
      <c r="K72" s="253"/>
      <c r="L72" s="253"/>
      <c r="M72" s="253"/>
      <c r="N72" s="253"/>
      <c r="O72" s="358"/>
      <c r="P72" s="358"/>
      <c r="Q72" s="253"/>
      <c r="R72" s="253"/>
      <c r="S72" s="253"/>
      <c r="T72" s="253"/>
      <c r="U72" s="253"/>
    </row>
    <row r="73" spans="1:21" ht="15.75" x14ac:dyDescent="0.25">
      <c r="A73" s="252"/>
      <c r="B73" s="253"/>
      <c r="C73" s="253"/>
      <c r="D73" s="253"/>
      <c r="E73" s="254"/>
      <c r="F73" s="253"/>
      <c r="G73" s="253"/>
      <c r="H73" s="253"/>
      <c r="I73" s="253"/>
      <c r="J73" s="253"/>
      <c r="K73" s="253"/>
      <c r="L73" s="253"/>
      <c r="M73" s="253"/>
      <c r="N73" s="253"/>
      <c r="O73" s="358"/>
      <c r="P73" s="358"/>
      <c r="Q73" s="253"/>
      <c r="R73" s="253"/>
      <c r="S73" s="253"/>
      <c r="T73" s="253"/>
      <c r="U73" s="253"/>
    </row>
    <row r="74" spans="1:21" ht="15.75" x14ac:dyDescent="0.25">
      <c r="A74" s="252"/>
      <c r="B74" s="253"/>
      <c r="C74" s="253"/>
      <c r="D74" s="253"/>
      <c r="E74" s="254"/>
      <c r="F74" s="253"/>
      <c r="G74" s="253"/>
      <c r="H74" s="253"/>
      <c r="I74" s="253"/>
      <c r="J74" s="253"/>
      <c r="K74" s="253"/>
      <c r="L74" s="253"/>
      <c r="M74" s="253"/>
      <c r="N74" s="253"/>
      <c r="O74" s="358"/>
      <c r="P74" s="358"/>
      <c r="Q74" s="253"/>
      <c r="R74" s="253"/>
      <c r="S74" s="253"/>
      <c r="T74" s="253"/>
      <c r="U74" s="253"/>
    </row>
    <row r="75" spans="1:21" ht="15.75" x14ac:dyDescent="0.25">
      <c r="A75" s="252"/>
      <c r="B75" s="253"/>
      <c r="C75" s="253"/>
      <c r="D75" s="253"/>
      <c r="E75" s="254"/>
      <c r="F75" s="253"/>
      <c r="G75" s="253"/>
      <c r="H75" s="253"/>
      <c r="I75" s="253"/>
      <c r="J75" s="253"/>
      <c r="K75" s="253"/>
      <c r="L75" s="253"/>
      <c r="M75" s="253"/>
      <c r="N75" s="253"/>
      <c r="O75" s="358"/>
      <c r="P75" s="358"/>
      <c r="Q75" s="253"/>
      <c r="R75" s="253"/>
      <c r="S75" s="253"/>
      <c r="T75" s="253"/>
      <c r="U75" s="253"/>
    </row>
    <row r="76" spans="1:21" ht="15.75" x14ac:dyDescent="0.25">
      <c r="A76" s="252"/>
      <c r="B76" s="253"/>
      <c r="C76" s="253"/>
      <c r="D76" s="253"/>
      <c r="E76" s="254"/>
      <c r="F76" s="253"/>
      <c r="G76" s="253"/>
      <c r="H76" s="253"/>
      <c r="I76" s="253"/>
      <c r="J76" s="253"/>
      <c r="K76" s="253"/>
      <c r="L76" s="253"/>
      <c r="M76" s="253"/>
      <c r="N76" s="253"/>
      <c r="O76" s="358"/>
      <c r="P76" s="358"/>
      <c r="Q76" s="253"/>
      <c r="R76" s="253"/>
      <c r="S76" s="253"/>
      <c r="T76" s="253"/>
      <c r="U76" s="253"/>
    </row>
    <row r="77" spans="1:21" ht="15.75" x14ac:dyDescent="0.25">
      <c r="A77" s="252"/>
      <c r="B77" s="253"/>
      <c r="C77" s="253"/>
      <c r="D77" s="253"/>
      <c r="E77" s="254"/>
      <c r="F77" s="253"/>
      <c r="G77" s="253"/>
      <c r="H77" s="253"/>
      <c r="I77" s="253"/>
      <c r="J77" s="253"/>
      <c r="K77" s="253"/>
      <c r="L77" s="253"/>
      <c r="M77" s="253"/>
      <c r="N77" s="253"/>
      <c r="O77" s="358"/>
      <c r="P77" s="358"/>
      <c r="Q77" s="253"/>
      <c r="R77" s="253"/>
      <c r="S77" s="253"/>
      <c r="T77" s="253"/>
      <c r="U77" s="253"/>
    </row>
    <row r="78" spans="1:21" ht="15.75" x14ac:dyDescent="0.25">
      <c r="A78" s="252"/>
      <c r="B78" s="253"/>
      <c r="C78" s="253"/>
      <c r="D78" s="253"/>
      <c r="E78" s="254"/>
      <c r="F78" s="253"/>
      <c r="G78" s="253"/>
      <c r="H78" s="253"/>
      <c r="I78" s="253"/>
      <c r="J78" s="253"/>
      <c r="K78" s="253"/>
      <c r="L78" s="253"/>
      <c r="M78" s="253"/>
      <c r="N78" s="253"/>
      <c r="O78" s="358"/>
      <c r="P78" s="358"/>
      <c r="Q78" s="253"/>
      <c r="R78" s="253"/>
      <c r="S78" s="253"/>
      <c r="T78" s="253"/>
      <c r="U78" s="253"/>
    </row>
    <row r="79" spans="1:21" ht="15.75" x14ac:dyDescent="0.25">
      <c r="A79" s="252"/>
      <c r="B79" s="253"/>
      <c r="C79" s="253"/>
      <c r="D79" s="253"/>
      <c r="E79" s="254"/>
      <c r="F79" s="253"/>
      <c r="G79" s="253"/>
      <c r="H79" s="253"/>
      <c r="I79" s="253"/>
      <c r="J79" s="253"/>
      <c r="K79" s="253"/>
      <c r="L79" s="253"/>
      <c r="M79" s="253"/>
      <c r="N79" s="253"/>
      <c r="O79" s="358"/>
      <c r="P79" s="358"/>
      <c r="Q79" s="253"/>
      <c r="R79" s="253"/>
      <c r="S79" s="253"/>
      <c r="T79" s="253"/>
      <c r="U79" s="253"/>
    </row>
    <row r="80" spans="1:21" ht="15.75" x14ac:dyDescent="0.25">
      <c r="A80" s="252"/>
      <c r="B80" s="253"/>
      <c r="C80" s="253"/>
      <c r="D80" s="253"/>
      <c r="E80" s="254"/>
      <c r="F80" s="253"/>
      <c r="G80" s="253"/>
      <c r="H80" s="253"/>
      <c r="I80" s="253"/>
      <c r="J80" s="253"/>
      <c r="K80" s="253"/>
      <c r="L80" s="253"/>
      <c r="M80" s="253"/>
      <c r="N80" s="253"/>
      <c r="O80" s="358"/>
      <c r="P80" s="358"/>
      <c r="Q80" s="253"/>
      <c r="R80" s="253"/>
      <c r="S80" s="253"/>
      <c r="T80" s="253"/>
      <c r="U80" s="253"/>
    </row>
    <row r="81" spans="1:21" ht="15.75" x14ac:dyDescent="0.25">
      <c r="A81" s="252"/>
      <c r="B81" s="253"/>
      <c r="C81" s="253"/>
      <c r="D81" s="253"/>
      <c r="E81" s="254"/>
      <c r="F81" s="253"/>
      <c r="G81" s="253"/>
      <c r="H81" s="253"/>
      <c r="I81" s="253"/>
      <c r="J81" s="253"/>
      <c r="K81" s="253"/>
      <c r="L81" s="253"/>
      <c r="M81" s="253"/>
      <c r="N81" s="253"/>
      <c r="O81" s="358"/>
      <c r="P81" s="358"/>
      <c r="Q81" s="253"/>
      <c r="R81" s="253"/>
      <c r="S81" s="253"/>
      <c r="T81" s="253"/>
      <c r="U81" s="253"/>
    </row>
    <row r="82" spans="1:21" ht="15.75" x14ac:dyDescent="0.25">
      <c r="A82" s="252"/>
      <c r="B82" s="253"/>
      <c r="C82" s="253"/>
      <c r="D82" s="253"/>
      <c r="E82" s="254"/>
      <c r="F82" s="253"/>
      <c r="G82" s="253"/>
      <c r="H82" s="253"/>
      <c r="I82" s="253"/>
      <c r="J82" s="253"/>
      <c r="K82" s="253"/>
      <c r="L82" s="253"/>
      <c r="M82" s="253"/>
      <c r="N82" s="253"/>
      <c r="O82" s="358"/>
      <c r="P82" s="358"/>
      <c r="Q82" s="253"/>
      <c r="R82" s="253"/>
      <c r="S82" s="253"/>
      <c r="T82" s="253"/>
      <c r="U82" s="253"/>
    </row>
    <row r="83" spans="1:21" ht="15.75" x14ac:dyDescent="0.25">
      <c r="A83" s="252"/>
      <c r="B83" s="253"/>
      <c r="C83" s="253"/>
      <c r="D83" s="253"/>
      <c r="E83" s="254"/>
      <c r="F83" s="253"/>
      <c r="G83" s="253"/>
      <c r="H83" s="253"/>
      <c r="I83" s="253"/>
      <c r="J83" s="253"/>
      <c r="K83" s="253"/>
      <c r="L83" s="253"/>
      <c r="M83" s="253"/>
      <c r="N83" s="253"/>
      <c r="O83" s="358"/>
      <c r="P83" s="358"/>
      <c r="Q83" s="253"/>
      <c r="R83" s="253"/>
      <c r="S83" s="253"/>
      <c r="T83" s="253"/>
      <c r="U83" s="253"/>
    </row>
    <row r="84" spans="1:21" ht="15.75" x14ac:dyDescent="0.25">
      <c r="A84" s="252"/>
      <c r="B84" s="253"/>
      <c r="C84" s="253"/>
      <c r="D84" s="253"/>
      <c r="E84" s="254"/>
      <c r="F84" s="253"/>
      <c r="G84" s="253"/>
      <c r="H84" s="253"/>
      <c r="I84" s="253"/>
      <c r="J84" s="253"/>
      <c r="K84" s="253"/>
      <c r="L84" s="253"/>
      <c r="M84" s="253"/>
      <c r="N84" s="253"/>
      <c r="O84" s="358"/>
      <c r="P84" s="358"/>
      <c r="Q84" s="253"/>
      <c r="R84" s="253"/>
      <c r="S84" s="253"/>
      <c r="T84" s="253"/>
      <c r="U84" s="253"/>
    </row>
    <row r="85" spans="1:21" ht="15.75" x14ac:dyDescent="0.25">
      <c r="A85" s="252"/>
      <c r="B85" s="253"/>
      <c r="C85" s="253"/>
      <c r="D85" s="253"/>
      <c r="E85" s="254"/>
      <c r="F85" s="253"/>
      <c r="G85" s="253"/>
      <c r="H85" s="253"/>
      <c r="I85" s="253"/>
      <c r="J85" s="253"/>
      <c r="K85" s="253"/>
      <c r="L85" s="253"/>
      <c r="M85" s="253"/>
      <c r="N85" s="253"/>
      <c r="O85" s="358"/>
      <c r="P85" s="358"/>
      <c r="Q85" s="253"/>
      <c r="R85" s="253"/>
      <c r="S85" s="253"/>
      <c r="T85" s="253"/>
      <c r="U85" s="253"/>
    </row>
    <row r="101" spans="1:5" x14ac:dyDescent="0.25">
      <c r="A101" s="248"/>
      <c r="E101" s="248"/>
    </row>
    <row r="102" spans="1:5" x14ac:dyDescent="0.25">
      <c r="A102" s="248"/>
      <c r="E102" s="248"/>
    </row>
    <row r="103" spans="1:5" x14ac:dyDescent="0.25">
      <c r="A103" s="248"/>
      <c r="E103" s="248"/>
    </row>
    <row r="104" spans="1:5" x14ac:dyDescent="0.25">
      <c r="A104" s="248"/>
      <c r="E104" s="248"/>
    </row>
    <row r="105" spans="1:5" x14ac:dyDescent="0.25">
      <c r="A105" s="248"/>
      <c r="E105" s="248"/>
    </row>
    <row r="106" spans="1:5" x14ac:dyDescent="0.25">
      <c r="A106" s="248"/>
      <c r="E106" s="248"/>
    </row>
    <row r="107" spans="1:5" x14ac:dyDescent="0.25">
      <c r="A107" s="248"/>
      <c r="E107" s="248"/>
    </row>
    <row r="108" spans="1:5" x14ac:dyDescent="0.25">
      <c r="A108" s="248"/>
      <c r="E108" s="248"/>
    </row>
    <row r="109" spans="1:5" x14ac:dyDescent="0.25">
      <c r="A109" s="248"/>
      <c r="E109" s="248"/>
    </row>
    <row r="110" spans="1:5" x14ac:dyDescent="0.25">
      <c r="A110" s="248"/>
      <c r="E110" s="248"/>
    </row>
    <row r="111" spans="1:5" x14ac:dyDescent="0.25">
      <c r="A111" s="248"/>
      <c r="E111" s="248"/>
    </row>
    <row r="112" spans="1:5" x14ac:dyDescent="0.25">
      <c r="A112" s="248"/>
      <c r="E112" s="248"/>
    </row>
    <row r="113" spans="1:5" x14ac:dyDescent="0.25">
      <c r="A113" s="248"/>
      <c r="E113" s="248"/>
    </row>
    <row r="114" spans="1:5" x14ac:dyDescent="0.25">
      <c r="A114" s="248"/>
      <c r="E114" s="248"/>
    </row>
    <row r="115" spans="1:5" x14ac:dyDescent="0.25">
      <c r="A115" s="248"/>
      <c r="E115" s="248"/>
    </row>
    <row r="116" spans="1:5" x14ac:dyDescent="0.25">
      <c r="A116" s="248"/>
      <c r="E116" s="248"/>
    </row>
    <row r="117" spans="1:5" x14ac:dyDescent="0.25">
      <c r="A117" s="248"/>
      <c r="E117" s="248"/>
    </row>
    <row r="118" spans="1:5" x14ac:dyDescent="0.25">
      <c r="A118" s="248"/>
      <c r="E118" s="248"/>
    </row>
    <row r="119" spans="1:5" x14ac:dyDescent="0.25">
      <c r="A119" s="248"/>
      <c r="E119" s="248"/>
    </row>
    <row r="120" spans="1:5" x14ac:dyDescent="0.25">
      <c r="A120" s="248"/>
      <c r="E120" s="248"/>
    </row>
    <row r="121" spans="1:5" x14ac:dyDescent="0.25">
      <c r="A121" s="248"/>
      <c r="E121" s="248"/>
    </row>
    <row r="122" spans="1:5" x14ac:dyDescent="0.25">
      <c r="A122" s="248"/>
      <c r="E122" s="248"/>
    </row>
    <row r="123" spans="1:5" x14ac:dyDescent="0.25">
      <c r="A123" s="248"/>
      <c r="E123" s="248"/>
    </row>
    <row r="124" spans="1:5" x14ac:dyDescent="0.25">
      <c r="A124" s="248"/>
      <c r="E124" s="248"/>
    </row>
    <row r="125" spans="1:5" x14ac:dyDescent="0.25">
      <c r="A125" s="248"/>
      <c r="E125" s="248"/>
    </row>
    <row r="126" spans="1:5" x14ac:dyDescent="0.25">
      <c r="A126" s="248"/>
      <c r="E126" s="248"/>
    </row>
    <row r="127" spans="1:5" x14ac:dyDescent="0.25">
      <c r="A127" s="248"/>
      <c r="E127" s="248"/>
    </row>
    <row r="128" spans="1:5" x14ac:dyDescent="0.25">
      <c r="A128" s="248"/>
      <c r="E128" s="248"/>
    </row>
    <row r="129" spans="1:5" x14ac:dyDescent="0.25">
      <c r="A129" s="248"/>
      <c r="E129" s="248"/>
    </row>
    <row r="130" spans="1:5" x14ac:dyDescent="0.25">
      <c r="A130" s="248"/>
      <c r="E130" s="248"/>
    </row>
    <row r="131" spans="1:5" x14ac:dyDescent="0.25">
      <c r="A131" s="248"/>
      <c r="E131" s="248"/>
    </row>
    <row r="132" spans="1:5" x14ac:dyDescent="0.25">
      <c r="A132" s="248"/>
      <c r="E132" s="248"/>
    </row>
    <row r="133" spans="1:5" x14ac:dyDescent="0.25">
      <c r="A133" s="248"/>
      <c r="E133" s="248"/>
    </row>
    <row r="134" spans="1:5" x14ac:dyDescent="0.25">
      <c r="A134" s="248"/>
      <c r="E134" s="248"/>
    </row>
    <row r="135" spans="1:5" x14ac:dyDescent="0.25">
      <c r="A135" s="248"/>
      <c r="E135" s="248"/>
    </row>
    <row r="136" spans="1:5" x14ac:dyDescent="0.25">
      <c r="A136" s="248"/>
      <c r="E136" s="248"/>
    </row>
    <row r="137" spans="1:5" x14ac:dyDescent="0.25">
      <c r="A137" s="248"/>
      <c r="E137" s="248"/>
    </row>
    <row r="138" spans="1:5" x14ac:dyDescent="0.25">
      <c r="A138" s="248"/>
      <c r="E138" s="248"/>
    </row>
    <row r="139" spans="1:5" x14ac:dyDescent="0.25">
      <c r="A139" s="248"/>
      <c r="E139" s="248"/>
    </row>
    <row r="140" spans="1:5" x14ac:dyDescent="0.25">
      <c r="A140" s="248"/>
      <c r="E140" s="248"/>
    </row>
    <row r="141" spans="1:5" x14ac:dyDescent="0.25">
      <c r="A141" s="248"/>
      <c r="E141" s="248"/>
    </row>
    <row r="142" spans="1:5" x14ac:dyDescent="0.25">
      <c r="A142" s="248"/>
      <c r="E142" s="248"/>
    </row>
    <row r="143" spans="1:5" x14ac:dyDescent="0.25">
      <c r="A143" s="248"/>
      <c r="E143" s="248"/>
    </row>
    <row r="144" spans="1:5" x14ac:dyDescent="0.25">
      <c r="A144" s="248"/>
      <c r="E144" s="248"/>
    </row>
    <row r="145" spans="1:5" x14ac:dyDescent="0.25">
      <c r="A145" s="248"/>
      <c r="E145" s="248"/>
    </row>
    <row r="146" spans="1:5" x14ac:dyDescent="0.25">
      <c r="A146" s="248"/>
      <c r="E146" s="248"/>
    </row>
    <row r="147" spans="1:5" x14ac:dyDescent="0.25">
      <c r="A147" s="248"/>
      <c r="E147" s="248"/>
    </row>
    <row r="148" spans="1:5" x14ac:dyDescent="0.25">
      <c r="A148" s="248"/>
      <c r="E148" s="248"/>
    </row>
    <row r="149" spans="1:5" x14ac:dyDescent="0.25">
      <c r="A149" s="248"/>
      <c r="E149" s="248"/>
    </row>
    <row r="150" spans="1:5" x14ac:dyDescent="0.25">
      <c r="A150" s="248"/>
      <c r="E150" s="248"/>
    </row>
    <row r="151" spans="1:5" x14ac:dyDescent="0.25">
      <c r="A151" s="248"/>
      <c r="E151" s="248"/>
    </row>
    <row r="152" spans="1:5" x14ac:dyDescent="0.25">
      <c r="A152" s="248"/>
      <c r="E152" s="248"/>
    </row>
    <row r="153" spans="1:5" x14ac:dyDescent="0.25">
      <c r="A153" s="248"/>
      <c r="E153" s="248"/>
    </row>
    <row r="154" spans="1:5" x14ac:dyDescent="0.25">
      <c r="A154" s="248"/>
      <c r="E154" s="248"/>
    </row>
    <row r="155" spans="1:5" x14ac:dyDescent="0.25">
      <c r="A155" s="248"/>
      <c r="E155" s="248"/>
    </row>
    <row r="156" spans="1:5" x14ac:dyDescent="0.25">
      <c r="A156" s="248"/>
      <c r="E156" s="248"/>
    </row>
    <row r="157" spans="1:5" x14ac:dyDescent="0.25">
      <c r="A157" s="248"/>
      <c r="E157" s="248"/>
    </row>
    <row r="158" spans="1:5" x14ac:dyDescent="0.25">
      <c r="A158" s="248"/>
      <c r="E158" s="248"/>
    </row>
    <row r="159" spans="1:5" x14ac:dyDescent="0.25">
      <c r="A159" s="248"/>
      <c r="E159" s="248"/>
    </row>
    <row r="160" spans="1:5" x14ac:dyDescent="0.25">
      <c r="A160" s="248"/>
      <c r="E160" s="248"/>
    </row>
    <row r="161" spans="1:5" x14ac:dyDescent="0.25">
      <c r="A161" s="248"/>
      <c r="E161" s="248"/>
    </row>
    <row r="162" spans="1:5" x14ac:dyDescent="0.25">
      <c r="A162" s="248"/>
      <c r="E162" s="248"/>
    </row>
    <row r="163" spans="1:5" x14ac:dyDescent="0.25">
      <c r="A163" s="248"/>
      <c r="E163" s="248"/>
    </row>
    <row r="164" spans="1:5" x14ac:dyDescent="0.25">
      <c r="A164" s="248"/>
      <c r="E164" s="248"/>
    </row>
    <row r="165" spans="1:5" x14ac:dyDescent="0.25">
      <c r="A165" s="248"/>
      <c r="E165" s="248"/>
    </row>
    <row r="166" spans="1:5" x14ac:dyDescent="0.25">
      <c r="A166" s="248"/>
      <c r="E166" s="248"/>
    </row>
    <row r="167" spans="1:5" x14ac:dyDescent="0.25">
      <c r="A167" s="248"/>
      <c r="E167" s="248"/>
    </row>
    <row r="168" spans="1:5" x14ac:dyDescent="0.25">
      <c r="A168" s="248"/>
      <c r="E168" s="248"/>
    </row>
    <row r="169" spans="1:5" x14ac:dyDescent="0.25">
      <c r="A169" s="248"/>
      <c r="E169" s="248"/>
    </row>
  </sheetData>
  <mergeCells count="21">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52"/>
    <mergeCell ref="C4:C6"/>
    <mergeCell ref="B8:B29"/>
    <mergeCell ref="B47:B51"/>
    <mergeCell ref="B3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scale="60"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6"/>
  <sheetViews>
    <sheetView showGridLines="0" topLeftCell="E1" zoomScale="60" zoomScaleNormal="60" workbookViewId="0">
      <pane ySplit="7" topLeftCell="A44" activePane="bottomLeft" state="frozen"/>
      <selection activeCell="A7" sqref="A7"/>
      <selection pane="bottomLeft" activeCell="P50" sqref="P50"/>
    </sheetView>
  </sheetViews>
  <sheetFormatPr baseColWidth="10" defaultColWidth="11.42578125" defaultRowHeight="12.75" x14ac:dyDescent="0.25"/>
  <cols>
    <col min="1" max="1" width="33.5703125" style="257" customWidth="1"/>
    <col min="2" max="2" width="38.5703125" style="257" customWidth="1"/>
    <col min="3" max="3" width="39.28515625" style="257" customWidth="1"/>
    <col min="4" max="4" width="34.140625" style="257" customWidth="1"/>
    <col min="5" max="5" width="17" style="256" customWidth="1"/>
    <col min="6" max="6" width="42.7109375" style="257" customWidth="1"/>
    <col min="7" max="7" width="11.42578125" style="257" customWidth="1"/>
    <col min="8" max="8" width="16" style="257" customWidth="1"/>
    <col min="9" max="9" width="10.85546875" style="257" customWidth="1"/>
    <col min="10" max="10" width="16.28515625" style="257" customWidth="1"/>
    <col min="11" max="11" width="10" style="257" customWidth="1"/>
    <col min="12" max="12" width="15.85546875" style="257" customWidth="1"/>
    <col min="13" max="13" width="10.28515625" style="257" customWidth="1"/>
    <col min="14" max="14" width="15" style="257" customWidth="1"/>
    <col min="15" max="15" width="15.28515625" style="257" customWidth="1"/>
    <col min="16" max="16" width="20.140625" style="257" customWidth="1"/>
    <col min="17" max="17" width="30.42578125" style="257" customWidth="1"/>
    <col min="18" max="18" width="36.42578125" style="257" bestFit="1" customWidth="1"/>
    <col min="19" max="20" width="35.5703125" style="255" bestFit="1" customWidth="1"/>
    <col min="21" max="21" width="42.42578125" style="257" bestFit="1" customWidth="1"/>
    <col min="22" max="16384" width="11.42578125" style="257"/>
  </cols>
  <sheetData>
    <row r="1" spans="1:27" s="615" customFormat="1" ht="18.75" customHeight="1" x14ac:dyDescent="0.25">
      <c r="E1" s="616"/>
      <c r="G1" s="617" t="s">
        <v>91</v>
      </c>
      <c r="I1" s="617"/>
      <c r="J1" s="617"/>
      <c r="K1" s="617"/>
      <c r="L1" s="617"/>
      <c r="M1" s="617"/>
      <c r="N1" s="617"/>
      <c r="O1" s="617"/>
      <c r="P1" s="617"/>
      <c r="Q1" s="617"/>
      <c r="R1" s="617"/>
      <c r="S1" s="617"/>
      <c r="T1" s="617"/>
      <c r="U1" s="617"/>
      <c r="V1" s="617"/>
      <c r="W1" s="617"/>
      <c r="X1" s="617"/>
      <c r="Y1" s="617"/>
      <c r="Z1" s="617"/>
      <c r="AA1" s="617"/>
    </row>
    <row r="2" spans="1:27" ht="18.600000000000001" x14ac:dyDescent="0.35">
      <c r="A2" s="614" t="s">
        <v>1348</v>
      </c>
      <c r="E2" s="277"/>
      <c r="G2" s="273"/>
      <c r="I2" s="273"/>
      <c r="J2" s="273"/>
      <c r="K2" s="273"/>
      <c r="L2" s="273"/>
      <c r="M2" s="273"/>
      <c r="N2" s="273"/>
      <c r="O2" s="273"/>
      <c r="P2" s="273"/>
      <c r="Q2" s="273"/>
      <c r="R2" s="273"/>
      <c r="S2" s="273"/>
      <c r="T2" s="273"/>
      <c r="U2" s="273"/>
      <c r="V2" s="273"/>
      <c r="W2" s="273"/>
      <c r="X2" s="273"/>
      <c r="Y2" s="273"/>
      <c r="Z2" s="273"/>
      <c r="AA2" s="273"/>
    </row>
    <row r="3" spans="1:27" ht="18.75" x14ac:dyDescent="0.25">
      <c r="A3" s="612" t="s">
        <v>1463</v>
      </c>
      <c r="E3" s="277"/>
      <c r="G3" s="273"/>
      <c r="I3" s="273"/>
      <c r="J3" s="273"/>
      <c r="K3" s="273"/>
      <c r="L3" s="273"/>
      <c r="M3" s="273"/>
      <c r="N3" s="273"/>
      <c r="O3" s="273"/>
      <c r="P3" s="273"/>
      <c r="Q3" s="273"/>
      <c r="R3" s="273"/>
      <c r="S3" s="273"/>
      <c r="T3" s="273"/>
      <c r="U3" s="273"/>
      <c r="V3" s="273"/>
      <c r="W3" s="273"/>
      <c r="X3" s="273"/>
      <c r="Y3" s="273"/>
      <c r="Z3" s="273"/>
      <c r="AA3" s="273"/>
    </row>
    <row r="4" spans="1:27" ht="15.75" x14ac:dyDescent="0.25">
      <c r="A4" s="613" t="s">
        <v>1464</v>
      </c>
      <c r="B4" s="263"/>
      <c r="C4" s="263"/>
      <c r="D4" s="263"/>
      <c r="E4" s="243"/>
      <c r="F4" s="263"/>
      <c r="G4" s="263"/>
      <c r="H4" s="263"/>
      <c r="I4" s="263"/>
      <c r="J4" s="263"/>
      <c r="K4" s="263"/>
      <c r="L4" s="263"/>
      <c r="M4" s="263"/>
      <c r="N4" s="263"/>
      <c r="O4" s="263"/>
      <c r="P4" s="263"/>
      <c r="Q4" s="263"/>
      <c r="R4" s="263"/>
      <c r="S4" s="263"/>
      <c r="T4" s="263"/>
      <c r="U4" s="263"/>
    </row>
    <row r="5" spans="1:27" s="66" customFormat="1" ht="23.25" customHeight="1" x14ac:dyDescent="0.25">
      <c r="A5" s="1002" t="s">
        <v>97</v>
      </c>
      <c r="B5" s="1004" t="s">
        <v>111</v>
      </c>
      <c r="C5" s="1011" t="s">
        <v>86</v>
      </c>
      <c r="D5" s="1011" t="s">
        <v>87</v>
      </c>
      <c r="E5" s="1011" t="s">
        <v>392</v>
      </c>
      <c r="F5" s="1011" t="s">
        <v>88</v>
      </c>
      <c r="G5" s="1014" t="s">
        <v>100</v>
      </c>
      <c r="H5" s="1016"/>
      <c r="I5" s="1016"/>
      <c r="J5" s="1016"/>
      <c r="K5" s="1016"/>
      <c r="L5" s="1016"/>
      <c r="M5" s="1016"/>
      <c r="N5" s="1015"/>
      <c r="O5" s="1020" t="s">
        <v>101</v>
      </c>
      <c r="P5" s="1021"/>
      <c r="Q5" s="1004" t="s">
        <v>102</v>
      </c>
      <c r="R5" s="1004" t="s">
        <v>103</v>
      </c>
      <c r="S5" s="1004" t="s">
        <v>110</v>
      </c>
      <c r="T5" s="1004" t="s">
        <v>109</v>
      </c>
      <c r="U5" s="1017" t="s">
        <v>89</v>
      </c>
    </row>
    <row r="6" spans="1:27" s="66" customFormat="1" ht="15" customHeight="1" x14ac:dyDescent="0.25">
      <c r="A6" s="1002"/>
      <c r="B6" s="1002"/>
      <c r="C6" s="1012"/>
      <c r="D6" s="1012"/>
      <c r="E6" s="1012"/>
      <c r="F6" s="1012"/>
      <c r="G6" s="1014" t="s">
        <v>104</v>
      </c>
      <c r="H6" s="1015"/>
      <c r="I6" s="1014" t="s">
        <v>105</v>
      </c>
      <c r="J6" s="1015"/>
      <c r="K6" s="1014" t="s">
        <v>106</v>
      </c>
      <c r="L6" s="1015"/>
      <c r="M6" s="1014" t="s">
        <v>107</v>
      </c>
      <c r="N6" s="1015"/>
      <c r="O6" s="1022"/>
      <c r="P6" s="1023"/>
      <c r="Q6" s="1002"/>
      <c r="R6" s="1002"/>
      <c r="S6" s="1002"/>
      <c r="T6" s="1002"/>
      <c r="U6" s="1018"/>
    </row>
    <row r="7" spans="1:27" s="66" customFormat="1" ht="24" customHeight="1" x14ac:dyDescent="0.25">
      <c r="A7" s="1003"/>
      <c r="B7" s="1003"/>
      <c r="C7" s="1013"/>
      <c r="D7" s="1013"/>
      <c r="E7" s="1013"/>
      <c r="F7" s="1013"/>
      <c r="G7" s="403" t="s">
        <v>108</v>
      </c>
      <c r="H7" s="403" t="s">
        <v>12</v>
      </c>
      <c r="I7" s="403" t="s">
        <v>108</v>
      </c>
      <c r="J7" s="403" t="s">
        <v>12</v>
      </c>
      <c r="K7" s="403" t="s">
        <v>108</v>
      </c>
      <c r="L7" s="403" t="s">
        <v>12</v>
      </c>
      <c r="M7" s="403" t="s">
        <v>108</v>
      </c>
      <c r="N7" s="403" t="s">
        <v>12</v>
      </c>
      <c r="O7" s="403" t="s">
        <v>108</v>
      </c>
      <c r="P7" s="403" t="s">
        <v>12</v>
      </c>
      <c r="Q7" s="1003"/>
      <c r="R7" s="1003"/>
      <c r="S7" s="1003"/>
      <c r="T7" s="1003"/>
      <c r="U7" s="1019"/>
    </row>
    <row r="8" spans="1:27" ht="15.75" customHeight="1" x14ac:dyDescent="0.35">
      <c r="A8" s="404"/>
      <c r="B8" s="405"/>
      <c r="C8" s="406"/>
      <c r="D8" s="406"/>
      <c r="E8" s="407"/>
      <c r="F8" s="406"/>
      <c r="G8" s="408"/>
      <c r="H8" s="408"/>
      <c r="I8" s="408"/>
      <c r="J8" s="408"/>
      <c r="K8" s="408"/>
      <c r="L8" s="408"/>
      <c r="M8" s="408"/>
      <c r="N8" s="408"/>
      <c r="O8" s="408"/>
      <c r="P8" s="408"/>
      <c r="Q8" s="409"/>
      <c r="R8" s="409"/>
      <c r="S8" s="409"/>
      <c r="T8" s="409"/>
      <c r="U8" s="410"/>
    </row>
    <row r="9" spans="1:27" ht="12.6" customHeight="1" x14ac:dyDescent="0.35"/>
    <row r="10" spans="1:27" ht="56.45" customHeight="1" x14ac:dyDescent="0.25">
      <c r="A10" s="1032" t="s">
        <v>1456</v>
      </c>
      <c r="B10" s="1007" t="s">
        <v>1454</v>
      </c>
      <c r="C10" s="542" t="s">
        <v>2079</v>
      </c>
      <c r="D10" s="470" t="s">
        <v>2080</v>
      </c>
      <c r="E10" s="560" t="s">
        <v>2254</v>
      </c>
      <c r="F10" s="546" t="s">
        <v>2253</v>
      </c>
      <c r="G10" s="246">
        <v>0</v>
      </c>
      <c r="H10" s="480">
        <v>0</v>
      </c>
      <c r="I10" s="330">
        <v>1</v>
      </c>
      <c r="J10" s="480">
        <v>0</v>
      </c>
      <c r="K10" s="330">
        <v>0</v>
      </c>
      <c r="L10" s="480">
        <v>0</v>
      </c>
      <c r="M10" s="330">
        <v>0</v>
      </c>
      <c r="N10" s="480">
        <v>0</v>
      </c>
      <c r="O10" s="330">
        <f t="shared" ref="O10:O11" si="0">G10+I10+K10+M10</f>
        <v>1</v>
      </c>
      <c r="P10" s="480">
        <f>H10+J10+L10+N10</f>
        <v>0</v>
      </c>
      <c r="Q10" s="477" t="s">
        <v>2081</v>
      </c>
      <c r="R10" s="477" t="s">
        <v>2082</v>
      </c>
      <c r="S10" s="469" t="s">
        <v>2083</v>
      </c>
      <c r="T10" s="469" t="s">
        <v>2084</v>
      </c>
      <c r="U10" s="469" t="s">
        <v>2085</v>
      </c>
    </row>
    <row r="11" spans="1:27" ht="79.5" customHeight="1" x14ac:dyDescent="0.25">
      <c r="A11" s="1033"/>
      <c r="B11" s="1008"/>
      <c r="C11" s="542" t="s">
        <v>2092</v>
      </c>
      <c r="D11" s="470" t="s">
        <v>2093</v>
      </c>
      <c r="E11" s="560" t="s">
        <v>2255</v>
      </c>
      <c r="F11" s="546" t="s">
        <v>2094</v>
      </c>
      <c r="G11" s="246">
        <v>0</v>
      </c>
      <c r="H11" s="227">
        <v>0</v>
      </c>
      <c r="I11" s="246">
        <v>0.33</v>
      </c>
      <c r="J11" s="227">
        <v>40000</v>
      </c>
      <c r="K11" s="246">
        <v>0.33</v>
      </c>
      <c r="L11" s="227">
        <v>40000</v>
      </c>
      <c r="M11" s="246">
        <v>0.34</v>
      </c>
      <c r="N11" s="227">
        <v>20000</v>
      </c>
      <c r="O11" s="202">
        <f t="shared" si="0"/>
        <v>1</v>
      </c>
      <c r="P11" s="480">
        <f t="shared" ref="P11:P46" si="1">H11+J11+L11+N11</f>
        <v>100000</v>
      </c>
      <c r="Q11" s="584" t="s">
        <v>2095</v>
      </c>
      <c r="R11" s="469" t="s">
        <v>2096</v>
      </c>
      <c r="S11" s="611" t="s">
        <v>2097</v>
      </c>
      <c r="T11" s="469" t="s">
        <v>2098</v>
      </c>
      <c r="U11" s="469" t="s">
        <v>2099</v>
      </c>
    </row>
    <row r="12" spans="1:27" s="615" customFormat="1" ht="63.6" customHeight="1" x14ac:dyDescent="0.25">
      <c r="A12" s="1033"/>
      <c r="B12" s="1008"/>
      <c r="C12" s="542" t="s">
        <v>2116</v>
      </c>
      <c r="D12" s="470" t="s">
        <v>2117</v>
      </c>
      <c r="E12" s="560" t="s">
        <v>2257</v>
      </c>
      <c r="F12" s="546" t="s">
        <v>2256</v>
      </c>
      <c r="G12" s="246">
        <v>0.25</v>
      </c>
      <c r="H12" s="480">
        <v>15000</v>
      </c>
      <c r="I12" s="330">
        <v>0.25</v>
      </c>
      <c r="J12" s="480">
        <v>15000</v>
      </c>
      <c r="K12" s="330">
        <v>0.25</v>
      </c>
      <c r="L12" s="480">
        <v>15000</v>
      </c>
      <c r="M12" s="330">
        <v>0.25</v>
      </c>
      <c r="N12" s="480">
        <v>15000</v>
      </c>
      <c r="O12" s="330">
        <f>G12+I12+K12+M12</f>
        <v>1</v>
      </c>
      <c r="P12" s="480">
        <f t="shared" si="1"/>
        <v>60000</v>
      </c>
      <c r="Q12" s="477" t="s">
        <v>2118</v>
      </c>
      <c r="R12" s="477" t="s">
        <v>2119</v>
      </c>
      <c r="S12" s="469" t="s">
        <v>2120</v>
      </c>
      <c r="T12" s="469" t="s">
        <v>2121</v>
      </c>
      <c r="U12" s="469" t="s">
        <v>2122</v>
      </c>
    </row>
    <row r="13" spans="1:27" ht="64.5" customHeight="1" x14ac:dyDescent="0.25">
      <c r="A13" s="1033"/>
      <c r="B13" s="1008"/>
      <c r="C13" s="473" t="s">
        <v>2123</v>
      </c>
      <c r="D13" s="473" t="s">
        <v>2259</v>
      </c>
      <c r="E13" s="491" t="s">
        <v>2258</v>
      </c>
      <c r="F13" s="471" t="s">
        <v>2124</v>
      </c>
      <c r="G13" s="586">
        <v>0</v>
      </c>
      <c r="H13" s="587">
        <v>0</v>
      </c>
      <c r="I13" s="588">
        <v>0</v>
      </c>
      <c r="J13" s="588">
        <v>0</v>
      </c>
      <c r="K13" s="588">
        <v>0</v>
      </c>
      <c r="L13" s="588">
        <v>0</v>
      </c>
      <c r="M13" s="588">
        <v>0</v>
      </c>
      <c r="N13" s="588">
        <v>0</v>
      </c>
      <c r="O13" s="588">
        <f>I13+K13+M13</f>
        <v>0</v>
      </c>
      <c r="P13" s="480">
        <f t="shared" si="1"/>
        <v>0</v>
      </c>
      <c r="Q13" s="487" t="s">
        <v>2125</v>
      </c>
      <c r="R13" s="487" t="s">
        <v>2126</v>
      </c>
      <c r="S13" s="487" t="s">
        <v>2127</v>
      </c>
      <c r="T13" s="473" t="s">
        <v>1608</v>
      </c>
      <c r="U13" s="487" t="s">
        <v>2128</v>
      </c>
    </row>
    <row r="14" spans="1:27" ht="131.1" customHeight="1" x14ac:dyDescent="0.25">
      <c r="A14" s="1033"/>
      <c r="B14" s="1008"/>
      <c r="C14" s="573" t="s">
        <v>2143</v>
      </c>
      <c r="D14" s="473" t="s">
        <v>2144</v>
      </c>
      <c r="E14" s="491" t="s">
        <v>2260</v>
      </c>
      <c r="F14" s="589" t="s">
        <v>2145</v>
      </c>
      <c r="G14" s="246">
        <v>1</v>
      </c>
      <c r="H14" s="480">
        <v>0</v>
      </c>
      <c r="I14" s="330">
        <v>0</v>
      </c>
      <c r="J14" s="480">
        <v>0</v>
      </c>
      <c r="K14" s="330">
        <v>0</v>
      </c>
      <c r="L14" s="480">
        <v>0</v>
      </c>
      <c r="M14" s="330">
        <v>0</v>
      </c>
      <c r="N14" s="588">
        <v>0</v>
      </c>
      <c r="O14" s="475">
        <f>G14+I14+K14+M14</f>
        <v>1</v>
      </c>
      <c r="P14" s="480">
        <f t="shared" si="1"/>
        <v>0</v>
      </c>
      <c r="Q14" s="590" t="s">
        <v>2146</v>
      </c>
      <c r="R14" s="590" t="s">
        <v>2147</v>
      </c>
      <c r="S14" s="590" t="s">
        <v>2148</v>
      </c>
      <c r="T14" s="591" t="s">
        <v>1608</v>
      </c>
      <c r="U14" s="487" t="s">
        <v>2128</v>
      </c>
    </row>
    <row r="15" spans="1:27" ht="120.6" customHeight="1" x14ac:dyDescent="0.25">
      <c r="A15" s="1033"/>
      <c r="B15" s="1008"/>
      <c r="C15" s="604" t="s">
        <v>2235</v>
      </c>
      <c r="D15" s="470" t="s">
        <v>2236</v>
      </c>
      <c r="E15" s="560" t="s">
        <v>2262</v>
      </c>
      <c r="F15" s="605" t="s">
        <v>2261</v>
      </c>
      <c r="G15" s="246">
        <v>0.25</v>
      </c>
      <c r="H15" s="480">
        <v>0</v>
      </c>
      <c r="I15" s="330">
        <v>0.25</v>
      </c>
      <c r="J15" s="480">
        <v>0</v>
      </c>
      <c r="K15" s="330">
        <v>0.25</v>
      </c>
      <c r="L15" s="480">
        <v>0</v>
      </c>
      <c r="M15" s="330">
        <v>0.25</v>
      </c>
      <c r="N15" s="480">
        <v>0</v>
      </c>
      <c r="O15" s="330">
        <f>G15+I15+K15+M15</f>
        <v>1</v>
      </c>
      <c r="P15" s="480">
        <f t="shared" si="1"/>
        <v>0</v>
      </c>
      <c r="Q15" s="470" t="s">
        <v>2263</v>
      </c>
      <c r="R15" s="470" t="s">
        <v>2237</v>
      </c>
      <c r="S15" s="470" t="s">
        <v>2238</v>
      </c>
      <c r="T15" s="470" t="s">
        <v>2114</v>
      </c>
      <c r="U15" s="470" t="s">
        <v>2115</v>
      </c>
    </row>
    <row r="16" spans="1:27" ht="96.95" customHeight="1" x14ac:dyDescent="0.25">
      <c r="A16" s="1034"/>
      <c r="B16" s="1028"/>
      <c r="C16" s="295"/>
      <c r="D16" s="245"/>
      <c r="E16" s="295"/>
      <c r="F16" s="295"/>
      <c r="G16" s="246"/>
      <c r="H16" s="328"/>
      <c r="I16" s="330"/>
      <c r="J16" s="328"/>
      <c r="K16" s="330"/>
      <c r="L16" s="328"/>
      <c r="M16" s="330"/>
      <c r="N16" s="328"/>
      <c r="O16" s="360">
        <f t="shared" ref="O16:O32" si="2">G16+I16+K16+M16</f>
        <v>0</v>
      </c>
      <c r="P16" s="480">
        <f t="shared" si="1"/>
        <v>0</v>
      </c>
      <c r="Q16" s="328"/>
      <c r="R16" s="328"/>
      <c r="S16" s="245"/>
      <c r="T16" s="245"/>
      <c r="U16" s="245"/>
    </row>
    <row r="17" spans="1:21" ht="72.599999999999994" customHeight="1" x14ac:dyDescent="0.25">
      <c r="A17" s="1007" t="s">
        <v>1455</v>
      </c>
      <c r="B17" s="1007" t="s">
        <v>1457</v>
      </c>
      <c r="C17" s="573" t="s">
        <v>2129</v>
      </c>
      <c r="D17" s="473" t="s">
        <v>2130</v>
      </c>
      <c r="E17" s="491" t="s">
        <v>2264</v>
      </c>
      <c r="F17" s="589" t="s">
        <v>2131</v>
      </c>
      <c r="G17" s="246">
        <v>0.25</v>
      </c>
      <c r="H17" s="480">
        <v>56000</v>
      </c>
      <c r="I17" s="330">
        <v>0.25</v>
      </c>
      <c r="J17" s="480">
        <v>56000</v>
      </c>
      <c r="K17" s="330">
        <v>0.25</v>
      </c>
      <c r="L17" s="480">
        <v>56000</v>
      </c>
      <c r="M17" s="330">
        <v>0.25</v>
      </c>
      <c r="N17" s="588">
        <v>56000</v>
      </c>
      <c r="O17" s="475">
        <f>G17+I17+K17+M17</f>
        <v>1</v>
      </c>
      <c r="P17" s="480">
        <f t="shared" si="1"/>
        <v>224000</v>
      </c>
      <c r="Q17" s="590" t="s">
        <v>2132</v>
      </c>
      <c r="R17" s="590" t="s">
        <v>2133</v>
      </c>
      <c r="S17" s="487" t="s">
        <v>2134</v>
      </c>
      <c r="T17" s="473" t="s">
        <v>2135</v>
      </c>
      <c r="U17" s="487" t="s">
        <v>2128</v>
      </c>
    </row>
    <row r="18" spans="1:21" ht="87.6" customHeight="1" x14ac:dyDescent="0.25">
      <c r="A18" s="1008"/>
      <c r="B18" s="1008"/>
      <c r="C18" s="573" t="s">
        <v>2136</v>
      </c>
      <c r="D18" s="473" t="s">
        <v>2137</v>
      </c>
      <c r="E18" s="491" t="s">
        <v>2265</v>
      </c>
      <c r="F18" s="589" t="s">
        <v>2138</v>
      </c>
      <c r="G18" s="246">
        <v>0</v>
      </c>
      <c r="H18" s="480">
        <v>0</v>
      </c>
      <c r="I18" s="330">
        <v>0.5</v>
      </c>
      <c r="J18" s="480">
        <v>0</v>
      </c>
      <c r="K18" s="330">
        <v>0.5</v>
      </c>
      <c r="L18" s="480">
        <v>0</v>
      </c>
      <c r="M18" s="330">
        <v>0</v>
      </c>
      <c r="N18" s="588">
        <v>0</v>
      </c>
      <c r="O18" s="475">
        <f>G18+I18+K18+M18</f>
        <v>1</v>
      </c>
      <c r="P18" s="480">
        <f t="shared" si="1"/>
        <v>0</v>
      </c>
      <c r="Q18" s="590" t="s">
        <v>2139</v>
      </c>
      <c r="R18" s="590" t="s">
        <v>2140</v>
      </c>
      <c r="S18" s="487" t="s">
        <v>2141</v>
      </c>
      <c r="T18" s="473" t="s">
        <v>2142</v>
      </c>
      <c r="U18" s="487" t="s">
        <v>2128</v>
      </c>
    </row>
    <row r="19" spans="1:21" ht="114.6" customHeight="1" x14ac:dyDescent="0.25">
      <c r="A19" s="1008"/>
      <c r="B19" s="1008"/>
      <c r="C19" s="542" t="s">
        <v>2100</v>
      </c>
      <c r="D19" s="470" t="s">
        <v>2101</v>
      </c>
      <c r="E19" s="560" t="s">
        <v>2266</v>
      </c>
      <c r="F19" s="546" t="s">
        <v>2102</v>
      </c>
      <c r="G19" s="246">
        <v>0</v>
      </c>
      <c r="H19" s="227">
        <v>0</v>
      </c>
      <c r="I19" s="246">
        <v>0.4</v>
      </c>
      <c r="J19" s="227">
        <v>12250</v>
      </c>
      <c r="K19" s="246">
        <v>0.3</v>
      </c>
      <c r="L19" s="227">
        <v>12250</v>
      </c>
      <c r="M19" s="246">
        <v>0.3</v>
      </c>
      <c r="N19" s="227">
        <v>12250</v>
      </c>
      <c r="O19" s="202">
        <f>G19+I19+K19+M19</f>
        <v>1</v>
      </c>
      <c r="P19" s="480">
        <f t="shared" si="1"/>
        <v>36750</v>
      </c>
      <c r="Q19" s="584" t="s">
        <v>2103</v>
      </c>
      <c r="R19" s="533" t="s">
        <v>2104</v>
      </c>
      <c r="S19" s="585" t="s">
        <v>2105</v>
      </c>
      <c r="T19" s="245" t="s">
        <v>2106</v>
      </c>
      <c r="U19" s="245" t="s">
        <v>2107</v>
      </c>
    </row>
    <row r="20" spans="1:21" ht="77.099999999999994" customHeight="1" x14ac:dyDescent="0.25">
      <c r="A20" s="1008"/>
      <c r="B20" s="1008"/>
      <c r="C20" s="573" t="s">
        <v>2108</v>
      </c>
      <c r="D20" s="473" t="s">
        <v>2109</v>
      </c>
      <c r="E20" s="581" t="s">
        <v>2267</v>
      </c>
      <c r="F20" s="532" t="s">
        <v>2110</v>
      </c>
      <c r="G20" s="475">
        <v>0.5</v>
      </c>
      <c r="H20" s="488">
        <v>30000</v>
      </c>
      <c r="I20" s="475">
        <v>0.5</v>
      </c>
      <c r="J20" s="577">
        <v>27500</v>
      </c>
      <c r="K20" s="475"/>
      <c r="L20" s="577"/>
      <c r="M20" s="475"/>
      <c r="N20" s="488"/>
      <c r="O20" s="475">
        <f>G20+I20+K20+M20</f>
        <v>1</v>
      </c>
      <c r="P20" s="480">
        <f t="shared" si="1"/>
        <v>57500</v>
      </c>
      <c r="Q20" s="473" t="s">
        <v>2111</v>
      </c>
      <c r="R20" s="473" t="s">
        <v>2112</v>
      </c>
      <c r="S20" s="473" t="s">
        <v>2113</v>
      </c>
      <c r="T20" s="473" t="s">
        <v>2114</v>
      </c>
      <c r="U20" s="473" t="s">
        <v>2115</v>
      </c>
    </row>
    <row r="21" spans="1:21" ht="110.1" customHeight="1" x14ac:dyDescent="0.25">
      <c r="A21" s="1008"/>
      <c r="B21" s="1008"/>
      <c r="C21" s="542" t="s">
        <v>2149</v>
      </c>
      <c r="D21" s="470" t="s">
        <v>2150</v>
      </c>
      <c r="E21" s="560" t="s">
        <v>2268</v>
      </c>
      <c r="F21" s="592" t="s">
        <v>2151</v>
      </c>
      <c r="G21" s="246">
        <v>0.25</v>
      </c>
      <c r="H21" s="227">
        <v>30000</v>
      </c>
      <c r="I21" s="246">
        <v>0.25</v>
      </c>
      <c r="J21" s="227">
        <v>30000</v>
      </c>
      <c r="K21" s="246">
        <v>0.25</v>
      </c>
      <c r="L21" s="227">
        <v>30000</v>
      </c>
      <c r="M21" s="246">
        <v>0.25</v>
      </c>
      <c r="N21" s="227">
        <v>30000</v>
      </c>
      <c r="O21" s="202">
        <f t="shared" ref="O21:O22" si="3">G21+I21+K21+M21</f>
        <v>1</v>
      </c>
      <c r="P21" s="480">
        <f t="shared" si="1"/>
        <v>120000</v>
      </c>
      <c r="Q21" s="593" t="s">
        <v>2152</v>
      </c>
      <c r="R21" s="470" t="s">
        <v>2153</v>
      </c>
      <c r="S21" s="470" t="s">
        <v>2154</v>
      </c>
      <c r="T21" s="245" t="s">
        <v>2155</v>
      </c>
      <c r="U21" s="245" t="s">
        <v>2156</v>
      </c>
    </row>
    <row r="22" spans="1:21" ht="129.6" customHeight="1" x14ac:dyDescent="0.25">
      <c r="A22" s="1008"/>
      <c r="B22" s="1008"/>
      <c r="C22" s="594" t="s">
        <v>2157</v>
      </c>
      <c r="D22" s="595" t="s">
        <v>2158</v>
      </c>
      <c r="E22" s="560" t="s">
        <v>2269</v>
      </c>
      <c r="F22" s="596" t="s">
        <v>2159</v>
      </c>
      <c r="G22" s="246">
        <v>0.25</v>
      </c>
      <c r="H22" s="227">
        <v>0</v>
      </c>
      <c r="I22" s="246">
        <v>0.25</v>
      </c>
      <c r="J22" s="227">
        <v>0</v>
      </c>
      <c r="K22" s="246">
        <v>0.25</v>
      </c>
      <c r="L22" s="227">
        <v>0</v>
      </c>
      <c r="M22" s="246">
        <v>0.25</v>
      </c>
      <c r="N22" s="227">
        <v>0</v>
      </c>
      <c r="O22" s="202">
        <f t="shared" si="3"/>
        <v>1</v>
      </c>
      <c r="P22" s="480">
        <f t="shared" si="1"/>
        <v>0</v>
      </c>
      <c r="Q22" s="597" t="s">
        <v>2160</v>
      </c>
      <c r="R22" s="598" t="s">
        <v>2161</v>
      </c>
      <c r="S22" s="595" t="s">
        <v>2162</v>
      </c>
      <c r="T22" s="595" t="s">
        <v>2163</v>
      </c>
      <c r="U22" s="595" t="s">
        <v>2164</v>
      </c>
    </row>
    <row r="23" spans="1:21" s="615" customFormat="1" ht="92.1" customHeight="1" x14ac:dyDescent="0.25">
      <c r="A23" s="1008"/>
      <c r="B23" s="1028"/>
      <c r="C23" s="542" t="s">
        <v>2177</v>
      </c>
      <c r="D23" s="470" t="s">
        <v>2178</v>
      </c>
      <c r="E23" s="560" t="s">
        <v>2270</v>
      </c>
      <c r="F23" s="546" t="s">
        <v>2179</v>
      </c>
      <c r="G23" s="246">
        <v>0.25</v>
      </c>
      <c r="H23" s="480">
        <v>5000</v>
      </c>
      <c r="I23" s="330">
        <v>0.25</v>
      </c>
      <c r="J23" s="480">
        <v>5000</v>
      </c>
      <c r="K23" s="330">
        <v>0.25</v>
      </c>
      <c r="L23" s="480">
        <v>5000</v>
      </c>
      <c r="M23" s="330">
        <v>0.25</v>
      </c>
      <c r="N23" s="480">
        <v>5000</v>
      </c>
      <c r="O23" s="330">
        <f>G23+I23+K23+M23</f>
        <v>1</v>
      </c>
      <c r="P23" s="480">
        <f t="shared" si="1"/>
        <v>20000</v>
      </c>
      <c r="Q23" s="599" t="s">
        <v>2180</v>
      </c>
      <c r="R23" s="599" t="s">
        <v>2181</v>
      </c>
      <c r="S23" s="470" t="s">
        <v>2182</v>
      </c>
      <c r="T23" s="470" t="s">
        <v>2033</v>
      </c>
      <c r="U23" s="470" t="s">
        <v>2122</v>
      </c>
    </row>
    <row r="24" spans="1:21" ht="80.45" customHeight="1" x14ac:dyDescent="0.25">
      <c r="A24" s="1008"/>
      <c r="B24" s="1007" t="s">
        <v>1458</v>
      </c>
      <c r="C24" s="542" t="s">
        <v>2183</v>
      </c>
      <c r="D24" s="470" t="s">
        <v>2184</v>
      </c>
      <c r="E24" s="560" t="s">
        <v>2271</v>
      </c>
      <c r="F24" s="546" t="s">
        <v>2185</v>
      </c>
      <c r="G24" s="246">
        <v>0.25</v>
      </c>
      <c r="H24" s="618">
        <v>0</v>
      </c>
      <c r="I24" s="619">
        <v>0.25</v>
      </c>
      <c r="J24" s="618">
        <v>0</v>
      </c>
      <c r="K24" s="619">
        <v>0.5</v>
      </c>
      <c r="L24" s="618">
        <v>0</v>
      </c>
      <c r="M24" s="330">
        <v>0</v>
      </c>
      <c r="N24" s="618">
        <v>0</v>
      </c>
      <c r="O24" s="330">
        <f>G24+I24+K24+M24</f>
        <v>1</v>
      </c>
      <c r="P24" s="480">
        <f t="shared" si="1"/>
        <v>0</v>
      </c>
      <c r="Q24" s="470" t="s">
        <v>2186</v>
      </c>
      <c r="R24" s="470" t="s">
        <v>2187</v>
      </c>
      <c r="S24" s="470" t="s">
        <v>2188</v>
      </c>
      <c r="T24" s="470" t="s">
        <v>2189</v>
      </c>
      <c r="U24" s="470" t="s">
        <v>2062</v>
      </c>
    </row>
    <row r="25" spans="1:21" s="615" customFormat="1" ht="80.45" customHeight="1" x14ac:dyDescent="0.25">
      <c r="A25" s="1008"/>
      <c r="B25" s="1008"/>
      <c r="C25" s="542" t="s">
        <v>2190</v>
      </c>
      <c r="D25" s="470" t="s">
        <v>2191</v>
      </c>
      <c r="E25" s="560" t="s">
        <v>2272</v>
      </c>
      <c r="F25" s="471" t="s">
        <v>3436</v>
      </c>
      <c r="G25" s="246">
        <v>0.5</v>
      </c>
      <c r="H25" s="480">
        <v>5000</v>
      </c>
      <c r="I25" s="330">
        <v>0.5</v>
      </c>
      <c r="J25" s="480">
        <v>20000</v>
      </c>
      <c r="K25" s="330">
        <v>0</v>
      </c>
      <c r="L25" s="480">
        <v>10000</v>
      </c>
      <c r="M25" s="330">
        <v>0</v>
      </c>
      <c r="N25" s="480">
        <v>0</v>
      </c>
      <c r="O25" s="330">
        <f>G25+I25+K25+M25</f>
        <v>1</v>
      </c>
      <c r="P25" s="480">
        <f t="shared" si="1"/>
        <v>35000</v>
      </c>
      <c r="Q25" s="470" t="s">
        <v>2192</v>
      </c>
      <c r="R25" s="470" t="s">
        <v>2193</v>
      </c>
      <c r="S25" s="470" t="s">
        <v>2194</v>
      </c>
      <c r="T25" s="470" t="s">
        <v>2195</v>
      </c>
      <c r="U25" s="470" t="s">
        <v>2200</v>
      </c>
    </row>
    <row r="26" spans="1:21" ht="75.95" customHeight="1" x14ac:dyDescent="0.25">
      <c r="A26" s="1008"/>
      <c r="B26" s="1008"/>
      <c r="C26" s="542" t="s">
        <v>2196</v>
      </c>
      <c r="D26" s="470" t="s">
        <v>2197</v>
      </c>
      <c r="E26" s="560" t="s">
        <v>2274</v>
      </c>
      <c r="F26" s="471" t="s">
        <v>2275</v>
      </c>
      <c r="G26" s="246">
        <v>0</v>
      </c>
      <c r="H26" s="480">
        <v>0</v>
      </c>
      <c r="I26" s="330">
        <v>0</v>
      </c>
      <c r="J26" s="480">
        <v>0</v>
      </c>
      <c r="K26" s="330">
        <v>0</v>
      </c>
      <c r="L26" s="480">
        <v>0</v>
      </c>
      <c r="M26" s="330">
        <v>0</v>
      </c>
      <c r="N26" s="480">
        <v>0</v>
      </c>
      <c r="O26" s="330">
        <f>G26+I26+K26+M26</f>
        <v>0</v>
      </c>
      <c r="P26" s="480">
        <f t="shared" si="1"/>
        <v>0</v>
      </c>
      <c r="Q26" s="470" t="s">
        <v>2198</v>
      </c>
      <c r="R26" s="470" t="s">
        <v>2193</v>
      </c>
      <c r="S26" s="470" t="s">
        <v>2199</v>
      </c>
      <c r="T26" s="470" t="s">
        <v>2195</v>
      </c>
      <c r="U26" s="470" t="s">
        <v>2200</v>
      </c>
    </row>
    <row r="27" spans="1:21" ht="114" customHeight="1" x14ac:dyDescent="0.25">
      <c r="A27" s="1008"/>
      <c r="B27" s="1008"/>
      <c r="C27" s="600" t="s">
        <v>2201</v>
      </c>
      <c r="D27" s="600" t="s">
        <v>2202</v>
      </c>
      <c r="E27" s="560" t="s">
        <v>2276</v>
      </c>
      <c r="F27" s="601" t="s">
        <v>2203</v>
      </c>
      <c r="G27" s="246">
        <v>0</v>
      </c>
      <c r="H27" s="227">
        <v>0</v>
      </c>
      <c r="I27" s="246">
        <v>0.33</v>
      </c>
      <c r="J27" s="327">
        <v>10000</v>
      </c>
      <c r="K27" s="246">
        <v>0.33</v>
      </c>
      <c r="L27" s="327">
        <v>10000</v>
      </c>
      <c r="M27" s="246">
        <v>0.34</v>
      </c>
      <c r="N27" s="327">
        <v>10000</v>
      </c>
      <c r="O27" s="202">
        <f>G27+I27+K27+M27</f>
        <v>1</v>
      </c>
      <c r="P27" s="480">
        <f t="shared" si="1"/>
        <v>30000</v>
      </c>
      <c r="Q27" s="602" t="s">
        <v>2204</v>
      </c>
      <c r="R27" s="513" t="s">
        <v>2205</v>
      </c>
      <c r="S27" s="519" t="s">
        <v>2206</v>
      </c>
      <c r="T27" s="470" t="s">
        <v>2207</v>
      </c>
      <c r="U27" s="470" t="s">
        <v>2208</v>
      </c>
    </row>
    <row r="28" spans="1:21" ht="63" x14ac:dyDescent="0.25">
      <c r="A28" s="1008"/>
      <c r="B28" s="1008"/>
      <c r="C28" s="542" t="s">
        <v>2209</v>
      </c>
      <c r="D28" s="470" t="s">
        <v>2210</v>
      </c>
      <c r="E28" s="560" t="s">
        <v>2277</v>
      </c>
      <c r="F28" s="546" t="s">
        <v>2211</v>
      </c>
      <c r="G28" s="246">
        <v>0</v>
      </c>
      <c r="H28" s="480">
        <v>0</v>
      </c>
      <c r="I28" s="330">
        <v>0</v>
      </c>
      <c r="J28" s="480">
        <v>0</v>
      </c>
      <c r="K28" s="330">
        <v>1</v>
      </c>
      <c r="L28" s="480">
        <v>10000</v>
      </c>
      <c r="M28" s="330">
        <v>0</v>
      </c>
      <c r="N28" s="480">
        <v>0</v>
      </c>
      <c r="O28" s="330">
        <f t="shared" ref="O28" si="4">G28+I28+K28+M28</f>
        <v>1</v>
      </c>
      <c r="P28" s="480">
        <f t="shared" si="1"/>
        <v>10000</v>
      </c>
      <c r="Q28" s="470" t="s">
        <v>2212</v>
      </c>
      <c r="R28" s="470" t="s">
        <v>2213</v>
      </c>
      <c r="S28" s="470" t="s">
        <v>2214</v>
      </c>
      <c r="T28" s="470" t="s">
        <v>1681</v>
      </c>
      <c r="U28" s="245"/>
    </row>
    <row r="29" spans="1:21" ht="15.75" x14ac:dyDescent="0.25">
      <c r="A29" s="1008"/>
      <c r="B29" s="1008"/>
      <c r="C29" s="295"/>
      <c r="D29" s="245"/>
      <c r="E29" s="295"/>
      <c r="F29" s="295"/>
      <c r="G29" s="245"/>
      <c r="H29" s="329"/>
      <c r="I29" s="328"/>
      <c r="J29" s="328"/>
      <c r="K29" s="328"/>
      <c r="L29" s="328"/>
      <c r="M29" s="328"/>
      <c r="N29" s="328"/>
      <c r="O29" s="360">
        <f t="shared" si="2"/>
        <v>0</v>
      </c>
      <c r="P29" s="480">
        <f t="shared" si="1"/>
        <v>0</v>
      </c>
      <c r="Q29" s="245"/>
      <c r="R29" s="245"/>
      <c r="S29" s="245"/>
      <c r="T29" s="245"/>
      <c r="U29" s="245"/>
    </row>
    <row r="30" spans="1:21" ht="15.75" x14ac:dyDescent="0.25">
      <c r="A30" s="1008"/>
      <c r="B30" s="1008"/>
      <c r="C30" s="295"/>
      <c r="D30" s="245"/>
      <c r="E30" s="295"/>
      <c r="F30" s="295"/>
      <c r="G30" s="245"/>
      <c r="H30" s="329"/>
      <c r="I30" s="328"/>
      <c r="J30" s="328"/>
      <c r="K30" s="328"/>
      <c r="L30" s="328"/>
      <c r="M30" s="328"/>
      <c r="N30" s="328"/>
      <c r="O30" s="360">
        <f t="shared" si="2"/>
        <v>0</v>
      </c>
      <c r="P30" s="480">
        <f t="shared" si="1"/>
        <v>0</v>
      </c>
      <c r="Q30" s="245"/>
      <c r="R30" s="245"/>
      <c r="S30" s="245"/>
      <c r="T30" s="245"/>
      <c r="U30" s="245"/>
    </row>
    <row r="31" spans="1:21" ht="15.75" x14ac:dyDescent="0.25">
      <c r="A31" s="1008"/>
      <c r="B31" s="1031" t="s">
        <v>1459</v>
      </c>
      <c r="C31" s="295"/>
      <c r="D31" s="245"/>
      <c r="E31" s="295"/>
      <c r="F31" s="295"/>
      <c r="G31" s="245"/>
      <c r="H31" s="329"/>
      <c r="I31" s="328"/>
      <c r="J31" s="328"/>
      <c r="K31" s="328"/>
      <c r="L31" s="328"/>
      <c r="M31" s="328"/>
      <c r="N31" s="328"/>
      <c r="O31" s="360">
        <f t="shared" si="2"/>
        <v>0</v>
      </c>
      <c r="P31" s="480">
        <f t="shared" si="1"/>
        <v>0</v>
      </c>
      <c r="Q31" s="245"/>
      <c r="R31" s="245"/>
      <c r="S31" s="245"/>
      <c r="T31" s="245"/>
      <c r="U31" s="245"/>
    </row>
    <row r="32" spans="1:21" ht="15.75" x14ac:dyDescent="0.25">
      <c r="A32" s="1008"/>
      <c r="B32" s="1031"/>
      <c r="C32" s="295"/>
      <c r="D32" s="245"/>
      <c r="E32" s="295"/>
      <c r="F32" s="295"/>
      <c r="G32" s="245"/>
      <c r="H32" s="329"/>
      <c r="I32" s="328"/>
      <c r="J32" s="328"/>
      <c r="K32" s="328"/>
      <c r="L32" s="328"/>
      <c r="M32" s="328"/>
      <c r="N32" s="328"/>
      <c r="O32" s="360">
        <f t="shared" si="2"/>
        <v>0</v>
      </c>
      <c r="P32" s="480">
        <f t="shared" si="1"/>
        <v>0</v>
      </c>
      <c r="Q32" s="245"/>
      <c r="R32" s="245"/>
      <c r="S32" s="245"/>
      <c r="T32" s="245"/>
      <c r="U32" s="245"/>
    </row>
    <row r="33" spans="1:21" ht="83.1" customHeight="1" x14ac:dyDescent="0.25">
      <c r="A33" s="1008"/>
      <c r="B33" s="1031"/>
      <c r="C33" s="542" t="s">
        <v>2055</v>
      </c>
      <c r="D33" s="470" t="s">
        <v>2056</v>
      </c>
      <c r="E33" s="560" t="s">
        <v>2278</v>
      </c>
      <c r="F33" s="546" t="s">
        <v>2057</v>
      </c>
      <c r="G33" s="246">
        <v>0</v>
      </c>
      <c r="H33" s="480">
        <v>0</v>
      </c>
      <c r="I33" s="330">
        <v>0.5</v>
      </c>
      <c r="J33" s="480">
        <v>3000</v>
      </c>
      <c r="K33" s="330">
        <v>0.5</v>
      </c>
      <c r="L33" s="480">
        <v>3000</v>
      </c>
      <c r="M33" s="330">
        <v>0</v>
      </c>
      <c r="N33" s="480">
        <v>0</v>
      </c>
      <c r="O33" s="330">
        <f>G33+I33+K33+M33</f>
        <v>1</v>
      </c>
      <c r="P33" s="480">
        <f t="shared" si="1"/>
        <v>6000</v>
      </c>
      <c r="Q33" s="478" t="s">
        <v>2058</v>
      </c>
      <c r="R33" s="478" t="s">
        <v>2059</v>
      </c>
      <c r="S33" s="470" t="s">
        <v>2060</v>
      </c>
      <c r="T33" s="470" t="s">
        <v>2061</v>
      </c>
      <c r="U33" s="470" t="s">
        <v>2062</v>
      </c>
    </row>
    <row r="34" spans="1:21" ht="111.6" customHeight="1" x14ac:dyDescent="0.25">
      <c r="A34" s="1008"/>
      <c r="B34" s="1031"/>
      <c r="C34" s="542" t="s">
        <v>2228</v>
      </c>
      <c r="D34" s="470" t="s">
        <v>2229</v>
      </c>
      <c r="E34" s="560" t="s">
        <v>2279</v>
      </c>
      <c r="F34" s="546" t="s">
        <v>2230</v>
      </c>
      <c r="G34" s="246">
        <v>0.25</v>
      </c>
      <c r="H34" s="227">
        <v>0</v>
      </c>
      <c r="I34" s="246">
        <v>0.25</v>
      </c>
      <c r="J34" s="227">
        <v>0</v>
      </c>
      <c r="K34" s="246">
        <v>0.25</v>
      </c>
      <c r="L34" s="227">
        <v>0</v>
      </c>
      <c r="M34" s="246">
        <v>0.25</v>
      </c>
      <c r="N34" s="327">
        <v>0</v>
      </c>
      <c r="O34" s="202">
        <f t="shared" ref="O34" si="5">G34+I34+K34+M34</f>
        <v>1</v>
      </c>
      <c r="P34" s="480">
        <f t="shared" si="1"/>
        <v>0</v>
      </c>
      <c r="Q34" s="603" t="s">
        <v>2204</v>
      </c>
      <c r="R34" s="470" t="s">
        <v>2231</v>
      </c>
      <c r="S34" s="470" t="s">
        <v>2232</v>
      </c>
      <c r="T34" s="470" t="s">
        <v>2233</v>
      </c>
      <c r="U34" s="470" t="s">
        <v>2234</v>
      </c>
    </row>
    <row r="35" spans="1:21" ht="111.6" customHeight="1" x14ac:dyDescent="0.25">
      <c r="A35" s="1008"/>
      <c r="B35" s="1031"/>
      <c r="C35" s="542" t="s">
        <v>2215</v>
      </c>
      <c r="D35" s="470" t="s">
        <v>2216</v>
      </c>
      <c r="E35" s="560" t="s">
        <v>2281</v>
      </c>
      <c r="F35" s="546" t="s">
        <v>2217</v>
      </c>
      <c r="G35" s="606">
        <v>0</v>
      </c>
      <c r="H35" s="618">
        <v>0</v>
      </c>
      <c r="I35" s="619">
        <v>0</v>
      </c>
      <c r="J35" s="618">
        <v>0</v>
      </c>
      <c r="K35" s="619">
        <v>0.5</v>
      </c>
      <c r="L35" s="618">
        <v>0</v>
      </c>
      <c r="M35" s="619">
        <v>0.5</v>
      </c>
      <c r="N35" s="618">
        <v>0</v>
      </c>
      <c r="O35" s="619">
        <f>G35+I35+K35+M35</f>
        <v>1</v>
      </c>
      <c r="P35" s="480">
        <f t="shared" si="1"/>
        <v>0</v>
      </c>
      <c r="Q35" s="470" t="s">
        <v>2218</v>
      </c>
      <c r="R35" s="470" t="s">
        <v>2219</v>
      </c>
      <c r="S35" s="470" t="s">
        <v>2220</v>
      </c>
      <c r="T35" s="470" t="s">
        <v>1864</v>
      </c>
      <c r="U35" s="470" t="s">
        <v>2062</v>
      </c>
    </row>
    <row r="36" spans="1:21" ht="101.45" customHeight="1" x14ac:dyDescent="0.25">
      <c r="A36" s="1008"/>
      <c r="B36" s="1031" t="s">
        <v>1460</v>
      </c>
      <c r="C36" s="535" t="s">
        <v>2063</v>
      </c>
      <c r="D36" s="478" t="s">
        <v>2064</v>
      </c>
      <c r="E36" s="560" t="s">
        <v>2280</v>
      </c>
      <c r="F36" s="536" t="s">
        <v>2065</v>
      </c>
      <c r="G36" s="330">
        <v>0.25</v>
      </c>
      <c r="H36" s="480">
        <v>5500</v>
      </c>
      <c r="I36" s="330">
        <v>0.25</v>
      </c>
      <c r="J36" s="329">
        <v>5200</v>
      </c>
      <c r="K36" s="330">
        <v>0.25</v>
      </c>
      <c r="L36" s="329">
        <v>5000</v>
      </c>
      <c r="M36" s="330">
        <v>0.25</v>
      </c>
      <c r="N36" s="480">
        <v>5000</v>
      </c>
      <c r="O36" s="330">
        <f>G36+I36+K36+M36</f>
        <v>1</v>
      </c>
      <c r="P36" s="480">
        <f t="shared" si="1"/>
        <v>20700</v>
      </c>
      <c r="Q36" s="478" t="s">
        <v>2066</v>
      </c>
      <c r="R36" s="478" t="s">
        <v>2067</v>
      </c>
      <c r="S36" s="478" t="s">
        <v>2068</v>
      </c>
      <c r="T36" s="478" t="s">
        <v>2069</v>
      </c>
      <c r="U36" s="478" t="s">
        <v>2070</v>
      </c>
    </row>
    <row r="37" spans="1:21" ht="63" x14ac:dyDescent="0.25">
      <c r="A37" s="1008"/>
      <c r="B37" s="1031"/>
      <c r="C37" s="484" t="s">
        <v>2086</v>
      </c>
      <c r="D37" s="473" t="s">
        <v>2087</v>
      </c>
      <c r="E37" s="581" t="s">
        <v>2282</v>
      </c>
      <c r="F37" s="621" t="s">
        <v>2088</v>
      </c>
      <c r="G37" s="475">
        <v>0</v>
      </c>
      <c r="H37" s="488">
        <v>0</v>
      </c>
      <c r="I37" s="475">
        <v>0.5</v>
      </c>
      <c r="J37" s="488">
        <v>4950</v>
      </c>
      <c r="K37" s="475">
        <v>0.5</v>
      </c>
      <c r="L37" s="488">
        <v>4250</v>
      </c>
      <c r="M37" s="475">
        <v>0</v>
      </c>
      <c r="N37" s="488">
        <v>0</v>
      </c>
      <c r="O37" s="475">
        <f>G37+I37+K37+M37</f>
        <v>1</v>
      </c>
      <c r="P37" s="480">
        <f t="shared" si="1"/>
        <v>9200</v>
      </c>
      <c r="Q37" s="473" t="s">
        <v>2089</v>
      </c>
      <c r="R37" s="473" t="s">
        <v>2090</v>
      </c>
      <c r="S37" s="473" t="s">
        <v>2091</v>
      </c>
      <c r="T37" s="473" t="s">
        <v>2084</v>
      </c>
      <c r="U37" s="473" t="s">
        <v>2070</v>
      </c>
    </row>
    <row r="38" spans="1:21" ht="15" x14ac:dyDescent="0.25">
      <c r="A38" s="1008"/>
      <c r="B38" s="1031"/>
      <c r="C38" s="583"/>
      <c r="D38" s="478"/>
      <c r="E38" s="622"/>
      <c r="F38" s="623"/>
      <c r="G38" s="330"/>
      <c r="H38" s="480"/>
      <c r="I38" s="330"/>
      <c r="J38" s="480"/>
      <c r="K38" s="330"/>
      <c r="L38" s="480"/>
      <c r="M38" s="330"/>
      <c r="N38" s="480"/>
      <c r="O38" s="330"/>
      <c r="P38" s="480">
        <f t="shared" si="1"/>
        <v>0</v>
      </c>
      <c r="Q38" s="478"/>
      <c r="R38" s="478"/>
      <c r="S38" s="478"/>
      <c r="T38" s="478"/>
      <c r="U38" s="478"/>
    </row>
    <row r="39" spans="1:21" ht="86.1" customHeight="1" x14ac:dyDescent="0.25">
      <c r="A39" s="1008"/>
      <c r="B39" s="1031" t="s">
        <v>1461</v>
      </c>
      <c r="C39" s="542" t="s">
        <v>2071</v>
      </c>
      <c r="D39" s="478" t="s">
        <v>2072</v>
      </c>
      <c r="E39" s="560" t="s">
        <v>2283</v>
      </c>
      <c r="F39" s="546" t="s">
        <v>2073</v>
      </c>
      <c r="G39" s="246">
        <v>0</v>
      </c>
      <c r="H39" s="480">
        <v>0</v>
      </c>
      <c r="I39" s="330">
        <v>0.25</v>
      </c>
      <c r="J39" s="329">
        <v>2500</v>
      </c>
      <c r="K39" s="330">
        <v>0.5</v>
      </c>
      <c r="L39" s="329">
        <v>2500</v>
      </c>
      <c r="M39" s="330">
        <v>0.25</v>
      </c>
      <c r="N39" s="329">
        <v>2500</v>
      </c>
      <c r="O39" s="330">
        <v>1</v>
      </c>
      <c r="P39" s="480">
        <f t="shared" si="1"/>
        <v>7500</v>
      </c>
      <c r="Q39" s="478" t="s">
        <v>2074</v>
      </c>
      <c r="R39" s="478" t="s">
        <v>2075</v>
      </c>
      <c r="S39" s="470" t="s">
        <v>2076</v>
      </c>
      <c r="T39" s="470" t="s">
        <v>2077</v>
      </c>
      <c r="U39" s="470" t="s">
        <v>2078</v>
      </c>
    </row>
    <row r="40" spans="1:21" ht="69.599999999999994" customHeight="1" x14ac:dyDescent="0.25">
      <c r="A40" s="1008"/>
      <c r="B40" s="1031"/>
      <c r="C40" s="473" t="s">
        <v>2165</v>
      </c>
      <c r="D40" s="473" t="s">
        <v>2166</v>
      </c>
      <c r="E40" s="491" t="s">
        <v>2284</v>
      </c>
      <c r="F40" s="624" t="s">
        <v>2167</v>
      </c>
      <c r="G40" s="246">
        <v>0</v>
      </c>
      <c r="H40" s="480">
        <v>0</v>
      </c>
      <c r="I40" s="330">
        <v>0</v>
      </c>
      <c r="J40" s="480">
        <v>0</v>
      </c>
      <c r="K40" s="330">
        <v>1</v>
      </c>
      <c r="L40" s="480">
        <v>0</v>
      </c>
      <c r="M40" s="330">
        <v>0</v>
      </c>
      <c r="N40" s="480">
        <v>0</v>
      </c>
      <c r="O40" s="475">
        <f>G40+I40+K40+M40</f>
        <v>1</v>
      </c>
      <c r="P40" s="480">
        <f t="shared" si="1"/>
        <v>0</v>
      </c>
      <c r="Q40" s="625" t="s">
        <v>2168</v>
      </c>
      <c r="R40" s="625" t="s">
        <v>2169</v>
      </c>
      <c r="S40" s="487" t="s">
        <v>2170</v>
      </c>
      <c r="T40" s="487" t="s">
        <v>2171</v>
      </c>
      <c r="U40" s="487" t="s">
        <v>2172</v>
      </c>
    </row>
    <row r="41" spans="1:21" s="615" customFormat="1" ht="95.1" customHeight="1" x14ac:dyDescent="0.25">
      <c r="A41" s="1008"/>
      <c r="B41" s="1031"/>
      <c r="C41" s="473" t="s">
        <v>2173</v>
      </c>
      <c r="D41" s="473" t="s">
        <v>2166</v>
      </c>
      <c r="E41" s="491" t="s">
        <v>2285</v>
      </c>
      <c r="F41" s="624" t="s">
        <v>2174</v>
      </c>
      <c r="G41" s="246">
        <v>0</v>
      </c>
      <c r="H41" s="480">
        <v>0</v>
      </c>
      <c r="I41" s="330">
        <v>0</v>
      </c>
      <c r="J41" s="480">
        <v>0</v>
      </c>
      <c r="K41" s="330">
        <v>0</v>
      </c>
      <c r="L41" s="480">
        <v>0</v>
      </c>
      <c r="M41" s="330">
        <v>1</v>
      </c>
      <c r="N41" s="480">
        <v>0</v>
      </c>
      <c r="O41" s="475">
        <f>G41+I41+K41+M41</f>
        <v>1</v>
      </c>
      <c r="P41" s="480">
        <f t="shared" si="1"/>
        <v>0</v>
      </c>
      <c r="Q41" s="625" t="s">
        <v>2175</v>
      </c>
      <c r="R41" s="625" t="s">
        <v>2169</v>
      </c>
      <c r="S41" s="487" t="s">
        <v>2170</v>
      </c>
      <c r="T41" s="487" t="s">
        <v>2176</v>
      </c>
      <c r="U41" s="487" t="s">
        <v>2172</v>
      </c>
    </row>
    <row r="42" spans="1:21" s="615" customFormat="1" ht="81" customHeight="1" x14ac:dyDescent="0.25">
      <c r="A42" s="1008"/>
      <c r="B42" s="1031"/>
      <c r="C42" s="535" t="s">
        <v>2239</v>
      </c>
      <c r="D42" s="478" t="s">
        <v>2240</v>
      </c>
      <c r="E42" s="558" t="s">
        <v>2286</v>
      </c>
      <c r="F42" s="536" t="s">
        <v>2241</v>
      </c>
      <c r="G42" s="330">
        <v>0.25</v>
      </c>
      <c r="H42" s="480">
        <v>0</v>
      </c>
      <c r="I42" s="330">
        <v>0.25</v>
      </c>
      <c r="J42" s="480">
        <v>3000</v>
      </c>
      <c r="K42" s="330">
        <v>0.25</v>
      </c>
      <c r="L42" s="480">
        <v>3000</v>
      </c>
      <c r="M42" s="330">
        <v>0.25</v>
      </c>
      <c r="N42" s="480">
        <v>3000</v>
      </c>
      <c r="O42" s="330">
        <f>G42+I42+K42+M42</f>
        <v>1</v>
      </c>
      <c r="P42" s="480">
        <f t="shared" si="1"/>
        <v>9000</v>
      </c>
      <c r="Q42" s="478" t="s">
        <v>2242</v>
      </c>
      <c r="R42" s="478" t="s">
        <v>2243</v>
      </c>
      <c r="S42" s="478" t="s">
        <v>2244</v>
      </c>
      <c r="T42" s="478" t="s">
        <v>1572</v>
      </c>
      <c r="U42" s="470" t="s">
        <v>2078</v>
      </c>
    </row>
    <row r="43" spans="1:21" s="615" customFormat="1" ht="79.5" customHeight="1" x14ac:dyDescent="0.25">
      <c r="A43" s="1008"/>
      <c r="B43" s="1031"/>
      <c r="C43" s="542" t="s">
        <v>2221</v>
      </c>
      <c r="D43" s="470" t="s">
        <v>2222</v>
      </c>
      <c r="E43" s="560" t="s">
        <v>2287</v>
      </c>
      <c r="F43" s="546" t="s">
        <v>2223</v>
      </c>
      <c r="G43" s="246">
        <v>0</v>
      </c>
      <c r="H43" s="480">
        <v>0</v>
      </c>
      <c r="I43" s="330">
        <v>0.5</v>
      </c>
      <c r="J43" s="480">
        <v>0</v>
      </c>
      <c r="K43" s="330">
        <v>0.5</v>
      </c>
      <c r="L43" s="480">
        <v>0</v>
      </c>
      <c r="M43" s="330">
        <v>0</v>
      </c>
      <c r="N43" s="480">
        <v>0</v>
      </c>
      <c r="O43" s="330">
        <f t="shared" ref="O43" si="6">G43+I43+K43+M43</f>
        <v>1</v>
      </c>
      <c r="P43" s="480">
        <f t="shared" si="1"/>
        <v>0</v>
      </c>
      <c r="Q43" s="470" t="s">
        <v>2224</v>
      </c>
      <c r="R43" s="470" t="s">
        <v>2225</v>
      </c>
      <c r="S43" s="470" t="s">
        <v>2226</v>
      </c>
      <c r="T43" s="470" t="s">
        <v>2227</v>
      </c>
      <c r="U43" s="470" t="s">
        <v>2078</v>
      </c>
    </row>
    <row r="44" spans="1:21" ht="12.6" customHeight="1" x14ac:dyDescent="0.25">
      <c r="A44" s="1025" t="s">
        <v>1462</v>
      </c>
      <c r="B44" s="580"/>
      <c r="C44" s="626"/>
      <c r="D44" s="626"/>
      <c r="E44" s="626"/>
      <c r="F44" s="626"/>
      <c r="G44" s="626"/>
      <c r="H44" s="626"/>
      <c r="I44" s="626"/>
      <c r="J44" s="626"/>
      <c r="K44" s="626"/>
      <c r="L44" s="626"/>
      <c r="M44" s="626"/>
      <c r="N44" s="626"/>
      <c r="O44" s="626"/>
      <c r="P44" s="480">
        <f t="shared" si="1"/>
        <v>0</v>
      </c>
      <c r="Q44" s="626"/>
      <c r="R44" s="626"/>
      <c r="S44" s="626"/>
      <c r="T44" s="626"/>
      <c r="U44" s="626"/>
    </row>
    <row r="45" spans="1:21" ht="83.45" customHeight="1" x14ac:dyDescent="0.25">
      <c r="A45" s="1025"/>
      <c r="B45" s="1029" t="s">
        <v>2288</v>
      </c>
      <c r="C45" s="244" t="s">
        <v>2245</v>
      </c>
      <c r="D45" s="469" t="s">
        <v>2246</v>
      </c>
      <c r="E45" s="560" t="s">
        <v>2289</v>
      </c>
      <c r="F45" s="627" t="s">
        <v>2247</v>
      </c>
      <c r="G45" s="246">
        <v>0</v>
      </c>
      <c r="H45" s="227">
        <v>0</v>
      </c>
      <c r="I45" s="246">
        <v>0</v>
      </c>
      <c r="J45" s="227">
        <v>0</v>
      </c>
      <c r="K45" s="246">
        <v>0</v>
      </c>
      <c r="L45" s="227">
        <v>0</v>
      </c>
      <c r="M45" s="246">
        <v>1</v>
      </c>
      <c r="N45" s="470">
        <v>0</v>
      </c>
      <c r="O45" s="202">
        <f t="shared" ref="O45" si="7">G45+I45+K45+M45</f>
        <v>1</v>
      </c>
      <c r="P45" s="480">
        <f t="shared" si="1"/>
        <v>0</v>
      </c>
      <c r="Q45" s="470" t="s">
        <v>2248</v>
      </c>
      <c r="R45" s="470" t="s">
        <v>2249</v>
      </c>
      <c r="S45" s="470" t="s">
        <v>2250</v>
      </c>
      <c r="T45" s="470" t="s">
        <v>2251</v>
      </c>
      <c r="U45" s="470" t="s">
        <v>2252</v>
      </c>
    </row>
    <row r="46" spans="1:21" ht="18" customHeight="1" x14ac:dyDescent="0.25">
      <c r="A46" s="1026"/>
      <c r="B46" s="1030"/>
      <c r="C46" s="610"/>
      <c r="D46" s="609"/>
      <c r="E46" s="295"/>
      <c r="F46" s="608"/>
      <c r="G46" s="606"/>
      <c r="H46" s="607"/>
      <c r="I46" s="606"/>
      <c r="J46" s="470"/>
      <c r="K46" s="246"/>
      <c r="L46" s="470"/>
      <c r="M46" s="246"/>
      <c r="N46" s="470"/>
      <c r="O46" s="606"/>
      <c r="P46" s="480">
        <f t="shared" si="1"/>
        <v>0</v>
      </c>
      <c r="Q46" s="470"/>
      <c r="R46" s="470"/>
      <c r="S46" s="470"/>
      <c r="T46" s="470"/>
      <c r="U46" s="470"/>
    </row>
    <row r="47" spans="1:21" s="255" customFormat="1" ht="23.1" customHeight="1" x14ac:dyDescent="0.25">
      <c r="A47" s="280"/>
      <c r="B47" s="281"/>
      <c r="C47" s="280" t="s">
        <v>98</v>
      </c>
      <c r="D47" s="281"/>
      <c r="E47" s="281"/>
      <c r="F47" s="282"/>
      <c r="G47" s="258">
        <f t="shared" ref="G47:P47" si="8">SUM(G8:G46)</f>
        <v>4.5</v>
      </c>
      <c r="H47" s="258">
        <f t="shared" si="8"/>
        <v>146500</v>
      </c>
      <c r="I47" s="258">
        <f t="shared" si="8"/>
        <v>7.8100000000000005</v>
      </c>
      <c r="J47" s="258">
        <f t="shared" si="8"/>
        <v>234400</v>
      </c>
      <c r="K47" s="258">
        <f t="shared" si="8"/>
        <v>8.7100000000000009</v>
      </c>
      <c r="L47" s="258">
        <f t="shared" si="8"/>
        <v>206000</v>
      </c>
      <c r="M47" s="258">
        <f t="shared" si="8"/>
        <v>5.98</v>
      </c>
      <c r="N47" s="258">
        <f t="shared" si="8"/>
        <v>158750</v>
      </c>
      <c r="O47" s="258">
        <f t="shared" si="8"/>
        <v>27</v>
      </c>
      <c r="P47" s="629">
        <f t="shared" si="8"/>
        <v>745650</v>
      </c>
      <c r="Q47" s="259"/>
      <c r="R47" s="259"/>
      <c r="S47" s="259"/>
      <c r="T47" s="259"/>
      <c r="U47" s="259"/>
    </row>
    <row r="48" spans="1:21" ht="15.6" x14ac:dyDescent="0.35">
      <c r="A48" s="255"/>
      <c r="B48" s="255"/>
      <c r="C48" s="255"/>
      <c r="D48" s="255"/>
      <c r="E48" s="254"/>
      <c r="F48" s="255"/>
      <c r="G48" s="255"/>
      <c r="S48" s="260"/>
      <c r="T48" s="260"/>
      <c r="U48" s="261"/>
    </row>
    <row r="49" spans="5:20" ht="15.6" x14ac:dyDescent="0.35">
      <c r="E49" s="254"/>
      <c r="S49" s="260"/>
      <c r="T49" s="260"/>
    </row>
    <row r="50" spans="5:20" ht="15.6" x14ac:dyDescent="0.35">
      <c r="E50" s="254"/>
      <c r="S50" s="260"/>
      <c r="T50" s="260"/>
    </row>
    <row r="51" spans="5:20" ht="15.6" x14ac:dyDescent="0.35">
      <c r="E51" s="254"/>
      <c r="S51" s="260"/>
      <c r="T51" s="260"/>
    </row>
    <row r="52" spans="5:20" ht="15.6" x14ac:dyDescent="0.35">
      <c r="E52" s="254"/>
      <c r="P52" s="956">
        <f>P11+P12+P13+P14+P15+P16+P17+P18+P19+P20+P21+P22+P23+P24+P25+P26+P27+P28+P33+P36+P37+P39+P42</f>
        <v>745650</v>
      </c>
      <c r="S52" s="260"/>
      <c r="T52" s="260"/>
    </row>
    <row r="53" spans="5:20" ht="15.6" x14ac:dyDescent="0.35">
      <c r="E53" s="254"/>
      <c r="S53" s="260"/>
      <c r="T53" s="260"/>
    </row>
    <row r="54" spans="5:20" ht="15.6" x14ac:dyDescent="0.35">
      <c r="E54" s="254"/>
      <c r="S54" s="260"/>
      <c r="T54" s="260"/>
    </row>
    <row r="55" spans="5:20" ht="15.6" x14ac:dyDescent="0.35">
      <c r="E55" s="254"/>
      <c r="S55" s="260"/>
      <c r="T55" s="260"/>
    </row>
    <row r="56" spans="5:20" ht="15.6" x14ac:dyDescent="0.35">
      <c r="E56" s="254"/>
      <c r="S56" s="260"/>
      <c r="T56" s="260"/>
    </row>
    <row r="57" spans="5:20" ht="15.6" x14ac:dyDescent="0.35">
      <c r="E57" s="254"/>
      <c r="S57" s="260"/>
      <c r="T57" s="260"/>
    </row>
    <row r="58" spans="5:20" ht="15.6" x14ac:dyDescent="0.35">
      <c r="E58" s="254"/>
      <c r="S58" s="260"/>
      <c r="T58" s="260"/>
    </row>
    <row r="59" spans="5:20" ht="15.6" x14ac:dyDescent="0.35">
      <c r="E59" s="254"/>
      <c r="S59" s="262"/>
      <c r="T59" s="262"/>
    </row>
    <row r="60" spans="5:20" ht="15.6" x14ac:dyDescent="0.35">
      <c r="E60" s="254"/>
      <c r="S60" s="260"/>
      <c r="T60" s="260"/>
    </row>
    <row r="61" spans="5:20" ht="15.6" x14ac:dyDescent="0.35">
      <c r="E61" s="254"/>
      <c r="S61" s="260"/>
      <c r="T61" s="260"/>
    </row>
    <row r="62" spans="5:20" ht="15.6" x14ac:dyDescent="0.35">
      <c r="E62" s="254"/>
      <c r="S62" s="260"/>
      <c r="T62" s="260"/>
    </row>
    <row r="63" spans="5:20" ht="15.6" x14ac:dyDescent="0.35">
      <c r="E63" s="254"/>
      <c r="S63" s="260"/>
      <c r="T63" s="260"/>
    </row>
    <row r="64" spans="5:20" ht="15.6" x14ac:dyDescent="0.35">
      <c r="E64" s="254"/>
      <c r="S64" s="260"/>
      <c r="T64" s="260"/>
    </row>
    <row r="65" spans="5:20" ht="15.6" x14ac:dyDescent="0.35">
      <c r="E65" s="254"/>
      <c r="S65" s="260"/>
      <c r="T65" s="260"/>
    </row>
    <row r="66" spans="5:20" ht="15.6" x14ac:dyDescent="0.35">
      <c r="E66" s="254"/>
      <c r="S66" s="260"/>
      <c r="T66" s="260"/>
    </row>
    <row r="67" spans="5:20" ht="15.6" x14ac:dyDescent="0.35">
      <c r="E67" s="254"/>
      <c r="S67" s="260"/>
      <c r="T67" s="260"/>
    </row>
    <row r="68" spans="5:20" ht="15.6" x14ac:dyDescent="0.35">
      <c r="E68" s="254"/>
      <c r="S68" s="260"/>
      <c r="T68" s="260"/>
    </row>
    <row r="69" spans="5:20" ht="15.6" x14ac:dyDescent="0.35">
      <c r="E69" s="254"/>
      <c r="S69" s="260"/>
      <c r="T69" s="260"/>
    </row>
    <row r="70" spans="5:20" ht="15.6" x14ac:dyDescent="0.35">
      <c r="E70" s="254"/>
      <c r="S70" s="260"/>
      <c r="T70" s="260"/>
    </row>
    <row r="71" spans="5:20" ht="15.6" x14ac:dyDescent="0.35">
      <c r="E71" s="254"/>
      <c r="S71" s="262"/>
      <c r="T71" s="262"/>
    </row>
    <row r="72" spans="5:20" ht="15.6" x14ac:dyDescent="0.35">
      <c r="E72" s="254"/>
      <c r="S72" s="260"/>
      <c r="T72" s="260"/>
    </row>
    <row r="73" spans="5:20" ht="15.6" x14ac:dyDescent="0.35">
      <c r="E73" s="254"/>
      <c r="S73" s="260"/>
      <c r="T73" s="260"/>
    </row>
    <row r="74" spans="5:20" ht="15.6" x14ac:dyDescent="0.35">
      <c r="E74" s="254"/>
      <c r="S74" s="260"/>
      <c r="T74" s="260"/>
    </row>
    <row r="75" spans="5:20" ht="15.6" x14ac:dyDescent="0.35">
      <c r="E75" s="254"/>
      <c r="S75" s="260"/>
      <c r="T75" s="260"/>
    </row>
    <row r="76" spans="5:20" ht="15.6" x14ac:dyDescent="0.35">
      <c r="E76" s="254"/>
      <c r="S76" s="260"/>
      <c r="T76" s="260"/>
    </row>
    <row r="77" spans="5:20" ht="15.6" x14ac:dyDescent="0.35">
      <c r="E77" s="254"/>
      <c r="S77" s="260"/>
      <c r="T77" s="260"/>
    </row>
    <row r="78" spans="5:20" ht="15.6" x14ac:dyDescent="0.35">
      <c r="E78" s="254"/>
      <c r="S78" s="260"/>
      <c r="T78" s="260"/>
    </row>
    <row r="79" spans="5:20" ht="15.6" x14ac:dyDescent="0.35">
      <c r="E79" s="254"/>
      <c r="S79" s="260"/>
      <c r="T79" s="260"/>
    </row>
    <row r="80" spans="5:20" ht="15.6" x14ac:dyDescent="0.35">
      <c r="E80" s="254"/>
      <c r="S80" s="262"/>
      <c r="T80" s="262"/>
    </row>
    <row r="81" spans="5:20" ht="15.6" x14ac:dyDescent="0.35">
      <c r="E81" s="254"/>
      <c r="S81" s="260"/>
      <c r="T81" s="260"/>
    </row>
    <row r="82" spans="5:20" ht="15.6" x14ac:dyDescent="0.35">
      <c r="E82" s="254"/>
      <c r="S82" s="260"/>
      <c r="T82" s="260"/>
    </row>
    <row r="83" spans="5:20" ht="12.6" x14ac:dyDescent="0.35">
      <c r="S83" s="260"/>
      <c r="T83" s="260"/>
    </row>
    <row r="84" spans="5:20" ht="12.6" x14ac:dyDescent="0.35">
      <c r="S84" s="260"/>
      <c r="T84" s="260"/>
    </row>
    <row r="85" spans="5:20" ht="12.6" x14ac:dyDescent="0.35">
      <c r="S85" s="260"/>
      <c r="T85" s="260"/>
    </row>
    <row r="86" spans="5:20" ht="12.6" x14ac:dyDescent="0.35">
      <c r="S86" s="260"/>
      <c r="T86" s="260"/>
    </row>
    <row r="87" spans="5:20" ht="12.6" x14ac:dyDescent="0.35">
      <c r="S87" s="260"/>
      <c r="T87" s="260"/>
    </row>
    <row r="88" spans="5:20" ht="15.6" x14ac:dyDescent="0.35">
      <c r="S88" s="262"/>
      <c r="T88" s="262"/>
    </row>
    <row r="89" spans="5:20" ht="12.6" x14ac:dyDescent="0.35">
      <c r="S89" s="260"/>
      <c r="T89" s="260"/>
    </row>
    <row r="90" spans="5:20" ht="12.6" x14ac:dyDescent="0.35">
      <c r="S90" s="260"/>
      <c r="T90" s="260"/>
    </row>
    <row r="91" spans="5:20" ht="12.6" x14ac:dyDescent="0.35">
      <c r="S91" s="260"/>
      <c r="T91" s="260"/>
    </row>
    <row r="92" spans="5:20" ht="12.6" x14ac:dyDescent="0.35">
      <c r="S92" s="260"/>
      <c r="T92" s="260"/>
    </row>
    <row r="93" spans="5:20" ht="12.6" x14ac:dyDescent="0.35">
      <c r="S93" s="260"/>
      <c r="T93" s="260"/>
    </row>
    <row r="94" spans="5:20" ht="12.6" x14ac:dyDescent="0.35">
      <c r="S94" s="260"/>
      <c r="T94" s="260"/>
    </row>
    <row r="98" spans="5:20" ht="12.6" x14ac:dyDescent="0.35">
      <c r="E98" s="248"/>
      <c r="S98" s="257"/>
      <c r="T98" s="257"/>
    </row>
    <row r="99" spans="5:20" ht="12.6" x14ac:dyDescent="0.35">
      <c r="E99" s="248"/>
      <c r="S99" s="257"/>
      <c r="T99" s="257"/>
    </row>
    <row r="100" spans="5:20" ht="12.6" x14ac:dyDescent="0.35">
      <c r="E100" s="248"/>
      <c r="S100" s="257"/>
      <c r="T100" s="257"/>
    </row>
    <row r="101" spans="5:20" ht="12.6" x14ac:dyDescent="0.35">
      <c r="E101" s="248"/>
      <c r="S101" s="257"/>
      <c r="T101" s="257"/>
    </row>
    <row r="102" spans="5:20" ht="12.6" x14ac:dyDescent="0.35">
      <c r="E102" s="248"/>
      <c r="S102" s="257"/>
      <c r="T102" s="257"/>
    </row>
    <row r="103" spans="5:20" ht="12.6" x14ac:dyDescent="0.35">
      <c r="E103" s="248"/>
      <c r="S103" s="257"/>
      <c r="T103" s="257"/>
    </row>
    <row r="104" spans="5:20" x14ac:dyDescent="0.25">
      <c r="E104" s="248"/>
      <c r="S104" s="257"/>
      <c r="T104" s="257"/>
    </row>
    <row r="105" spans="5:20" x14ac:dyDescent="0.25">
      <c r="E105" s="248"/>
      <c r="S105" s="257"/>
      <c r="T105" s="257"/>
    </row>
    <row r="106" spans="5:20" x14ac:dyDescent="0.25">
      <c r="E106" s="248"/>
      <c r="S106" s="257"/>
      <c r="T106" s="257"/>
    </row>
    <row r="107" spans="5:20" x14ac:dyDescent="0.25">
      <c r="E107" s="248"/>
      <c r="S107" s="257"/>
      <c r="T107" s="257"/>
    </row>
    <row r="108" spans="5:20" x14ac:dyDescent="0.25">
      <c r="E108" s="248"/>
      <c r="S108" s="257"/>
      <c r="T108" s="257"/>
    </row>
    <row r="109" spans="5:20" x14ac:dyDescent="0.25">
      <c r="E109" s="248"/>
      <c r="S109" s="257"/>
      <c r="T109" s="257"/>
    </row>
    <row r="110" spans="5:20" x14ac:dyDescent="0.25">
      <c r="E110" s="248"/>
      <c r="S110" s="257"/>
      <c r="T110" s="257"/>
    </row>
    <row r="111" spans="5:20" x14ac:dyDescent="0.25">
      <c r="E111" s="248"/>
      <c r="S111" s="257"/>
      <c r="T111" s="257"/>
    </row>
    <row r="112" spans="5:20" x14ac:dyDescent="0.25">
      <c r="E112" s="248"/>
      <c r="S112" s="257"/>
      <c r="T112" s="257"/>
    </row>
    <row r="113" spans="5:20" x14ac:dyDescent="0.25">
      <c r="E113" s="248"/>
      <c r="S113" s="257"/>
      <c r="T113" s="257"/>
    </row>
    <row r="114" spans="5:20" x14ac:dyDescent="0.25">
      <c r="E114" s="248"/>
      <c r="S114" s="257"/>
      <c r="T114" s="257"/>
    </row>
    <row r="115" spans="5:20" x14ac:dyDescent="0.25">
      <c r="E115" s="248"/>
      <c r="S115" s="257"/>
      <c r="T115" s="257"/>
    </row>
    <row r="116" spans="5:20" x14ac:dyDescent="0.25">
      <c r="E116" s="248"/>
      <c r="S116" s="257"/>
      <c r="T116" s="257"/>
    </row>
    <row r="117" spans="5:20" x14ac:dyDescent="0.25">
      <c r="E117" s="248"/>
      <c r="S117" s="257"/>
      <c r="T117" s="257"/>
    </row>
    <row r="118" spans="5:20" x14ac:dyDescent="0.25">
      <c r="E118" s="248"/>
      <c r="S118" s="257"/>
      <c r="T118" s="257"/>
    </row>
    <row r="119" spans="5:20" x14ac:dyDescent="0.25">
      <c r="E119" s="248"/>
      <c r="S119" s="257"/>
      <c r="T119" s="257"/>
    </row>
    <row r="120" spans="5:20" x14ac:dyDescent="0.25">
      <c r="E120" s="248"/>
      <c r="S120" s="257"/>
      <c r="T120" s="257"/>
    </row>
    <row r="121" spans="5:20" x14ac:dyDescent="0.25">
      <c r="E121" s="248"/>
      <c r="S121" s="257"/>
      <c r="T121" s="257"/>
    </row>
    <row r="122" spans="5:20" x14ac:dyDescent="0.25">
      <c r="E122" s="248"/>
      <c r="S122" s="257"/>
      <c r="T122" s="257"/>
    </row>
    <row r="123" spans="5:20" x14ac:dyDescent="0.25">
      <c r="E123" s="248"/>
      <c r="S123" s="257"/>
      <c r="T123" s="257"/>
    </row>
    <row r="124" spans="5:20" x14ac:dyDescent="0.25">
      <c r="E124" s="248"/>
      <c r="S124" s="257"/>
      <c r="T124" s="257"/>
    </row>
    <row r="125" spans="5:20" x14ac:dyDescent="0.25">
      <c r="E125" s="248"/>
      <c r="S125" s="257"/>
      <c r="T125" s="257"/>
    </row>
    <row r="126" spans="5:20" x14ac:dyDescent="0.25">
      <c r="E126" s="248"/>
      <c r="S126" s="257"/>
      <c r="T126" s="257"/>
    </row>
    <row r="127" spans="5:20" x14ac:dyDescent="0.25">
      <c r="E127" s="248"/>
    </row>
    <row r="128" spans="5:20" x14ac:dyDescent="0.25">
      <c r="E128" s="248"/>
    </row>
    <row r="129" spans="5:5" x14ac:dyDescent="0.25">
      <c r="E129" s="248"/>
    </row>
    <row r="130" spans="5:5" x14ac:dyDescent="0.25">
      <c r="E130" s="248"/>
    </row>
    <row r="131" spans="5:5" x14ac:dyDescent="0.25">
      <c r="E131" s="248"/>
    </row>
    <row r="132" spans="5:5" x14ac:dyDescent="0.25">
      <c r="E132" s="248"/>
    </row>
    <row r="133" spans="5:5" x14ac:dyDescent="0.25">
      <c r="E133" s="248"/>
    </row>
    <row r="134" spans="5:5" x14ac:dyDescent="0.25">
      <c r="E134" s="248"/>
    </row>
    <row r="135" spans="5:5" x14ac:dyDescent="0.25">
      <c r="E135" s="248"/>
    </row>
    <row r="136" spans="5:5" x14ac:dyDescent="0.25">
      <c r="E136" s="248"/>
    </row>
    <row r="137" spans="5:5" x14ac:dyDescent="0.25">
      <c r="E137" s="248"/>
    </row>
    <row r="138" spans="5:5" x14ac:dyDescent="0.25">
      <c r="E138" s="248"/>
    </row>
    <row r="139" spans="5:5" x14ac:dyDescent="0.25">
      <c r="E139" s="248"/>
    </row>
    <row r="140" spans="5:5" x14ac:dyDescent="0.25">
      <c r="E140" s="248"/>
    </row>
    <row r="141" spans="5:5" x14ac:dyDescent="0.25">
      <c r="E141" s="248"/>
    </row>
    <row r="142" spans="5:5" x14ac:dyDescent="0.25">
      <c r="E142" s="248"/>
    </row>
    <row r="143" spans="5:5" x14ac:dyDescent="0.25">
      <c r="E143" s="248"/>
    </row>
    <row r="144" spans="5:5" x14ac:dyDescent="0.25">
      <c r="E144" s="248"/>
    </row>
    <row r="145" spans="5:5" x14ac:dyDescent="0.25">
      <c r="E145" s="248"/>
    </row>
    <row r="146" spans="5:5" x14ac:dyDescent="0.25">
      <c r="E146" s="248"/>
    </row>
    <row r="147" spans="5:5" x14ac:dyDescent="0.25">
      <c r="E147" s="248"/>
    </row>
    <row r="148" spans="5:5" x14ac:dyDescent="0.25">
      <c r="E148" s="248"/>
    </row>
    <row r="149" spans="5:5" x14ac:dyDescent="0.25">
      <c r="E149" s="248"/>
    </row>
    <row r="150" spans="5:5" x14ac:dyDescent="0.25">
      <c r="E150" s="248"/>
    </row>
    <row r="151" spans="5:5" x14ac:dyDescent="0.25">
      <c r="E151" s="248"/>
    </row>
    <row r="152" spans="5:5" x14ac:dyDescent="0.25">
      <c r="E152" s="248"/>
    </row>
    <row r="153" spans="5:5" x14ac:dyDescent="0.25">
      <c r="E153" s="248"/>
    </row>
    <row r="154" spans="5:5" x14ac:dyDescent="0.25">
      <c r="E154" s="248"/>
    </row>
    <row r="155" spans="5:5" x14ac:dyDescent="0.25">
      <c r="E155" s="248"/>
    </row>
    <row r="156" spans="5:5" x14ac:dyDescent="0.25">
      <c r="E156" s="248"/>
    </row>
    <row r="157" spans="5:5" x14ac:dyDescent="0.25">
      <c r="E157" s="248"/>
    </row>
    <row r="158" spans="5:5" x14ac:dyDescent="0.25">
      <c r="E158" s="248"/>
    </row>
    <row r="159" spans="5:5" x14ac:dyDescent="0.25">
      <c r="E159" s="248"/>
    </row>
    <row r="160" spans="5:5" x14ac:dyDescent="0.25">
      <c r="E160" s="248"/>
    </row>
    <row r="161" spans="5:5" x14ac:dyDescent="0.25">
      <c r="E161" s="248"/>
    </row>
    <row r="162" spans="5:5" x14ac:dyDescent="0.25">
      <c r="E162" s="248"/>
    </row>
    <row r="163" spans="5:5" x14ac:dyDescent="0.25">
      <c r="E163" s="248"/>
    </row>
    <row r="164" spans="5:5" x14ac:dyDescent="0.25">
      <c r="E164" s="248"/>
    </row>
    <row r="165" spans="5:5" x14ac:dyDescent="0.25">
      <c r="E165" s="248"/>
    </row>
    <row r="166" spans="5:5" x14ac:dyDescent="0.25">
      <c r="E166" s="248"/>
    </row>
  </sheetData>
  <mergeCells count="27">
    <mergeCell ref="B17:B23"/>
    <mergeCell ref="K6:L6"/>
    <mergeCell ref="M6:N6"/>
    <mergeCell ref="A44:A46"/>
    <mergeCell ref="B45:B46"/>
    <mergeCell ref="A5:A7"/>
    <mergeCell ref="A17:A43"/>
    <mergeCell ref="B24:B30"/>
    <mergeCell ref="B31:B35"/>
    <mergeCell ref="B36:B38"/>
    <mergeCell ref="B39:B43"/>
    <mergeCell ref="B10:B16"/>
    <mergeCell ref="A10:A16"/>
    <mergeCell ref="U5:U7"/>
    <mergeCell ref="O5:P6"/>
    <mergeCell ref="T5:T7"/>
    <mergeCell ref="B5:B7"/>
    <mergeCell ref="Q5:Q7"/>
    <mergeCell ref="R5:R7"/>
    <mergeCell ref="F5:F7"/>
    <mergeCell ref="E5:E7"/>
    <mergeCell ref="G5:N5"/>
    <mergeCell ref="S5:S7"/>
    <mergeCell ref="C5:C7"/>
    <mergeCell ref="D5:D7"/>
    <mergeCell ref="G6:H6"/>
    <mergeCell ref="I6:J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3622047244094491" right="0.23622047244094491" top="0.74803149606299213" bottom="0.74803149606299213" header="0.31496062992125984" footer="0.31496062992125984"/>
  <pageSetup scale="60"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topLeftCell="B1" zoomScale="40" zoomScaleNormal="40" workbookViewId="0">
      <pane ySplit="6" topLeftCell="A28" activePane="bottomLeft" state="frozen"/>
      <selection activeCell="O6" sqref="O6"/>
      <selection pane="bottomLeft" activeCell="P40" sqref="P40"/>
    </sheetView>
  </sheetViews>
  <sheetFormatPr baseColWidth="10" defaultRowHeight="15" x14ac:dyDescent="0.25"/>
  <cols>
    <col min="1" max="1" width="52.5703125" customWidth="1"/>
    <col min="2" max="2" width="52.42578125" customWidth="1"/>
    <col min="3" max="3" width="40.140625" customWidth="1"/>
    <col min="4" max="4" width="32" customWidth="1"/>
    <col min="5" max="5" width="19.28515625" customWidth="1"/>
    <col min="6" max="6" width="38.42578125" customWidth="1"/>
    <col min="7" max="7" width="12.85546875" customWidth="1"/>
    <col min="8" max="8" width="15.85546875" style="230" customWidth="1"/>
    <col min="9" max="9" width="11.140625" customWidth="1"/>
    <col min="10" max="10" width="16.7109375" style="230" customWidth="1"/>
    <col min="11" max="11" width="11.140625" customWidth="1"/>
    <col min="12" max="12" width="16.42578125" style="230" customWidth="1"/>
    <col min="13" max="13" width="11.140625" customWidth="1"/>
    <col min="14" max="14" width="19" style="230" customWidth="1"/>
    <col min="15" max="15" width="12.7109375" customWidth="1"/>
    <col min="16" max="16" width="18.5703125" style="230" customWidth="1"/>
    <col min="17" max="17" width="14.140625" hidden="1" customWidth="1"/>
    <col min="18" max="18" width="44" customWidth="1"/>
    <col min="19" max="19" width="35.140625" bestFit="1" customWidth="1"/>
    <col min="20" max="20" width="32.42578125" bestFit="1" customWidth="1"/>
    <col min="21" max="21" width="35.42578125" customWidth="1"/>
  </cols>
  <sheetData>
    <row r="1" spans="1:21" ht="18.600000000000001" x14ac:dyDescent="0.35">
      <c r="B1" s="273"/>
      <c r="C1" s="273"/>
      <c r="D1" s="273"/>
      <c r="E1" s="273"/>
      <c r="F1" s="273"/>
      <c r="G1" s="273" t="s">
        <v>477</v>
      </c>
      <c r="I1" s="273"/>
      <c r="J1" s="273"/>
      <c r="K1" s="273"/>
      <c r="L1" s="273"/>
      <c r="M1" s="273"/>
      <c r="N1" s="273"/>
      <c r="O1" s="273"/>
      <c r="P1" s="273"/>
      <c r="Q1" s="273"/>
      <c r="R1" s="273"/>
      <c r="S1" s="273"/>
      <c r="T1" s="273"/>
      <c r="U1" s="273"/>
    </row>
    <row r="2" spans="1:21" ht="18.600000000000001" x14ac:dyDescent="0.45">
      <c r="A2" s="647" t="s">
        <v>1347</v>
      </c>
      <c r="B2" s="273"/>
      <c r="C2" s="273"/>
      <c r="D2" s="273"/>
      <c r="E2" s="273"/>
      <c r="F2" s="273"/>
      <c r="G2" s="273"/>
      <c r="H2" s="648"/>
      <c r="I2" s="273"/>
      <c r="J2" s="273"/>
      <c r="K2" s="273"/>
      <c r="L2" s="273"/>
      <c r="M2" s="273"/>
      <c r="N2" s="273"/>
      <c r="O2" s="273"/>
      <c r="P2" s="273"/>
      <c r="Q2" s="273"/>
      <c r="R2" s="273"/>
      <c r="S2" s="273"/>
      <c r="T2" s="273"/>
      <c r="U2" s="273"/>
    </row>
    <row r="3" spans="1:21" ht="18.75" x14ac:dyDescent="0.25">
      <c r="A3" s="1035" t="s">
        <v>1349</v>
      </c>
      <c r="B3" s="1035"/>
      <c r="C3" s="1035"/>
      <c r="D3" s="1035"/>
      <c r="E3" s="1035"/>
      <c r="F3" s="1035"/>
      <c r="G3" s="1035"/>
      <c r="H3" s="1035"/>
      <c r="I3" s="1035"/>
      <c r="J3" s="1035"/>
      <c r="K3" s="1035"/>
      <c r="L3" s="1035"/>
      <c r="M3" s="1035"/>
      <c r="N3" s="1035"/>
      <c r="O3" s="1035"/>
      <c r="P3" s="1035"/>
      <c r="Q3" s="1035"/>
      <c r="R3" s="1035"/>
      <c r="S3" s="1035"/>
      <c r="T3" s="1035"/>
      <c r="U3" s="1035"/>
    </row>
    <row r="4" spans="1:21" ht="1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ht="25.5"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s="344" customFormat="1" ht="15.6" x14ac:dyDescent="0.35">
      <c r="A7" s="404"/>
      <c r="B7" s="405"/>
      <c r="C7" s="406"/>
      <c r="D7" s="406"/>
      <c r="E7" s="407"/>
      <c r="F7" s="406"/>
      <c r="G7" s="408"/>
      <c r="H7" s="408"/>
      <c r="I7" s="408"/>
      <c r="J7" s="408"/>
      <c r="K7" s="408"/>
      <c r="L7" s="408"/>
      <c r="M7" s="408"/>
      <c r="N7" s="408"/>
      <c r="O7" s="408"/>
      <c r="P7" s="408"/>
      <c r="Q7" s="409"/>
      <c r="R7" s="409"/>
      <c r="S7" s="409"/>
      <c r="T7" s="409"/>
      <c r="U7" s="410"/>
    </row>
    <row r="8" spans="1:21" ht="81.95" customHeight="1" x14ac:dyDescent="0.25">
      <c r="A8" s="1007" t="s">
        <v>1381</v>
      </c>
      <c r="B8" s="1007" t="s">
        <v>1382</v>
      </c>
      <c r="C8" s="470" t="s">
        <v>2291</v>
      </c>
      <c r="D8" s="470" t="s">
        <v>2292</v>
      </c>
      <c r="E8" s="491" t="s">
        <v>2399</v>
      </c>
      <c r="F8" s="471" t="s">
        <v>2293</v>
      </c>
      <c r="G8" s="246">
        <v>0</v>
      </c>
      <c r="H8" s="227">
        <v>0</v>
      </c>
      <c r="I8" s="246">
        <v>0</v>
      </c>
      <c r="J8" s="227">
        <v>0</v>
      </c>
      <c r="K8" s="246">
        <v>0</v>
      </c>
      <c r="L8" s="227">
        <v>0</v>
      </c>
      <c r="M8" s="246">
        <v>1</v>
      </c>
      <c r="N8" s="227">
        <v>0</v>
      </c>
      <c r="O8" s="246">
        <f>G8+I8+K8+M8</f>
        <v>1</v>
      </c>
      <c r="P8" s="227">
        <f>H8+J8+L8+N8</f>
        <v>0</v>
      </c>
      <c r="Q8" s="245" t="s">
        <v>2294</v>
      </c>
      <c r="R8" s="470" t="s">
        <v>2295</v>
      </c>
      <c r="S8" s="470" t="s">
        <v>2296</v>
      </c>
      <c r="T8" s="469" t="s">
        <v>2297</v>
      </c>
      <c r="U8" s="470" t="s">
        <v>1535</v>
      </c>
    </row>
    <row r="9" spans="1:21" ht="77.45" customHeight="1" x14ac:dyDescent="0.25">
      <c r="A9" s="1008"/>
      <c r="B9" s="1008"/>
      <c r="C9" s="478" t="s">
        <v>2298</v>
      </c>
      <c r="D9" s="478" t="s">
        <v>2299</v>
      </c>
      <c r="E9" s="495" t="s">
        <v>2400</v>
      </c>
      <c r="F9" s="630" t="s">
        <v>2300</v>
      </c>
      <c r="G9" s="330">
        <v>0.5</v>
      </c>
      <c r="H9" s="618">
        <v>0</v>
      </c>
      <c r="I9" s="330">
        <v>0.5</v>
      </c>
      <c r="J9" s="480">
        <v>0</v>
      </c>
      <c r="K9" s="330">
        <v>0</v>
      </c>
      <c r="L9" s="480">
        <v>0</v>
      </c>
      <c r="M9" s="330">
        <v>0</v>
      </c>
      <c r="N9" s="480">
        <v>0</v>
      </c>
      <c r="O9" s="330">
        <f t="shared" ref="O9:O17" si="0">G9+I9+K9+M9</f>
        <v>1</v>
      </c>
      <c r="P9" s="227">
        <f t="shared" ref="P9:P34" si="1">H9+J9+L9+N9</f>
        <v>0</v>
      </c>
      <c r="Q9" s="478" t="s">
        <v>2301</v>
      </c>
      <c r="R9" s="478" t="s">
        <v>2302</v>
      </c>
      <c r="S9" s="478" t="s">
        <v>2303</v>
      </c>
      <c r="T9" s="477" t="s">
        <v>2304</v>
      </c>
      <c r="U9" s="478" t="s">
        <v>2305</v>
      </c>
    </row>
    <row r="10" spans="1:21" ht="65.099999999999994" customHeight="1" x14ac:dyDescent="0.25">
      <c r="A10" s="1008"/>
      <c r="B10" s="1008"/>
      <c r="C10" s="478" t="s">
        <v>2306</v>
      </c>
      <c r="D10" s="478" t="s">
        <v>2307</v>
      </c>
      <c r="E10" s="495" t="s">
        <v>2401</v>
      </c>
      <c r="F10" s="479" t="s">
        <v>2308</v>
      </c>
      <c r="G10" s="330">
        <v>0</v>
      </c>
      <c r="H10" s="480">
        <v>0</v>
      </c>
      <c r="I10" s="330">
        <v>1</v>
      </c>
      <c r="J10" s="480">
        <v>0</v>
      </c>
      <c r="K10" s="330">
        <v>0</v>
      </c>
      <c r="L10" s="480">
        <v>0</v>
      </c>
      <c r="M10" s="330">
        <v>0</v>
      </c>
      <c r="N10" s="480">
        <v>0</v>
      </c>
      <c r="O10" s="330">
        <f t="shared" si="0"/>
        <v>1</v>
      </c>
      <c r="P10" s="227">
        <f t="shared" si="1"/>
        <v>0</v>
      </c>
      <c r="Q10" s="478" t="s">
        <v>2309</v>
      </c>
      <c r="R10" s="478" t="s">
        <v>2310</v>
      </c>
      <c r="S10" s="478" t="s">
        <v>2311</v>
      </c>
      <c r="T10" s="477" t="s">
        <v>2304</v>
      </c>
      <c r="U10" s="478" t="s">
        <v>2305</v>
      </c>
    </row>
    <row r="11" spans="1:21" ht="60.95" customHeight="1" x14ac:dyDescent="0.25">
      <c r="A11" s="1008"/>
      <c r="B11" s="1008"/>
      <c r="C11" s="473" t="s">
        <v>2312</v>
      </c>
      <c r="D11" s="473" t="s">
        <v>2313</v>
      </c>
      <c r="E11" s="495" t="s">
        <v>2402</v>
      </c>
      <c r="F11" s="474" t="s">
        <v>2314</v>
      </c>
      <c r="G11" s="475">
        <v>0.25</v>
      </c>
      <c r="H11" s="488">
        <v>0</v>
      </c>
      <c r="I11" s="475">
        <v>0.25</v>
      </c>
      <c r="J11" s="488">
        <v>0</v>
      </c>
      <c r="K11" s="475">
        <v>0.25</v>
      </c>
      <c r="L11" s="488">
        <v>0</v>
      </c>
      <c r="M11" s="475">
        <v>0.25</v>
      </c>
      <c r="N11" s="488">
        <v>0</v>
      </c>
      <c r="O11" s="475">
        <f t="shared" si="0"/>
        <v>1</v>
      </c>
      <c r="P11" s="227">
        <f t="shared" si="1"/>
        <v>0</v>
      </c>
      <c r="Q11" s="473" t="s">
        <v>2315</v>
      </c>
      <c r="R11" s="473" t="s">
        <v>2316</v>
      </c>
      <c r="S11" s="473" t="s">
        <v>2317</v>
      </c>
      <c r="T11" s="472" t="s">
        <v>2304</v>
      </c>
      <c r="U11" s="473" t="s">
        <v>2305</v>
      </c>
    </row>
    <row r="12" spans="1:21" s="646" customFormat="1" ht="69.599999999999994" customHeight="1" x14ac:dyDescent="0.25">
      <c r="A12" s="1008"/>
      <c r="B12" s="1008"/>
      <c r="C12" s="473" t="s">
        <v>2318</v>
      </c>
      <c r="D12" s="476" t="s">
        <v>2319</v>
      </c>
      <c r="E12" s="495" t="s">
        <v>2403</v>
      </c>
      <c r="F12" s="474" t="s">
        <v>2320</v>
      </c>
      <c r="G12" s="475">
        <v>0</v>
      </c>
      <c r="H12" s="488">
        <v>0</v>
      </c>
      <c r="I12" s="475">
        <v>0</v>
      </c>
      <c r="J12" s="488">
        <v>0</v>
      </c>
      <c r="K12" s="475">
        <v>1</v>
      </c>
      <c r="L12" s="488">
        <v>5000</v>
      </c>
      <c r="M12" s="475">
        <v>0</v>
      </c>
      <c r="N12" s="488">
        <v>0</v>
      </c>
      <c r="O12" s="475">
        <f t="shared" si="0"/>
        <v>1</v>
      </c>
      <c r="P12" s="227">
        <f t="shared" si="1"/>
        <v>5000</v>
      </c>
      <c r="Q12" s="473" t="s">
        <v>2321</v>
      </c>
      <c r="R12" s="472" t="s">
        <v>2322</v>
      </c>
      <c r="S12" s="473" t="s">
        <v>2317</v>
      </c>
      <c r="T12" s="472" t="s">
        <v>2304</v>
      </c>
      <c r="U12" s="473" t="s">
        <v>2305</v>
      </c>
    </row>
    <row r="13" spans="1:21" s="646" customFormat="1" ht="61.5" customHeight="1" x14ac:dyDescent="0.25">
      <c r="A13" s="1008"/>
      <c r="B13" s="1008"/>
      <c r="C13" s="473" t="s">
        <v>2323</v>
      </c>
      <c r="D13" s="476" t="s">
        <v>2324</v>
      </c>
      <c r="E13" s="495" t="s">
        <v>2406</v>
      </c>
      <c r="F13" s="474" t="s">
        <v>2405</v>
      </c>
      <c r="G13" s="475">
        <v>0</v>
      </c>
      <c r="H13" s="488">
        <v>0</v>
      </c>
      <c r="I13" s="475">
        <v>0.5</v>
      </c>
      <c r="J13" s="577">
        <v>3000</v>
      </c>
      <c r="K13" s="475">
        <v>0.25</v>
      </c>
      <c r="L13" s="577">
        <v>3000</v>
      </c>
      <c r="M13" s="475">
        <v>0.25</v>
      </c>
      <c r="N13" s="577">
        <v>3000</v>
      </c>
      <c r="O13" s="475">
        <f t="shared" si="0"/>
        <v>1</v>
      </c>
      <c r="P13" s="227">
        <f t="shared" si="1"/>
        <v>9000</v>
      </c>
      <c r="Q13" s="473" t="s">
        <v>2325</v>
      </c>
      <c r="R13" s="472" t="s">
        <v>2326</v>
      </c>
      <c r="S13" s="473" t="s">
        <v>2327</v>
      </c>
      <c r="T13" s="472" t="s">
        <v>2328</v>
      </c>
      <c r="U13" s="473" t="s">
        <v>2329</v>
      </c>
    </row>
    <row r="14" spans="1:21" s="427" customFormat="1" ht="59.45" customHeight="1" x14ac:dyDescent="0.25">
      <c r="A14" s="1008"/>
      <c r="B14" s="1008"/>
      <c r="C14" s="470" t="s">
        <v>2330</v>
      </c>
      <c r="D14" s="631" t="s">
        <v>2331</v>
      </c>
      <c r="E14" s="491" t="s">
        <v>2407</v>
      </c>
      <c r="F14" s="534" t="s">
        <v>2332</v>
      </c>
      <c r="G14" s="632">
        <v>0</v>
      </c>
      <c r="H14" s="338">
        <v>0</v>
      </c>
      <c r="I14" s="632">
        <v>0.5</v>
      </c>
      <c r="J14" s="338">
        <v>0</v>
      </c>
      <c r="K14" s="632">
        <v>0.5</v>
      </c>
      <c r="L14" s="338">
        <v>0</v>
      </c>
      <c r="M14" s="633">
        <v>0</v>
      </c>
      <c r="N14" s="338">
        <v>0</v>
      </c>
      <c r="O14" s="632">
        <f t="shared" si="0"/>
        <v>1</v>
      </c>
      <c r="P14" s="227">
        <f t="shared" si="1"/>
        <v>0</v>
      </c>
      <c r="Q14" s="270" t="s">
        <v>2333</v>
      </c>
      <c r="R14" s="486" t="s">
        <v>2334</v>
      </c>
      <c r="S14" s="270" t="s">
        <v>2335</v>
      </c>
      <c r="T14" s="469" t="s">
        <v>2336</v>
      </c>
      <c r="U14" s="518" t="s">
        <v>1628</v>
      </c>
    </row>
    <row r="15" spans="1:21" s="427" customFormat="1" ht="56.45" customHeight="1" x14ac:dyDescent="0.25">
      <c r="A15" s="1008"/>
      <c r="B15" s="1008"/>
      <c r="C15" s="470" t="s">
        <v>2337</v>
      </c>
      <c r="D15" s="631" t="s">
        <v>2338</v>
      </c>
      <c r="E15" s="491" t="s">
        <v>2408</v>
      </c>
      <c r="F15" s="634" t="s">
        <v>2339</v>
      </c>
      <c r="G15" s="246">
        <v>0</v>
      </c>
      <c r="H15" s="227">
        <v>0</v>
      </c>
      <c r="I15" s="246">
        <v>0</v>
      </c>
      <c r="J15" s="227">
        <v>0</v>
      </c>
      <c r="K15" s="246">
        <v>0</v>
      </c>
      <c r="L15" s="227">
        <v>0</v>
      </c>
      <c r="M15" s="633">
        <v>0</v>
      </c>
      <c r="N15" s="338">
        <v>0</v>
      </c>
      <c r="O15" s="632">
        <f t="shared" si="0"/>
        <v>0</v>
      </c>
      <c r="P15" s="227">
        <f t="shared" si="1"/>
        <v>0</v>
      </c>
      <c r="Q15" s="470" t="s">
        <v>2340</v>
      </c>
      <c r="R15" s="469" t="s">
        <v>2341</v>
      </c>
      <c r="S15" s="470" t="s">
        <v>2342</v>
      </c>
      <c r="T15" s="469" t="s">
        <v>2336</v>
      </c>
      <c r="U15" s="518" t="s">
        <v>2128</v>
      </c>
    </row>
    <row r="16" spans="1:21" s="427" customFormat="1" ht="54.95" customHeight="1" x14ac:dyDescent="0.25">
      <c r="A16" s="1008"/>
      <c r="B16" s="1008"/>
      <c r="C16" s="470" t="s">
        <v>2343</v>
      </c>
      <c r="D16" s="631" t="s">
        <v>2344</v>
      </c>
      <c r="E16" s="491" t="s">
        <v>2409</v>
      </c>
      <c r="F16" s="534" t="s">
        <v>2345</v>
      </c>
      <c r="G16" s="246">
        <v>0</v>
      </c>
      <c r="H16" s="227">
        <v>0</v>
      </c>
      <c r="I16" s="632">
        <v>1</v>
      </c>
      <c r="J16" s="338">
        <v>0</v>
      </c>
      <c r="K16" s="632">
        <v>0</v>
      </c>
      <c r="L16" s="338">
        <v>0</v>
      </c>
      <c r="M16" s="633">
        <v>0</v>
      </c>
      <c r="N16" s="338">
        <v>0</v>
      </c>
      <c r="O16" s="632">
        <f t="shared" si="0"/>
        <v>1</v>
      </c>
      <c r="P16" s="227">
        <f t="shared" si="1"/>
        <v>0</v>
      </c>
      <c r="Q16" s="245" t="s">
        <v>2340</v>
      </c>
      <c r="R16" s="245" t="s">
        <v>2341</v>
      </c>
      <c r="S16" s="270" t="s">
        <v>2346</v>
      </c>
      <c r="T16" s="469" t="s">
        <v>2336</v>
      </c>
      <c r="U16" s="518" t="s">
        <v>2128</v>
      </c>
    </row>
    <row r="17" spans="1:22" ht="54.6" customHeight="1" x14ac:dyDescent="0.25">
      <c r="A17" s="1008"/>
      <c r="B17" s="1008"/>
      <c r="C17" s="470" t="s">
        <v>2347</v>
      </c>
      <c r="D17" s="631" t="s">
        <v>2348</v>
      </c>
      <c r="E17" s="491" t="s">
        <v>2410</v>
      </c>
      <c r="F17" s="471" t="s">
        <v>2349</v>
      </c>
      <c r="G17" s="246">
        <v>0</v>
      </c>
      <c r="H17" s="227">
        <v>0</v>
      </c>
      <c r="I17" s="246">
        <v>0</v>
      </c>
      <c r="J17" s="227">
        <v>0</v>
      </c>
      <c r="K17" s="246">
        <v>0</v>
      </c>
      <c r="L17" s="227">
        <v>0</v>
      </c>
      <c r="M17" s="633">
        <v>1</v>
      </c>
      <c r="N17" s="227">
        <v>0</v>
      </c>
      <c r="O17" s="632">
        <f t="shared" si="0"/>
        <v>1</v>
      </c>
      <c r="P17" s="227">
        <f t="shared" si="1"/>
        <v>0</v>
      </c>
      <c r="Q17" s="245" t="s">
        <v>2350</v>
      </c>
      <c r="R17" s="245" t="s">
        <v>2351</v>
      </c>
      <c r="S17" s="245" t="s">
        <v>2352</v>
      </c>
      <c r="T17" s="469" t="s">
        <v>2336</v>
      </c>
      <c r="U17" s="518" t="s">
        <v>2128</v>
      </c>
    </row>
    <row r="18" spans="1:22" ht="60.95" customHeight="1" x14ac:dyDescent="0.25">
      <c r="A18" s="1008"/>
      <c r="B18" s="1008"/>
      <c r="C18" s="473" t="s">
        <v>2353</v>
      </c>
      <c r="D18" s="473" t="s">
        <v>2354</v>
      </c>
      <c r="E18" s="491" t="s">
        <v>2411</v>
      </c>
      <c r="F18" s="474" t="s">
        <v>2355</v>
      </c>
      <c r="G18" s="475">
        <v>0</v>
      </c>
      <c r="H18" s="488">
        <v>0</v>
      </c>
      <c r="I18" s="475">
        <v>0.5</v>
      </c>
      <c r="J18" s="488">
        <v>0</v>
      </c>
      <c r="K18" s="475">
        <v>0.5</v>
      </c>
      <c r="L18" s="488">
        <v>0</v>
      </c>
      <c r="M18" s="475">
        <v>0</v>
      </c>
      <c r="N18" s="488">
        <v>0</v>
      </c>
      <c r="O18" s="475">
        <f>G18+I18+K18+M18</f>
        <v>1</v>
      </c>
      <c r="P18" s="227">
        <f t="shared" si="1"/>
        <v>0</v>
      </c>
      <c r="Q18" s="473" t="s">
        <v>2356</v>
      </c>
      <c r="R18" s="473" t="s">
        <v>2357</v>
      </c>
      <c r="S18" s="473" t="s">
        <v>2358</v>
      </c>
      <c r="T18" s="472" t="s">
        <v>2359</v>
      </c>
      <c r="U18" s="478" t="s">
        <v>2360</v>
      </c>
    </row>
    <row r="19" spans="1:22" ht="81" customHeight="1" x14ac:dyDescent="0.25">
      <c r="A19" s="1008"/>
      <c r="B19" s="1008"/>
      <c r="C19" s="473" t="s">
        <v>2361</v>
      </c>
      <c r="D19" s="473" t="s">
        <v>2362</v>
      </c>
      <c r="E19" s="491" t="s">
        <v>2412</v>
      </c>
      <c r="F19" s="474" t="s">
        <v>2363</v>
      </c>
      <c r="G19" s="475">
        <v>0</v>
      </c>
      <c r="H19" s="635">
        <v>0</v>
      </c>
      <c r="I19" s="475">
        <v>0</v>
      </c>
      <c r="J19" s="635">
        <v>0</v>
      </c>
      <c r="K19" s="475">
        <v>0</v>
      </c>
      <c r="L19" s="635">
        <v>0</v>
      </c>
      <c r="M19" s="475">
        <v>1</v>
      </c>
      <c r="N19" s="635">
        <v>0</v>
      </c>
      <c r="O19" s="475">
        <f>G19+I19+K19+M19</f>
        <v>1</v>
      </c>
      <c r="P19" s="227">
        <f t="shared" si="1"/>
        <v>0</v>
      </c>
      <c r="Q19" s="473" t="s">
        <v>2364</v>
      </c>
      <c r="R19" s="473" t="s">
        <v>2365</v>
      </c>
      <c r="S19" s="473" t="s">
        <v>2366</v>
      </c>
      <c r="T19" s="472" t="s">
        <v>2359</v>
      </c>
      <c r="U19" s="478" t="s">
        <v>2367</v>
      </c>
    </row>
    <row r="20" spans="1:22" ht="69.599999999999994" customHeight="1" x14ac:dyDescent="0.25">
      <c r="A20" s="1008"/>
      <c r="B20" s="1008"/>
      <c r="C20" s="473" t="s">
        <v>2368</v>
      </c>
      <c r="D20" s="473" t="s">
        <v>2369</v>
      </c>
      <c r="E20" s="491" t="s">
        <v>2413</v>
      </c>
      <c r="F20" s="474" t="s">
        <v>2370</v>
      </c>
      <c r="G20" s="576">
        <v>0.25</v>
      </c>
      <c r="H20" s="488">
        <v>2000</v>
      </c>
      <c r="I20" s="475">
        <v>0.25</v>
      </c>
      <c r="J20" s="488">
        <v>2000</v>
      </c>
      <c r="K20" s="475">
        <v>0.5</v>
      </c>
      <c r="L20" s="488">
        <v>2000</v>
      </c>
      <c r="M20" s="636">
        <v>0</v>
      </c>
      <c r="N20" s="488">
        <v>0</v>
      </c>
      <c r="O20" s="475">
        <f t="shared" ref="O20:O22" si="2">G20+I20+K20+M20</f>
        <v>1</v>
      </c>
      <c r="P20" s="227">
        <f t="shared" si="1"/>
        <v>6000</v>
      </c>
      <c r="Q20" s="473" t="s">
        <v>2371</v>
      </c>
      <c r="R20" s="473" t="s">
        <v>2372</v>
      </c>
      <c r="S20" s="476" t="s">
        <v>2373</v>
      </c>
      <c r="T20" s="472" t="s">
        <v>2359</v>
      </c>
      <c r="U20" s="478" t="s">
        <v>2360</v>
      </c>
      <c r="V20" s="245"/>
    </row>
    <row r="21" spans="1:22" ht="78.75" x14ac:dyDescent="0.25">
      <c r="A21" s="1008"/>
      <c r="B21" s="1008"/>
      <c r="C21" s="473" t="s">
        <v>2374</v>
      </c>
      <c r="D21" s="473" t="s">
        <v>2375</v>
      </c>
      <c r="E21" s="491" t="s">
        <v>2414</v>
      </c>
      <c r="F21" s="474" t="s">
        <v>2376</v>
      </c>
      <c r="G21" s="576">
        <v>0</v>
      </c>
      <c r="H21" s="488">
        <v>0</v>
      </c>
      <c r="I21" s="475">
        <v>0</v>
      </c>
      <c r="J21" s="488">
        <v>0</v>
      </c>
      <c r="K21" s="475">
        <v>0</v>
      </c>
      <c r="L21" s="488">
        <v>0</v>
      </c>
      <c r="M21" s="636">
        <v>1</v>
      </c>
      <c r="N21" s="488">
        <v>0</v>
      </c>
      <c r="O21" s="475">
        <f t="shared" si="2"/>
        <v>1</v>
      </c>
      <c r="P21" s="227">
        <f t="shared" si="1"/>
        <v>0</v>
      </c>
      <c r="Q21" s="473" t="s">
        <v>2377</v>
      </c>
      <c r="R21" s="473" t="s">
        <v>2378</v>
      </c>
      <c r="S21" s="476" t="s">
        <v>2379</v>
      </c>
      <c r="T21" s="472" t="s">
        <v>2359</v>
      </c>
      <c r="U21" s="478" t="s">
        <v>2360</v>
      </c>
      <c r="V21" s="245"/>
    </row>
    <row r="22" spans="1:22" ht="90" customHeight="1" x14ac:dyDescent="0.25">
      <c r="A22" s="1008"/>
      <c r="B22" s="1008"/>
      <c r="C22" s="472" t="s">
        <v>2380</v>
      </c>
      <c r="D22" s="472" t="s">
        <v>2381</v>
      </c>
      <c r="E22" s="491" t="s">
        <v>2415</v>
      </c>
      <c r="F22" s="637" t="s">
        <v>2382</v>
      </c>
      <c r="G22" s="576">
        <v>0</v>
      </c>
      <c r="H22" s="638">
        <v>0</v>
      </c>
      <c r="I22" s="475">
        <v>0</v>
      </c>
      <c r="J22" s="638">
        <v>0</v>
      </c>
      <c r="K22" s="639">
        <v>1</v>
      </c>
      <c r="L22" s="638">
        <v>0</v>
      </c>
      <c r="M22" s="639">
        <v>0</v>
      </c>
      <c r="N22" s="638">
        <v>0</v>
      </c>
      <c r="O22" s="475">
        <f t="shared" si="2"/>
        <v>1</v>
      </c>
      <c r="P22" s="227">
        <f t="shared" si="1"/>
        <v>0</v>
      </c>
      <c r="Q22" s="472" t="s">
        <v>2383</v>
      </c>
      <c r="R22" s="472" t="s">
        <v>2384</v>
      </c>
      <c r="S22" s="472" t="s">
        <v>2358</v>
      </c>
      <c r="T22" s="472" t="s">
        <v>2359</v>
      </c>
      <c r="U22" s="478" t="s">
        <v>2385</v>
      </c>
      <c r="V22" s="249"/>
    </row>
    <row r="23" spans="1:22" s="646" customFormat="1" ht="78" customHeight="1" x14ac:dyDescent="0.25">
      <c r="A23" s="1008"/>
      <c r="B23" s="1008"/>
      <c r="C23" s="649" t="s">
        <v>2386</v>
      </c>
      <c r="D23" s="649" t="s">
        <v>2387</v>
      </c>
      <c r="E23" s="491" t="s">
        <v>2416</v>
      </c>
      <c r="F23" s="650" t="s">
        <v>2388</v>
      </c>
      <c r="G23" s="632">
        <v>0</v>
      </c>
      <c r="H23" s="338">
        <v>0</v>
      </c>
      <c r="I23" s="632">
        <v>1</v>
      </c>
      <c r="J23" s="338">
        <v>0</v>
      </c>
      <c r="K23" s="632">
        <v>0</v>
      </c>
      <c r="L23" s="338">
        <v>0</v>
      </c>
      <c r="M23" s="632">
        <v>0</v>
      </c>
      <c r="N23" s="338">
        <v>0</v>
      </c>
      <c r="O23" s="633">
        <f>G23+I23+K23+M23</f>
        <v>1</v>
      </c>
      <c r="P23" s="227">
        <f t="shared" si="1"/>
        <v>0</v>
      </c>
      <c r="Q23" s="518" t="s">
        <v>2389</v>
      </c>
      <c r="R23" s="518" t="s">
        <v>2390</v>
      </c>
      <c r="S23" s="270" t="s">
        <v>2391</v>
      </c>
      <c r="T23" s="486" t="s">
        <v>2392</v>
      </c>
      <c r="U23" s="518" t="s">
        <v>1644</v>
      </c>
    </row>
    <row r="24" spans="1:22" s="646" customFormat="1" ht="94.5" x14ac:dyDescent="0.25">
      <c r="A24" s="1008"/>
      <c r="B24" s="1008"/>
      <c r="C24" s="470" t="s">
        <v>2393</v>
      </c>
      <c r="D24" s="470" t="s">
        <v>2394</v>
      </c>
      <c r="E24" s="491" t="s">
        <v>2417</v>
      </c>
      <c r="F24" s="534" t="s">
        <v>2395</v>
      </c>
      <c r="G24" s="632">
        <v>1</v>
      </c>
      <c r="H24" s="338">
        <v>0</v>
      </c>
      <c r="I24" s="632">
        <v>0</v>
      </c>
      <c r="J24" s="338">
        <v>0</v>
      </c>
      <c r="K24" s="270">
        <v>0</v>
      </c>
      <c r="L24" s="338">
        <v>0</v>
      </c>
      <c r="M24" s="632">
        <v>0</v>
      </c>
      <c r="N24" s="338">
        <v>0</v>
      </c>
      <c r="O24" s="633">
        <f t="shared" ref="O24" si="3">G24+I24+K24+M24</f>
        <v>1</v>
      </c>
      <c r="P24" s="227">
        <f t="shared" si="1"/>
        <v>0</v>
      </c>
      <c r="Q24" s="651" t="s">
        <v>2396</v>
      </c>
      <c r="R24" s="518" t="s">
        <v>2397</v>
      </c>
      <c r="S24" s="652" t="s">
        <v>2398</v>
      </c>
      <c r="T24" s="486" t="s">
        <v>2392</v>
      </c>
      <c r="U24" s="518" t="s">
        <v>1644</v>
      </c>
    </row>
    <row r="25" spans="1:22" s="646" customFormat="1" ht="69.95" customHeight="1" x14ac:dyDescent="0.25">
      <c r="A25" s="1008"/>
      <c r="B25" s="1008"/>
      <c r="C25" s="473" t="s">
        <v>2418</v>
      </c>
      <c r="D25" s="473" t="s">
        <v>2419</v>
      </c>
      <c r="E25" s="490" t="s">
        <v>2451</v>
      </c>
      <c r="F25" s="483" t="s">
        <v>2420</v>
      </c>
      <c r="G25" s="475">
        <v>0</v>
      </c>
      <c r="H25" s="635">
        <v>0</v>
      </c>
      <c r="I25" s="475">
        <v>1</v>
      </c>
      <c r="J25" s="488">
        <v>35740</v>
      </c>
      <c r="K25" s="475">
        <v>0</v>
      </c>
      <c r="L25" s="488">
        <v>0</v>
      </c>
      <c r="M25" s="475">
        <v>0</v>
      </c>
      <c r="N25" s="488">
        <v>0</v>
      </c>
      <c r="O25" s="475">
        <f t="shared" ref="O25:O30" si="4">G25+I25+K25+M25</f>
        <v>1</v>
      </c>
      <c r="P25" s="227">
        <f t="shared" si="1"/>
        <v>35740</v>
      </c>
      <c r="Q25" s="473" t="s">
        <v>2421</v>
      </c>
      <c r="R25" s="73" t="s">
        <v>2452</v>
      </c>
      <c r="S25" s="473" t="s">
        <v>2422</v>
      </c>
      <c r="T25" s="472" t="s">
        <v>2423</v>
      </c>
      <c r="U25" s="473" t="s">
        <v>2424</v>
      </c>
    </row>
    <row r="26" spans="1:22" s="646" customFormat="1" ht="82.5" customHeight="1" x14ac:dyDescent="0.25">
      <c r="A26" s="1008"/>
      <c r="B26" s="1008"/>
      <c r="C26" s="473" t="s">
        <v>2425</v>
      </c>
      <c r="D26" s="473" t="s">
        <v>2426</v>
      </c>
      <c r="E26" s="490" t="s">
        <v>2468</v>
      </c>
      <c r="F26" s="621" t="s">
        <v>2427</v>
      </c>
      <c r="G26" s="475">
        <v>0</v>
      </c>
      <c r="H26" s="488">
        <v>0</v>
      </c>
      <c r="I26" s="475">
        <v>0</v>
      </c>
      <c r="J26" s="488">
        <v>0</v>
      </c>
      <c r="K26" s="475">
        <v>1</v>
      </c>
      <c r="L26" s="488">
        <v>40000</v>
      </c>
      <c r="M26" s="475">
        <v>0</v>
      </c>
      <c r="N26" s="488">
        <v>0</v>
      </c>
      <c r="O26" s="475">
        <f t="shared" si="4"/>
        <v>1</v>
      </c>
      <c r="P26" s="227">
        <f t="shared" si="1"/>
        <v>40000</v>
      </c>
      <c r="Q26" s="473" t="s">
        <v>2421</v>
      </c>
      <c r="R26" s="473" t="s">
        <v>2428</v>
      </c>
      <c r="S26" s="473" t="s">
        <v>2429</v>
      </c>
      <c r="T26" s="472" t="s">
        <v>2477</v>
      </c>
      <c r="U26" s="473" t="s">
        <v>2424</v>
      </c>
    </row>
    <row r="27" spans="1:22" s="646" customFormat="1" ht="82.5" customHeight="1" x14ac:dyDescent="0.25">
      <c r="A27" s="1008"/>
      <c r="B27" s="1008"/>
      <c r="C27" s="473" t="s">
        <v>2430</v>
      </c>
      <c r="D27" s="473" t="s">
        <v>2431</v>
      </c>
      <c r="E27" s="490" t="s">
        <v>2469</v>
      </c>
      <c r="F27" s="483" t="s">
        <v>2476</v>
      </c>
      <c r="G27" s="475">
        <v>0</v>
      </c>
      <c r="H27" s="488">
        <v>0</v>
      </c>
      <c r="I27" s="475">
        <v>0</v>
      </c>
      <c r="J27" s="488">
        <v>0</v>
      </c>
      <c r="K27" s="475">
        <v>1</v>
      </c>
      <c r="L27" s="488">
        <v>20000</v>
      </c>
      <c r="M27" s="475">
        <v>0</v>
      </c>
      <c r="N27" s="488">
        <v>0</v>
      </c>
      <c r="O27" s="475">
        <f t="shared" si="4"/>
        <v>1</v>
      </c>
      <c r="P27" s="227">
        <f t="shared" si="1"/>
        <v>20000</v>
      </c>
      <c r="Q27" s="473" t="s">
        <v>2421</v>
      </c>
      <c r="R27" s="473" t="s">
        <v>2432</v>
      </c>
      <c r="S27" s="473" t="s">
        <v>2433</v>
      </c>
      <c r="T27" s="472" t="s">
        <v>2434</v>
      </c>
      <c r="U27" s="473" t="s">
        <v>2424</v>
      </c>
    </row>
    <row r="28" spans="1:22" s="646" customFormat="1" ht="94.5" x14ac:dyDescent="0.25">
      <c r="A28" s="1008"/>
      <c r="B28" s="1008"/>
      <c r="C28" s="473" t="s">
        <v>2435</v>
      </c>
      <c r="D28" s="476" t="s">
        <v>2436</v>
      </c>
      <c r="E28" s="490" t="s">
        <v>2470</v>
      </c>
      <c r="F28" s="483" t="s">
        <v>2437</v>
      </c>
      <c r="G28" s="475">
        <v>0</v>
      </c>
      <c r="H28" s="488">
        <v>0</v>
      </c>
      <c r="I28" s="475">
        <v>0</v>
      </c>
      <c r="J28" s="488">
        <v>0</v>
      </c>
      <c r="K28" s="475">
        <v>1</v>
      </c>
      <c r="L28" s="488">
        <v>0</v>
      </c>
      <c r="M28" s="475">
        <v>0</v>
      </c>
      <c r="N28" s="488">
        <v>0</v>
      </c>
      <c r="O28" s="475">
        <f t="shared" si="4"/>
        <v>1</v>
      </c>
      <c r="P28" s="227">
        <f t="shared" si="1"/>
        <v>0</v>
      </c>
      <c r="Q28" s="473" t="s">
        <v>2438</v>
      </c>
      <c r="R28" s="481" t="s">
        <v>2478</v>
      </c>
      <c r="S28" s="473" t="s">
        <v>2439</v>
      </c>
      <c r="T28" s="472" t="s">
        <v>2440</v>
      </c>
      <c r="U28" s="473" t="s">
        <v>2424</v>
      </c>
    </row>
    <row r="29" spans="1:22" s="646" customFormat="1" ht="75" x14ac:dyDescent="0.25">
      <c r="A29" s="1008"/>
      <c r="B29" s="1008"/>
      <c r="C29" s="478" t="s">
        <v>2441</v>
      </c>
      <c r="D29" s="328" t="s">
        <v>2442</v>
      </c>
      <c r="E29" s="495" t="s">
        <v>2471</v>
      </c>
      <c r="F29" s="509" t="s">
        <v>2443</v>
      </c>
      <c r="G29" s="330">
        <v>0</v>
      </c>
      <c r="H29" s="480">
        <v>0</v>
      </c>
      <c r="I29" s="330">
        <v>1</v>
      </c>
      <c r="J29" s="329">
        <v>30000</v>
      </c>
      <c r="K29" s="330">
        <v>0</v>
      </c>
      <c r="L29" s="488">
        <v>0</v>
      </c>
      <c r="M29" s="475">
        <v>0</v>
      </c>
      <c r="N29" s="488">
        <v>0</v>
      </c>
      <c r="O29" s="330">
        <f t="shared" si="4"/>
        <v>1</v>
      </c>
      <c r="P29" s="227">
        <f t="shared" si="1"/>
        <v>30000</v>
      </c>
      <c r="Q29" s="653" t="s">
        <v>2444</v>
      </c>
      <c r="R29" s="564" t="s">
        <v>2445</v>
      </c>
      <c r="S29" s="661" t="s">
        <v>2446</v>
      </c>
      <c r="T29" s="472" t="s">
        <v>2447</v>
      </c>
      <c r="U29" s="473" t="s">
        <v>2424</v>
      </c>
    </row>
    <row r="30" spans="1:22" s="645" customFormat="1" ht="58.5" customHeight="1" x14ac:dyDescent="0.3">
      <c r="A30" s="1008"/>
      <c r="B30" s="1008"/>
      <c r="C30" s="640" t="s">
        <v>2448</v>
      </c>
      <c r="D30" s="641" t="s">
        <v>2449</v>
      </c>
      <c r="E30" s="495" t="s">
        <v>2472</v>
      </c>
      <c r="F30" s="655" t="s">
        <v>2450</v>
      </c>
      <c r="G30" s="642">
        <v>0</v>
      </c>
      <c r="H30" s="643">
        <v>0</v>
      </c>
      <c r="I30" s="656">
        <v>0</v>
      </c>
      <c r="J30" s="660">
        <v>0</v>
      </c>
      <c r="K30" s="656">
        <v>0</v>
      </c>
      <c r="L30" s="660">
        <v>0</v>
      </c>
      <c r="M30" s="642">
        <v>1</v>
      </c>
      <c r="N30" s="644">
        <v>120400</v>
      </c>
      <c r="O30" s="642">
        <f t="shared" si="4"/>
        <v>1</v>
      </c>
      <c r="P30" s="227">
        <f t="shared" si="1"/>
        <v>120400</v>
      </c>
      <c r="Q30" s="657"/>
      <c r="R30" s="658" t="s">
        <v>2479</v>
      </c>
      <c r="S30" s="659" t="s">
        <v>2477</v>
      </c>
      <c r="T30" s="477" t="s">
        <v>2447</v>
      </c>
      <c r="U30" s="478" t="s">
        <v>2424</v>
      </c>
    </row>
    <row r="31" spans="1:22" s="646" customFormat="1" ht="77.45" customHeight="1" x14ac:dyDescent="0.25">
      <c r="A31" s="1008"/>
      <c r="B31" s="1008"/>
      <c r="C31" s="470" t="s">
        <v>2453</v>
      </c>
      <c r="D31" s="470" t="s">
        <v>2454</v>
      </c>
      <c r="E31" s="491" t="s">
        <v>2473</v>
      </c>
      <c r="F31" s="471" t="s">
        <v>2455</v>
      </c>
      <c r="G31" s="246">
        <v>0</v>
      </c>
      <c r="H31" s="227">
        <v>0</v>
      </c>
      <c r="I31" s="246">
        <v>0.5</v>
      </c>
      <c r="J31" s="227">
        <v>0</v>
      </c>
      <c r="K31" s="246">
        <v>0.5</v>
      </c>
      <c r="L31" s="227">
        <v>0</v>
      </c>
      <c r="M31" s="246">
        <v>0</v>
      </c>
      <c r="N31" s="654">
        <v>0</v>
      </c>
      <c r="O31" s="246">
        <f t="shared" ref="O31:O33" si="5">G31+I31+K31+M31</f>
        <v>1</v>
      </c>
      <c r="P31" s="227">
        <f t="shared" si="1"/>
        <v>0</v>
      </c>
      <c r="Q31" s="470" t="s">
        <v>2456</v>
      </c>
      <c r="R31" s="470" t="s">
        <v>2457</v>
      </c>
      <c r="S31" s="470" t="s">
        <v>2458</v>
      </c>
      <c r="T31" s="469" t="s">
        <v>1974</v>
      </c>
      <c r="U31" s="470" t="s">
        <v>2459</v>
      </c>
    </row>
    <row r="32" spans="1:22" s="646" customFormat="1" ht="78.75" x14ac:dyDescent="0.25">
      <c r="A32" s="1008"/>
      <c r="B32" s="1008"/>
      <c r="C32" s="470" t="s">
        <v>2453</v>
      </c>
      <c r="D32" s="470" t="s">
        <v>2460</v>
      </c>
      <c r="E32" s="491" t="s">
        <v>2474</v>
      </c>
      <c r="F32" s="471" t="s">
        <v>2461</v>
      </c>
      <c r="G32" s="246">
        <v>0</v>
      </c>
      <c r="H32" s="227">
        <v>0</v>
      </c>
      <c r="I32" s="246">
        <v>1</v>
      </c>
      <c r="J32" s="227">
        <v>20000</v>
      </c>
      <c r="K32" s="246">
        <v>0</v>
      </c>
      <c r="L32" s="227">
        <v>0</v>
      </c>
      <c r="M32" s="246">
        <v>0</v>
      </c>
      <c r="N32" s="227">
        <v>0</v>
      </c>
      <c r="O32" s="246">
        <f t="shared" si="5"/>
        <v>1</v>
      </c>
      <c r="P32" s="227">
        <f t="shared" si="1"/>
        <v>20000</v>
      </c>
      <c r="Q32" s="469" t="s">
        <v>2462</v>
      </c>
      <c r="R32" s="469" t="s">
        <v>2457</v>
      </c>
      <c r="S32" s="469" t="s">
        <v>2458</v>
      </c>
      <c r="T32" s="469" t="s">
        <v>1974</v>
      </c>
      <c r="U32" s="470" t="s">
        <v>2459</v>
      </c>
    </row>
    <row r="33" spans="1:21" s="646" customFormat="1" ht="71.45" customHeight="1" x14ac:dyDescent="0.25">
      <c r="A33" s="1008"/>
      <c r="B33" s="1008"/>
      <c r="C33" s="470" t="s">
        <v>2463</v>
      </c>
      <c r="D33" s="470" t="s">
        <v>2464</v>
      </c>
      <c r="E33" s="491" t="s">
        <v>2475</v>
      </c>
      <c r="F33" s="471" t="s">
        <v>2465</v>
      </c>
      <c r="G33" s="246">
        <v>0</v>
      </c>
      <c r="H33" s="227">
        <v>0</v>
      </c>
      <c r="I33" s="246">
        <v>0</v>
      </c>
      <c r="J33" s="227">
        <v>0</v>
      </c>
      <c r="K33" s="246">
        <v>0</v>
      </c>
      <c r="L33" s="227">
        <v>0</v>
      </c>
      <c r="M33" s="246">
        <v>1</v>
      </c>
      <c r="N33" s="227">
        <v>0</v>
      </c>
      <c r="O33" s="246">
        <f t="shared" si="5"/>
        <v>1</v>
      </c>
      <c r="P33" s="227">
        <f t="shared" si="1"/>
        <v>0</v>
      </c>
      <c r="Q33" s="469" t="s">
        <v>2466</v>
      </c>
      <c r="R33" s="469" t="s">
        <v>2467</v>
      </c>
      <c r="S33" s="469" t="s">
        <v>1999</v>
      </c>
      <c r="T33" s="469" t="s">
        <v>1974</v>
      </c>
      <c r="U33" s="470" t="s">
        <v>2459</v>
      </c>
    </row>
    <row r="34" spans="1:21" ht="15.75" x14ac:dyDescent="0.25">
      <c r="A34" s="1028"/>
      <c r="B34" s="1028"/>
      <c r="C34" s="466"/>
      <c r="D34" s="466"/>
      <c r="E34" s="467"/>
      <c r="F34" s="245"/>
      <c r="G34" s="246"/>
      <c r="H34" s="227"/>
      <c r="I34" s="246"/>
      <c r="J34" s="227"/>
      <c r="K34" s="246"/>
      <c r="L34" s="227"/>
      <c r="M34" s="245"/>
      <c r="N34" s="227"/>
      <c r="O34" s="357">
        <f t="shared" ref="O34" si="6">G34+I34+K34+M34</f>
        <v>0</v>
      </c>
      <c r="P34" s="227">
        <f t="shared" si="1"/>
        <v>0</v>
      </c>
      <c r="Q34" s="245"/>
      <c r="R34" s="245"/>
      <c r="S34" s="245"/>
      <c r="T34" s="245"/>
      <c r="U34" s="245"/>
    </row>
    <row r="35" spans="1:21" s="665" customFormat="1" ht="27.6" customHeight="1" x14ac:dyDescent="0.35">
      <c r="A35" s="280"/>
      <c r="B35" s="281"/>
      <c r="C35" s="280" t="s">
        <v>1383</v>
      </c>
      <c r="D35" s="281"/>
      <c r="E35" s="281"/>
      <c r="F35" s="282"/>
      <c r="G35" s="629">
        <f t="shared" ref="G35:P35" si="7">SUM(G8:G34)</f>
        <v>2</v>
      </c>
      <c r="H35" s="663">
        <f t="shared" si="7"/>
        <v>2000</v>
      </c>
      <c r="I35" s="629">
        <f t="shared" si="7"/>
        <v>9</v>
      </c>
      <c r="J35" s="663">
        <f t="shared" si="7"/>
        <v>90740</v>
      </c>
      <c r="K35" s="629">
        <f t="shared" si="7"/>
        <v>7.5</v>
      </c>
      <c r="L35" s="663">
        <f t="shared" si="7"/>
        <v>70000</v>
      </c>
      <c r="M35" s="629">
        <f t="shared" si="7"/>
        <v>6.5</v>
      </c>
      <c r="N35" s="663">
        <f t="shared" si="7"/>
        <v>123400</v>
      </c>
      <c r="O35" s="663">
        <f t="shared" si="7"/>
        <v>25</v>
      </c>
      <c r="P35" s="663">
        <f t="shared" si="7"/>
        <v>286140</v>
      </c>
      <c r="Q35" s="664"/>
      <c r="R35" s="664"/>
      <c r="S35" s="664"/>
      <c r="T35" s="664"/>
      <c r="U35" s="664"/>
    </row>
    <row r="38" spans="1:21" ht="14.45" x14ac:dyDescent="0.35">
      <c r="P38" s="230">
        <f>P12+P13+P20+P25+P26+P27+P29+P30+P32</f>
        <v>286140</v>
      </c>
    </row>
    <row r="45" spans="1:21" ht="14.45" x14ac:dyDescent="0.35">
      <c r="H45"/>
      <c r="J45"/>
      <c r="L45"/>
      <c r="N45"/>
      <c r="P45"/>
    </row>
    <row r="46" spans="1:21" ht="14.45" x14ac:dyDescent="0.35">
      <c r="H46"/>
      <c r="J46"/>
      <c r="L46"/>
      <c r="N46"/>
      <c r="P46"/>
    </row>
    <row r="47" spans="1:21" ht="14.45" x14ac:dyDescent="0.35">
      <c r="H47"/>
      <c r="J47"/>
      <c r="L47"/>
      <c r="N47"/>
      <c r="P47"/>
    </row>
    <row r="48" spans="1:21" ht="14.45" x14ac:dyDescent="0.35">
      <c r="H48"/>
      <c r="J48"/>
      <c r="L48"/>
      <c r="N48"/>
      <c r="P48"/>
    </row>
    <row r="49" spans="8:16" ht="14.45" x14ac:dyDescent="0.35">
      <c r="H49"/>
      <c r="J49"/>
      <c r="L49"/>
      <c r="N49"/>
      <c r="P49"/>
    </row>
    <row r="50" spans="8:16" ht="14.45" x14ac:dyDescent="0.35">
      <c r="H50"/>
      <c r="J50"/>
      <c r="L50"/>
      <c r="N50"/>
      <c r="P50"/>
    </row>
    <row r="51" spans="8:16" ht="14.45" x14ac:dyDescent="0.35">
      <c r="H51"/>
      <c r="J51"/>
      <c r="L51"/>
      <c r="N51"/>
      <c r="P51"/>
    </row>
    <row r="52" spans="8:16" ht="14.45" x14ac:dyDescent="0.35">
      <c r="H52"/>
      <c r="J52"/>
      <c r="L52"/>
      <c r="N52"/>
      <c r="P52"/>
    </row>
    <row r="53" spans="8:16" ht="14.45" x14ac:dyDescent="0.35">
      <c r="H53"/>
      <c r="J53"/>
      <c r="L53"/>
      <c r="N53"/>
      <c r="P53"/>
    </row>
    <row r="54" spans="8:16" ht="14.45" x14ac:dyDescent="0.35">
      <c r="H54"/>
      <c r="J54"/>
      <c r="L54"/>
      <c r="N54"/>
      <c r="P54"/>
    </row>
    <row r="55" spans="8:16" ht="14.45" x14ac:dyDescent="0.35">
      <c r="H55"/>
      <c r="J55"/>
      <c r="L55"/>
      <c r="N55"/>
      <c r="P55"/>
    </row>
    <row r="56" spans="8:16" ht="14.45" x14ac:dyDescent="0.35">
      <c r="H56"/>
      <c r="J56"/>
      <c r="L56"/>
      <c r="N56"/>
      <c r="P56"/>
    </row>
    <row r="57" spans="8:16" ht="14.45" x14ac:dyDescent="0.35">
      <c r="H57"/>
      <c r="J57"/>
      <c r="L57"/>
      <c r="N57"/>
      <c r="P57"/>
    </row>
    <row r="58" spans="8:16" ht="14.45" x14ac:dyDescent="0.35">
      <c r="H58"/>
      <c r="J58"/>
      <c r="L58"/>
      <c r="N58"/>
      <c r="P58"/>
    </row>
    <row r="59" spans="8:16" ht="14.45" x14ac:dyDescent="0.35">
      <c r="H59"/>
      <c r="J59"/>
      <c r="L59"/>
      <c r="N59"/>
      <c r="P59"/>
    </row>
    <row r="60" spans="8:16" ht="14.45" x14ac:dyDescent="0.35">
      <c r="H60"/>
      <c r="J60"/>
      <c r="L60"/>
      <c r="N60"/>
      <c r="P60"/>
    </row>
    <row r="61" spans="8:16" ht="14.45" x14ac:dyDescent="0.35">
      <c r="H61"/>
      <c r="J61"/>
      <c r="L61"/>
      <c r="N61"/>
      <c r="P61"/>
    </row>
    <row r="62" spans="8:16" ht="14.45" x14ac:dyDescent="0.35">
      <c r="H62"/>
      <c r="J62"/>
      <c r="L62"/>
      <c r="N62"/>
      <c r="P62"/>
    </row>
    <row r="63" spans="8:16" ht="14.45" x14ac:dyDescent="0.35">
      <c r="H63"/>
      <c r="J63"/>
      <c r="L63"/>
      <c r="N63"/>
      <c r="P63"/>
    </row>
    <row r="64" spans="8:16" ht="14.45" x14ac:dyDescent="0.35">
      <c r="H64"/>
      <c r="J64"/>
      <c r="L64"/>
      <c r="N64"/>
      <c r="P64"/>
    </row>
    <row r="65" spans="8:16" ht="14.45" x14ac:dyDescent="0.35">
      <c r="H65"/>
      <c r="J65"/>
      <c r="L65"/>
      <c r="N65"/>
      <c r="P65"/>
    </row>
    <row r="66" spans="8:16" ht="14.45" x14ac:dyDescent="0.35">
      <c r="H66"/>
      <c r="J66"/>
      <c r="L66"/>
      <c r="N66"/>
      <c r="P66"/>
    </row>
    <row r="67" spans="8:16" ht="14.45" x14ac:dyDescent="0.35">
      <c r="H67"/>
      <c r="J67"/>
      <c r="L67"/>
      <c r="N67"/>
      <c r="P67"/>
    </row>
    <row r="68" spans="8:16" ht="14.45" x14ac:dyDescent="0.35">
      <c r="H68"/>
      <c r="J68"/>
      <c r="L68"/>
      <c r="N68"/>
      <c r="P68"/>
    </row>
    <row r="69" spans="8:16" ht="14.45" x14ac:dyDescent="0.35">
      <c r="H69"/>
      <c r="J69"/>
      <c r="L69"/>
      <c r="N69"/>
      <c r="P69"/>
    </row>
    <row r="70" spans="8:16" ht="15.6" customHeight="1" x14ac:dyDescent="0.35">
      <c r="H70"/>
      <c r="J70"/>
      <c r="L70"/>
      <c r="N70"/>
      <c r="P70"/>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34"/>
    <mergeCell ref="G5:H5"/>
    <mergeCell ref="B8:B34"/>
    <mergeCell ref="G4:N4"/>
    <mergeCell ref="O4:P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0866141732283472" right="0.70866141732283472" top="0.74803149606299213" bottom="0.74803149606299213" header="0.31496062992125984" footer="0.31496062992125984"/>
  <pageSetup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7"/>
  <sheetViews>
    <sheetView zoomScale="60" zoomScaleNormal="60" workbookViewId="0">
      <pane ySplit="8" topLeftCell="A45" activePane="bottomLeft" state="frozen"/>
      <selection activeCell="A7" sqref="A7"/>
      <selection pane="bottomLeft" activeCell="A48" sqref="A48"/>
    </sheetView>
  </sheetViews>
  <sheetFormatPr baseColWidth="10" defaultRowHeight="15" x14ac:dyDescent="0.25"/>
  <cols>
    <col min="1" max="1" width="38.5703125" customWidth="1"/>
    <col min="2" max="2" width="41.42578125" customWidth="1"/>
    <col min="3" max="3" width="43.5703125" customWidth="1"/>
    <col min="4" max="4" width="36.85546875" customWidth="1"/>
    <col min="5" max="5" width="16.5703125" style="502" customWidth="1"/>
    <col min="6" max="6" width="38.85546875" customWidth="1"/>
    <col min="7" max="7" width="12.5703125" style="502" customWidth="1"/>
    <col min="8" max="8" width="18.7109375" style="741" customWidth="1"/>
    <col min="9" max="9" width="13.28515625" style="502" customWidth="1"/>
    <col min="10" max="10" width="17.42578125" style="741" customWidth="1"/>
    <col min="11" max="11" width="13.85546875" style="502" customWidth="1"/>
    <col min="12" max="12" width="18.42578125" style="230" customWidth="1"/>
    <col min="13" max="13" width="10.85546875" style="502" customWidth="1"/>
    <col min="14" max="14" width="17.42578125" style="230" bestFit="1" customWidth="1"/>
    <col min="15" max="15" width="13.42578125" style="363" customWidth="1"/>
    <col min="16" max="16" width="18.28515625" style="364" customWidth="1"/>
    <col min="17" max="17" width="14.140625" hidden="1" customWidth="1"/>
    <col min="18" max="18" width="46.140625" customWidth="1"/>
    <col min="19" max="19" width="34" customWidth="1"/>
    <col min="20" max="20" width="23.140625" customWidth="1"/>
    <col min="21" max="21" width="26.140625" customWidth="1"/>
  </cols>
  <sheetData>
    <row r="1" spans="1:27" s="840" customFormat="1" ht="33.6" x14ac:dyDescent="0.75">
      <c r="A1" s="833"/>
      <c r="B1" s="833"/>
      <c r="C1" s="833"/>
      <c r="D1" s="833"/>
      <c r="E1" s="834"/>
      <c r="F1" s="833"/>
      <c r="G1" s="835" t="s">
        <v>1384</v>
      </c>
      <c r="H1" s="836"/>
      <c r="I1" s="835"/>
      <c r="J1" s="835"/>
      <c r="K1" s="837"/>
      <c r="L1" s="838"/>
      <c r="M1" s="837"/>
      <c r="N1" s="838"/>
      <c r="O1" s="839"/>
      <c r="P1" s="839"/>
      <c r="Q1" s="838"/>
      <c r="R1" s="838"/>
      <c r="S1" s="838"/>
      <c r="T1" s="838"/>
      <c r="U1" s="838"/>
      <c r="V1" s="838"/>
      <c r="W1" s="838"/>
      <c r="X1" s="838"/>
      <c r="Y1" s="838"/>
      <c r="Z1" s="838"/>
      <c r="AA1" s="838"/>
    </row>
    <row r="2" spans="1:27" ht="18.600000000000001" x14ac:dyDescent="0.35">
      <c r="A2" s="757" t="s">
        <v>1347</v>
      </c>
      <c r="B2" s="461"/>
      <c r="C2" s="461"/>
      <c r="D2" s="461"/>
      <c r="E2" s="758"/>
      <c r="F2" s="461"/>
      <c r="G2" s="759"/>
      <c r="H2" s="760"/>
      <c r="I2" s="759"/>
      <c r="J2" s="759"/>
      <c r="K2" s="738"/>
      <c r="L2" s="273"/>
      <c r="M2" s="738"/>
      <c r="N2" s="273"/>
      <c r="O2" s="361"/>
      <c r="P2" s="361"/>
      <c r="Q2" s="273"/>
      <c r="R2" s="273"/>
      <c r="S2" s="273"/>
      <c r="T2" s="273"/>
      <c r="U2" s="273"/>
      <c r="V2" s="273"/>
      <c r="W2" s="273"/>
      <c r="X2" s="273"/>
      <c r="Y2" s="273"/>
      <c r="Z2" s="273"/>
      <c r="AA2" s="273"/>
    </row>
    <row r="3" spans="1:27" ht="18.75" x14ac:dyDescent="0.25">
      <c r="A3" s="761" t="s">
        <v>1392</v>
      </c>
      <c r="B3" s="461"/>
      <c r="C3" s="461"/>
      <c r="D3" s="461"/>
      <c r="E3" s="758"/>
      <c r="F3" s="461"/>
      <c r="G3" s="759"/>
      <c r="H3" s="760"/>
      <c r="I3" s="759"/>
      <c r="J3" s="759"/>
      <c r="K3" s="738"/>
      <c r="L3" s="273"/>
      <c r="M3" s="738"/>
      <c r="N3" s="273"/>
      <c r="O3" s="361"/>
      <c r="P3" s="361"/>
      <c r="Q3" s="273"/>
      <c r="R3" s="273"/>
      <c r="S3" s="273"/>
      <c r="T3" s="273"/>
      <c r="U3" s="273"/>
      <c r="V3" s="273"/>
      <c r="W3" s="273"/>
      <c r="X3" s="273"/>
      <c r="Y3" s="273"/>
      <c r="Z3" s="273"/>
      <c r="AA3" s="273"/>
    </row>
    <row r="4" spans="1:27" ht="18.75" x14ac:dyDescent="0.25">
      <c r="A4" s="761" t="s">
        <v>1391</v>
      </c>
      <c r="B4" s="461"/>
      <c r="C4" s="461"/>
      <c r="D4" s="461"/>
      <c r="E4" s="758"/>
      <c r="F4" s="461"/>
      <c r="G4" s="759"/>
      <c r="H4" s="760"/>
      <c r="I4" s="759"/>
      <c r="J4" s="759"/>
      <c r="K4" s="738"/>
      <c r="L4" s="273"/>
      <c r="M4" s="738"/>
      <c r="N4" s="273"/>
      <c r="O4" s="361"/>
      <c r="P4" s="361"/>
      <c r="Q4" s="273"/>
      <c r="R4" s="273"/>
      <c r="S4" s="273"/>
      <c r="T4" s="273"/>
      <c r="U4" s="273"/>
      <c r="V4" s="273"/>
      <c r="W4" s="273"/>
      <c r="X4" s="273"/>
      <c r="Y4" s="273"/>
      <c r="Z4" s="273"/>
      <c r="AA4" s="273"/>
    </row>
    <row r="5" spans="1:27" ht="15.75" x14ac:dyDescent="0.25">
      <c r="A5" s="762" t="s">
        <v>1394</v>
      </c>
      <c r="B5" s="763"/>
      <c r="C5" s="763"/>
      <c r="D5" s="763"/>
      <c r="E5" s="764"/>
      <c r="F5" s="763"/>
      <c r="G5" s="764"/>
      <c r="H5" s="764"/>
      <c r="I5" s="764"/>
      <c r="J5" s="764"/>
      <c r="K5" s="739"/>
      <c r="L5" s="264"/>
      <c r="M5" s="739"/>
      <c r="N5" s="264"/>
      <c r="O5" s="362"/>
      <c r="P5" s="362"/>
      <c r="Q5" s="264"/>
      <c r="R5" s="264"/>
      <c r="S5" s="264"/>
      <c r="T5" s="264"/>
      <c r="U5" s="264"/>
    </row>
    <row r="6" spans="1:27" ht="33" customHeight="1" x14ac:dyDescent="0.25">
      <c r="A6" s="1002" t="s">
        <v>97</v>
      </c>
      <c r="B6" s="1004" t="s">
        <v>111</v>
      </c>
      <c r="C6" s="1011" t="s">
        <v>86</v>
      </c>
      <c r="D6" s="1011" t="s">
        <v>87</v>
      </c>
      <c r="E6" s="1011" t="s">
        <v>392</v>
      </c>
      <c r="F6" s="1011" t="s">
        <v>88</v>
      </c>
      <c r="G6" s="1014" t="s">
        <v>100</v>
      </c>
      <c r="H6" s="1016"/>
      <c r="I6" s="1016"/>
      <c r="J6" s="1016"/>
      <c r="K6" s="1016"/>
      <c r="L6" s="1016"/>
      <c r="M6" s="1016"/>
      <c r="N6" s="1015"/>
      <c r="O6" s="1020" t="s">
        <v>101</v>
      </c>
      <c r="P6" s="1021"/>
      <c r="Q6" s="1004" t="s">
        <v>102</v>
      </c>
      <c r="R6" s="1004" t="s">
        <v>103</v>
      </c>
      <c r="S6" s="1004" t="s">
        <v>110</v>
      </c>
      <c r="T6" s="1004" t="s">
        <v>109</v>
      </c>
      <c r="U6" s="1017" t="s">
        <v>89</v>
      </c>
    </row>
    <row r="7" spans="1:27" ht="21.6" customHeight="1" x14ac:dyDescent="0.25">
      <c r="A7" s="1002"/>
      <c r="B7" s="1002"/>
      <c r="C7" s="1012"/>
      <c r="D7" s="1012"/>
      <c r="E7" s="1012"/>
      <c r="F7" s="1012"/>
      <c r="G7" s="1014" t="s">
        <v>104</v>
      </c>
      <c r="H7" s="1015"/>
      <c r="I7" s="1014" t="s">
        <v>105</v>
      </c>
      <c r="J7" s="1015"/>
      <c r="K7" s="1014" t="s">
        <v>106</v>
      </c>
      <c r="L7" s="1015"/>
      <c r="M7" s="1014" t="s">
        <v>107</v>
      </c>
      <c r="N7" s="1015"/>
      <c r="O7" s="1022"/>
      <c r="P7" s="1023"/>
      <c r="Q7" s="1002"/>
      <c r="R7" s="1002"/>
      <c r="S7" s="1002"/>
      <c r="T7" s="1002"/>
      <c r="U7" s="1018"/>
    </row>
    <row r="8" spans="1:27" ht="39.950000000000003" customHeight="1" x14ac:dyDescent="0.25">
      <c r="A8" s="1003"/>
      <c r="B8" s="1003"/>
      <c r="C8" s="1013"/>
      <c r="D8" s="1013"/>
      <c r="E8" s="1013"/>
      <c r="F8" s="1013"/>
      <c r="G8" s="403" t="s">
        <v>108</v>
      </c>
      <c r="H8" s="403" t="s">
        <v>12</v>
      </c>
      <c r="I8" s="403" t="s">
        <v>108</v>
      </c>
      <c r="J8" s="403" t="s">
        <v>12</v>
      </c>
      <c r="K8" s="403" t="s">
        <v>108</v>
      </c>
      <c r="L8" s="403" t="s">
        <v>12</v>
      </c>
      <c r="M8" s="403" t="s">
        <v>108</v>
      </c>
      <c r="N8" s="403" t="s">
        <v>12</v>
      </c>
      <c r="O8" s="403" t="s">
        <v>108</v>
      </c>
      <c r="P8" s="403" t="s">
        <v>12</v>
      </c>
      <c r="Q8" s="1003"/>
      <c r="R8" s="1003"/>
      <c r="S8" s="1003"/>
      <c r="T8" s="1003"/>
      <c r="U8" s="1019"/>
    </row>
    <row r="9" spans="1:27" s="344" customFormat="1" ht="15.6" x14ac:dyDescent="0.35">
      <c r="A9" s="404"/>
      <c r="B9" s="405"/>
      <c r="C9" s="406"/>
      <c r="D9" s="406"/>
      <c r="E9" s="407"/>
      <c r="F9" s="406"/>
      <c r="G9" s="408"/>
      <c r="H9" s="408"/>
      <c r="I9" s="408"/>
      <c r="J9" s="408"/>
      <c r="K9" s="408"/>
      <c r="L9" s="408"/>
      <c r="M9" s="408"/>
      <c r="N9" s="408"/>
      <c r="O9" s="408"/>
      <c r="P9" s="408"/>
      <c r="Q9" s="409"/>
      <c r="R9" s="409"/>
      <c r="S9" s="409"/>
      <c r="T9" s="409"/>
      <c r="U9" s="410"/>
    </row>
    <row r="10" spans="1:27" ht="76.5" customHeight="1" x14ac:dyDescent="0.25">
      <c r="A10" s="1040" t="s">
        <v>1385</v>
      </c>
      <c r="B10" s="1040" t="s">
        <v>1386</v>
      </c>
      <c r="C10" s="682" t="s">
        <v>2480</v>
      </c>
      <c r="D10" s="682" t="s">
        <v>2481</v>
      </c>
      <c r="E10" s="829" t="s">
        <v>2695</v>
      </c>
      <c r="F10" s="683" t="s">
        <v>2482</v>
      </c>
      <c r="G10" s="674">
        <v>0</v>
      </c>
      <c r="H10" s="675">
        <v>0</v>
      </c>
      <c r="I10" s="674">
        <v>0.25</v>
      </c>
      <c r="J10" s="675">
        <v>0</v>
      </c>
      <c r="K10" s="674">
        <v>0.25</v>
      </c>
      <c r="L10" s="684">
        <v>0</v>
      </c>
      <c r="M10" s="674">
        <v>0.5</v>
      </c>
      <c r="N10" s="684">
        <v>0</v>
      </c>
      <c r="O10" s="674">
        <f>G10+I10+K10+M10</f>
        <v>1</v>
      </c>
      <c r="P10" s="684">
        <f>H10+J10+L10+N10</f>
        <v>0</v>
      </c>
      <c r="Q10" s="685" t="s">
        <v>2483</v>
      </c>
      <c r="R10" s="685" t="s">
        <v>2484</v>
      </c>
      <c r="S10" s="685" t="s">
        <v>2214</v>
      </c>
      <c r="T10" s="685" t="s">
        <v>2485</v>
      </c>
      <c r="U10" s="686" t="s">
        <v>2486</v>
      </c>
    </row>
    <row r="11" spans="1:27" ht="66.95" customHeight="1" x14ac:dyDescent="0.25">
      <c r="A11" s="1041"/>
      <c r="B11" s="1041"/>
      <c r="C11" s="473" t="s">
        <v>2487</v>
      </c>
      <c r="D11" s="473" t="s">
        <v>2488</v>
      </c>
      <c r="E11" s="829" t="s">
        <v>2696</v>
      </c>
      <c r="F11" s="474" t="s">
        <v>2489</v>
      </c>
      <c r="G11" s="674">
        <v>0.25</v>
      </c>
      <c r="H11" s="675">
        <v>0</v>
      </c>
      <c r="I11" s="674">
        <v>0.25</v>
      </c>
      <c r="J11" s="675">
        <v>0</v>
      </c>
      <c r="K11" s="674">
        <v>0.25</v>
      </c>
      <c r="L11" s="675">
        <v>0</v>
      </c>
      <c r="M11" s="674">
        <v>0.25</v>
      </c>
      <c r="N11" s="675">
        <v>0</v>
      </c>
      <c r="O11" s="674">
        <f>G11+I11+K11+M11</f>
        <v>1</v>
      </c>
      <c r="P11" s="684">
        <f t="shared" ref="P11:P18" si="0">H11+J11+L11+N11</f>
        <v>0</v>
      </c>
      <c r="Q11" s="676" t="s">
        <v>2490</v>
      </c>
      <c r="R11" s="676" t="s">
        <v>2491</v>
      </c>
      <c r="S11" s="676" t="s">
        <v>2492</v>
      </c>
      <c r="T11" s="676" t="s">
        <v>2493</v>
      </c>
      <c r="U11" s="673" t="s">
        <v>2494</v>
      </c>
    </row>
    <row r="12" spans="1:27" ht="79.5" customHeight="1" x14ac:dyDescent="0.25">
      <c r="A12" s="1041"/>
      <c r="B12" s="1041"/>
      <c r="C12" s="473" t="s">
        <v>2495</v>
      </c>
      <c r="D12" s="473" t="s">
        <v>2496</v>
      </c>
      <c r="E12" s="829" t="s">
        <v>2697</v>
      </c>
      <c r="F12" s="637" t="s">
        <v>2497</v>
      </c>
      <c r="G12" s="674">
        <v>0.25</v>
      </c>
      <c r="H12" s="675">
        <v>5000</v>
      </c>
      <c r="I12" s="674">
        <v>0.25</v>
      </c>
      <c r="J12" s="675">
        <v>5000</v>
      </c>
      <c r="K12" s="674">
        <v>0.5</v>
      </c>
      <c r="L12" s="675">
        <v>5000</v>
      </c>
      <c r="M12" s="674">
        <v>0</v>
      </c>
      <c r="N12" s="675">
        <v>0</v>
      </c>
      <c r="O12" s="674">
        <f t="shared" ref="O12:O18" si="1">G12+I12+K12+M12</f>
        <v>1</v>
      </c>
      <c r="P12" s="684">
        <f t="shared" si="0"/>
        <v>15000</v>
      </c>
      <c r="Q12" s="676" t="s">
        <v>2498</v>
      </c>
      <c r="R12" s="676" t="s">
        <v>2499</v>
      </c>
      <c r="S12" s="676" t="s">
        <v>2477</v>
      </c>
      <c r="T12" s="676" t="s">
        <v>2493</v>
      </c>
      <c r="U12" s="673" t="s">
        <v>2494</v>
      </c>
    </row>
    <row r="13" spans="1:27" ht="69.599999999999994" customHeight="1" x14ac:dyDescent="0.25">
      <c r="A13" s="1041"/>
      <c r="B13" s="1041"/>
      <c r="C13" s="473" t="s">
        <v>2500</v>
      </c>
      <c r="D13" s="473" t="s">
        <v>2501</v>
      </c>
      <c r="E13" s="829" t="s">
        <v>2698</v>
      </c>
      <c r="F13" s="637" t="s">
        <v>2502</v>
      </c>
      <c r="G13" s="674">
        <v>0</v>
      </c>
      <c r="H13" s="675">
        <v>0</v>
      </c>
      <c r="I13" s="674">
        <v>1</v>
      </c>
      <c r="J13" s="675">
        <v>3000</v>
      </c>
      <c r="K13" s="674">
        <v>0</v>
      </c>
      <c r="L13" s="675">
        <v>0</v>
      </c>
      <c r="M13" s="674">
        <v>0</v>
      </c>
      <c r="N13" s="675">
        <v>0</v>
      </c>
      <c r="O13" s="674">
        <f t="shared" si="1"/>
        <v>1</v>
      </c>
      <c r="P13" s="684">
        <f t="shared" si="0"/>
        <v>3000</v>
      </c>
      <c r="Q13" s="676" t="s">
        <v>2503</v>
      </c>
      <c r="R13" s="676" t="s">
        <v>2504</v>
      </c>
      <c r="S13" s="473" t="s">
        <v>2505</v>
      </c>
      <c r="T13" s="676" t="s">
        <v>2506</v>
      </c>
      <c r="U13" s="673" t="s">
        <v>2494</v>
      </c>
    </row>
    <row r="14" spans="1:27" ht="84" customHeight="1" x14ac:dyDescent="0.25">
      <c r="A14" s="1041"/>
      <c r="B14" s="1041"/>
      <c r="C14" s="676" t="s">
        <v>2507</v>
      </c>
      <c r="D14" s="473" t="s">
        <v>2508</v>
      </c>
      <c r="E14" s="829" t="s">
        <v>2699</v>
      </c>
      <c r="F14" s="474" t="s">
        <v>2509</v>
      </c>
      <c r="G14" s="674">
        <v>0</v>
      </c>
      <c r="H14" s="675">
        <v>0</v>
      </c>
      <c r="I14" s="674">
        <v>1</v>
      </c>
      <c r="J14" s="675">
        <v>0</v>
      </c>
      <c r="K14" s="674">
        <v>0</v>
      </c>
      <c r="L14" s="677">
        <v>0</v>
      </c>
      <c r="M14" s="674">
        <v>0</v>
      </c>
      <c r="N14" s="677">
        <v>0</v>
      </c>
      <c r="O14" s="678">
        <f t="shared" si="1"/>
        <v>1</v>
      </c>
      <c r="P14" s="684">
        <f t="shared" si="0"/>
        <v>0</v>
      </c>
      <c r="Q14" s="676" t="s">
        <v>2510</v>
      </c>
      <c r="R14" s="676" t="s">
        <v>2511</v>
      </c>
      <c r="S14" s="676" t="s">
        <v>2512</v>
      </c>
      <c r="T14" s="676" t="s">
        <v>2513</v>
      </c>
      <c r="U14" s="673" t="s">
        <v>2514</v>
      </c>
    </row>
    <row r="15" spans="1:27" s="427" customFormat="1" ht="60.6" customHeight="1" x14ac:dyDescent="0.25">
      <c r="A15" s="1041"/>
      <c r="B15" s="1041"/>
      <c r="C15" s="473" t="s">
        <v>2529</v>
      </c>
      <c r="D15" s="473" t="s">
        <v>2530</v>
      </c>
      <c r="E15" s="829" t="s">
        <v>2701</v>
      </c>
      <c r="F15" s="474" t="s">
        <v>2700</v>
      </c>
      <c r="G15" s="674">
        <v>0.34</v>
      </c>
      <c r="H15" s="675">
        <v>3000</v>
      </c>
      <c r="I15" s="674">
        <v>0.33</v>
      </c>
      <c r="J15" s="675">
        <v>3000</v>
      </c>
      <c r="K15" s="674">
        <v>0.33</v>
      </c>
      <c r="L15" s="675">
        <v>3000</v>
      </c>
      <c r="M15" s="674">
        <v>0</v>
      </c>
      <c r="N15" s="675">
        <v>0</v>
      </c>
      <c r="O15" s="674">
        <f t="shared" si="1"/>
        <v>1</v>
      </c>
      <c r="P15" s="684">
        <f t="shared" si="0"/>
        <v>9000</v>
      </c>
      <c r="Q15" s="693" t="s">
        <v>2531</v>
      </c>
      <c r="R15" s="693" t="s">
        <v>2532</v>
      </c>
      <c r="S15" s="693" t="s">
        <v>2533</v>
      </c>
      <c r="T15" s="693" t="s">
        <v>2033</v>
      </c>
      <c r="U15" s="687" t="s">
        <v>2459</v>
      </c>
    </row>
    <row r="16" spans="1:27" s="427" customFormat="1" ht="54.95" customHeight="1" x14ac:dyDescent="0.25">
      <c r="A16" s="1041"/>
      <c r="B16" s="1041"/>
      <c r="C16" s="473" t="s">
        <v>2534</v>
      </c>
      <c r="D16" s="473" t="s">
        <v>2535</v>
      </c>
      <c r="E16" s="829" t="s">
        <v>2702</v>
      </c>
      <c r="F16" s="474" t="s">
        <v>2703</v>
      </c>
      <c r="G16" s="674">
        <v>0</v>
      </c>
      <c r="H16" s="675">
        <v>0</v>
      </c>
      <c r="I16" s="674">
        <v>0.34</v>
      </c>
      <c r="J16" s="675">
        <v>10000</v>
      </c>
      <c r="K16" s="674">
        <v>0.33</v>
      </c>
      <c r="L16" s="675">
        <v>10000</v>
      </c>
      <c r="M16" s="674">
        <v>0.33</v>
      </c>
      <c r="N16" s="675">
        <v>15000</v>
      </c>
      <c r="O16" s="674">
        <f t="shared" si="1"/>
        <v>1</v>
      </c>
      <c r="P16" s="684">
        <f t="shared" si="0"/>
        <v>35000</v>
      </c>
      <c r="Q16" s="693" t="s">
        <v>2531</v>
      </c>
      <c r="R16" s="693" t="s">
        <v>2536</v>
      </c>
      <c r="S16" s="693" t="s">
        <v>2533</v>
      </c>
      <c r="T16" s="693" t="s">
        <v>2033</v>
      </c>
      <c r="U16" s="687" t="s">
        <v>2459</v>
      </c>
    </row>
    <row r="17" spans="1:21" s="427" customFormat="1" ht="54.95" customHeight="1" x14ac:dyDescent="0.25">
      <c r="A17" s="1041"/>
      <c r="B17" s="1041"/>
      <c r="C17" s="473" t="s">
        <v>2537</v>
      </c>
      <c r="D17" s="473" t="s">
        <v>2178</v>
      </c>
      <c r="E17" s="829" t="s">
        <v>2704</v>
      </c>
      <c r="F17" s="474" t="s">
        <v>2538</v>
      </c>
      <c r="G17" s="674">
        <v>0</v>
      </c>
      <c r="H17" s="675">
        <v>0</v>
      </c>
      <c r="I17" s="674">
        <v>1</v>
      </c>
      <c r="J17" s="675">
        <v>0</v>
      </c>
      <c r="K17" s="674">
        <v>0</v>
      </c>
      <c r="L17" s="675">
        <v>0</v>
      </c>
      <c r="M17" s="674">
        <v>0</v>
      </c>
      <c r="N17" s="675">
        <v>0</v>
      </c>
      <c r="O17" s="674">
        <f t="shared" si="1"/>
        <v>1</v>
      </c>
      <c r="P17" s="684">
        <f t="shared" si="0"/>
        <v>0</v>
      </c>
      <c r="Q17" s="693" t="s">
        <v>2539</v>
      </c>
      <c r="R17" s="693" t="s">
        <v>2540</v>
      </c>
      <c r="S17" s="693" t="s">
        <v>2533</v>
      </c>
      <c r="T17" s="693" t="s">
        <v>2033</v>
      </c>
      <c r="U17" s="687" t="s">
        <v>2459</v>
      </c>
    </row>
    <row r="18" spans="1:21" ht="74.099999999999994" customHeight="1" x14ac:dyDescent="0.25">
      <c r="A18" s="1041"/>
      <c r="B18" s="1042"/>
      <c r="C18" s="473" t="s">
        <v>2522</v>
      </c>
      <c r="D18" s="473" t="s">
        <v>2523</v>
      </c>
      <c r="E18" s="829" t="s">
        <v>2705</v>
      </c>
      <c r="F18" s="474" t="s">
        <v>2524</v>
      </c>
      <c r="G18" s="674">
        <v>0.25</v>
      </c>
      <c r="H18" s="675">
        <v>0</v>
      </c>
      <c r="I18" s="674">
        <v>0.25</v>
      </c>
      <c r="J18" s="675">
        <v>0</v>
      </c>
      <c r="K18" s="674">
        <v>0.25</v>
      </c>
      <c r="L18" s="675">
        <v>0</v>
      </c>
      <c r="M18" s="674">
        <v>0.25</v>
      </c>
      <c r="N18" s="675">
        <v>0</v>
      </c>
      <c r="O18" s="674">
        <f t="shared" si="1"/>
        <v>1</v>
      </c>
      <c r="P18" s="684">
        <f t="shared" si="0"/>
        <v>0</v>
      </c>
      <c r="Q18" s="676" t="s">
        <v>2525</v>
      </c>
      <c r="R18" s="676" t="s">
        <v>2526</v>
      </c>
      <c r="S18" s="676" t="s">
        <v>2527</v>
      </c>
      <c r="T18" s="676" t="s">
        <v>2528</v>
      </c>
      <c r="U18" s="673" t="s">
        <v>1644</v>
      </c>
    </row>
    <row r="19" spans="1:21" s="427" customFormat="1" ht="13.5" customHeight="1" x14ac:dyDescent="0.25">
      <c r="A19" s="1041"/>
      <c r="B19" s="688"/>
      <c r="C19" s="751"/>
      <c r="D19" s="751"/>
      <c r="E19" s="752"/>
      <c r="F19" s="753"/>
      <c r="G19" s="746"/>
      <c r="H19" s="748"/>
      <c r="I19" s="746"/>
      <c r="J19" s="748"/>
      <c r="K19" s="746"/>
      <c r="L19" s="748"/>
      <c r="M19" s="746"/>
      <c r="N19" s="748"/>
      <c r="O19" s="746"/>
      <c r="P19" s="748"/>
      <c r="Q19" s="753"/>
      <c r="R19" s="753"/>
      <c r="S19" s="754"/>
      <c r="T19" s="754"/>
      <c r="U19" s="730"/>
    </row>
    <row r="20" spans="1:21" ht="75" customHeight="1" x14ac:dyDescent="0.25">
      <c r="A20" s="1041"/>
      <c r="B20" s="1040" t="s">
        <v>1388</v>
      </c>
      <c r="C20" s="679" t="s">
        <v>2515</v>
      </c>
      <c r="D20" s="680" t="s">
        <v>2694</v>
      </c>
      <c r="E20" s="829" t="s">
        <v>2706</v>
      </c>
      <c r="F20" s="474" t="s">
        <v>2517</v>
      </c>
      <c r="G20" s="674">
        <v>0</v>
      </c>
      <c r="H20" s="675">
        <v>0</v>
      </c>
      <c r="I20" s="674">
        <v>1</v>
      </c>
      <c r="J20" s="675">
        <v>0</v>
      </c>
      <c r="K20" s="674">
        <v>0</v>
      </c>
      <c r="L20" s="677">
        <v>0</v>
      </c>
      <c r="M20" s="674">
        <v>0</v>
      </c>
      <c r="N20" s="677">
        <v>0</v>
      </c>
      <c r="O20" s="678">
        <f>G20+I20+K20+M20</f>
        <v>1</v>
      </c>
      <c r="P20" s="677">
        <f>H20+J20+L20+N20</f>
        <v>0</v>
      </c>
      <c r="Q20" s="676" t="s">
        <v>2518</v>
      </c>
      <c r="R20" s="676" t="s">
        <v>2519</v>
      </c>
      <c r="S20" s="681" t="s">
        <v>2520</v>
      </c>
      <c r="T20" s="681" t="s">
        <v>2521</v>
      </c>
      <c r="U20" s="673" t="s">
        <v>2514</v>
      </c>
    </row>
    <row r="21" spans="1:21" ht="78.75" x14ac:dyDescent="0.25">
      <c r="A21" s="1041"/>
      <c r="B21" s="1041"/>
      <c r="C21" s="473" t="s">
        <v>2541</v>
      </c>
      <c r="D21" s="473" t="s">
        <v>2542</v>
      </c>
      <c r="E21" s="829" t="s">
        <v>2707</v>
      </c>
      <c r="F21" s="474" t="s">
        <v>2543</v>
      </c>
      <c r="G21" s="674">
        <v>0.25</v>
      </c>
      <c r="H21" s="675">
        <v>2000</v>
      </c>
      <c r="I21" s="674">
        <v>0.25</v>
      </c>
      <c r="J21" s="675">
        <v>0</v>
      </c>
      <c r="K21" s="674">
        <v>0.25</v>
      </c>
      <c r="L21" s="677">
        <v>0</v>
      </c>
      <c r="M21" s="674">
        <v>0.25</v>
      </c>
      <c r="N21" s="677">
        <v>0</v>
      </c>
      <c r="O21" s="678">
        <f t="shared" ref="O21:P23" si="2">G21+I21+K21+M21</f>
        <v>1</v>
      </c>
      <c r="P21" s="677">
        <f t="shared" si="2"/>
        <v>2000</v>
      </c>
      <c r="Q21" s="676" t="s">
        <v>2544</v>
      </c>
      <c r="R21" s="676" t="s">
        <v>2545</v>
      </c>
      <c r="S21" s="676" t="s">
        <v>2546</v>
      </c>
      <c r="T21" s="676" t="s">
        <v>2485</v>
      </c>
      <c r="U21" s="673" t="s">
        <v>2486</v>
      </c>
    </row>
    <row r="22" spans="1:21" ht="55.5" customHeight="1" x14ac:dyDescent="0.25">
      <c r="A22" s="1041"/>
      <c r="B22" s="1041"/>
      <c r="C22" s="473" t="s">
        <v>2547</v>
      </c>
      <c r="D22" s="473" t="s">
        <v>2548</v>
      </c>
      <c r="E22" s="829" t="s">
        <v>2708</v>
      </c>
      <c r="F22" s="474" t="s">
        <v>2549</v>
      </c>
      <c r="G22" s="674">
        <v>0</v>
      </c>
      <c r="H22" s="675">
        <v>0</v>
      </c>
      <c r="I22" s="674">
        <v>0.34</v>
      </c>
      <c r="J22" s="675">
        <v>0</v>
      </c>
      <c r="K22" s="674">
        <v>0.33</v>
      </c>
      <c r="L22" s="677">
        <v>0</v>
      </c>
      <c r="M22" s="674">
        <v>0.33</v>
      </c>
      <c r="N22" s="677">
        <v>0</v>
      </c>
      <c r="O22" s="678">
        <f>G22+I22+K22+M22</f>
        <v>1</v>
      </c>
      <c r="P22" s="677">
        <f t="shared" si="2"/>
        <v>0</v>
      </c>
      <c r="Q22" s="676" t="s">
        <v>2550</v>
      </c>
      <c r="R22" s="676" t="s">
        <v>2551</v>
      </c>
      <c r="S22" s="676" t="s">
        <v>2552</v>
      </c>
      <c r="T22" s="676" t="s">
        <v>2528</v>
      </c>
      <c r="U22" s="673" t="s">
        <v>1644</v>
      </c>
    </row>
    <row r="23" spans="1:21" ht="60" customHeight="1" x14ac:dyDescent="0.25">
      <c r="A23" s="1041"/>
      <c r="B23" s="1041"/>
      <c r="C23" s="473" t="s">
        <v>2553</v>
      </c>
      <c r="D23" s="473" t="s">
        <v>2178</v>
      </c>
      <c r="E23" s="829" t="s">
        <v>2709</v>
      </c>
      <c r="F23" s="474" t="s">
        <v>2554</v>
      </c>
      <c r="G23" s="674">
        <v>0</v>
      </c>
      <c r="H23" s="675">
        <v>0</v>
      </c>
      <c r="I23" s="674">
        <v>0</v>
      </c>
      <c r="J23" s="675">
        <v>0</v>
      </c>
      <c r="K23" s="674">
        <v>1</v>
      </c>
      <c r="L23" s="677">
        <v>0</v>
      </c>
      <c r="M23" s="674">
        <v>0</v>
      </c>
      <c r="N23" s="677">
        <v>0</v>
      </c>
      <c r="O23" s="678">
        <f t="shared" ref="O23" si="3">G23+I23+K23+M23</f>
        <v>1</v>
      </c>
      <c r="P23" s="677">
        <f t="shared" si="2"/>
        <v>0</v>
      </c>
      <c r="Q23" s="676" t="s">
        <v>2555</v>
      </c>
      <c r="R23" s="676" t="s">
        <v>2556</v>
      </c>
      <c r="S23" s="676" t="s">
        <v>2557</v>
      </c>
      <c r="T23" s="676" t="s">
        <v>2033</v>
      </c>
      <c r="U23" s="673" t="s">
        <v>2459</v>
      </c>
    </row>
    <row r="24" spans="1:21" s="427" customFormat="1" ht="9.6" customHeight="1" x14ac:dyDescent="0.25">
      <c r="A24" s="1041"/>
      <c r="B24" s="830"/>
      <c r="C24" s="745"/>
      <c r="D24" s="745"/>
      <c r="E24" s="745"/>
      <c r="F24" s="745"/>
      <c r="G24" s="745"/>
      <c r="H24" s="748"/>
      <c r="I24" s="745"/>
      <c r="J24" s="748"/>
      <c r="K24" s="745"/>
      <c r="L24" s="748"/>
      <c r="M24" s="745"/>
      <c r="N24" s="748"/>
      <c r="O24" s="749"/>
      <c r="P24" s="755"/>
      <c r="Q24" s="745"/>
      <c r="R24" s="745"/>
      <c r="S24" s="745"/>
      <c r="T24" s="745"/>
      <c r="U24" s="756"/>
    </row>
    <row r="25" spans="1:21" ht="62.1" customHeight="1" x14ac:dyDescent="0.25">
      <c r="A25" s="1041"/>
      <c r="B25" s="1036" t="s">
        <v>1389</v>
      </c>
      <c r="C25" s="693" t="s">
        <v>2558</v>
      </c>
      <c r="D25" s="693" t="s">
        <v>2559</v>
      </c>
      <c r="E25" s="829" t="s">
        <v>2710</v>
      </c>
      <c r="F25" s="474" t="s">
        <v>2560</v>
      </c>
      <c r="G25" s="674">
        <v>0.5</v>
      </c>
      <c r="H25" s="675">
        <v>10000</v>
      </c>
      <c r="I25" s="674">
        <v>0.5</v>
      </c>
      <c r="J25" s="332">
        <v>0</v>
      </c>
      <c r="K25" s="674">
        <v>0</v>
      </c>
      <c r="L25" s="677">
        <v>0</v>
      </c>
      <c r="M25" s="674">
        <v>0</v>
      </c>
      <c r="N25" s="677">
        <v>0</v>
      </c>
      <c r="O25" s="674">
        <f t="shared" ref="O25:O30" si="4">G25+I25+K25+M25</f>
        <v>1</v>
      </c>
      <c r="P25" s="684">
        <f>H25+J25+L25+N25</f>
        <v>10000</v>
      </c>
      <c r="Q25" s="676" t="s">
        <v>2561</v>
      </c>
      <c r="R25" s="676" t="s">
        <v>2562</v>
      </c>
      <c r="S25" s="676" t="s">
        <v>2563</v>
      </c>
      <c r="T25" s="685" t="s">
        <v>2485</v>
      </c>
      <c r="U25" s="686" t="s">
        <v>2486</v>
      </c>
    </row>
    <row r="26" spans="1:21" ht="47.45" customHeight="1" x14ac:dyDescent="0.25">
      <c r="A26" s="1041"/>
      <c r="B26" s="1036"/>
      <c r="C26" s="472" t="s">
        <v>2564</v>
      </c>
      <c r="D26" s="472" t="s">
        <v>2565</v>
      </c>
      <c r="E26" s="829" t="s">
        <v>2711</v>
      </c>
      <c r="F26" s="474" t="s">
        <v>3039</v>
      </c>
      <c r="G26" s="475">
        <v>0.5</v>
      </c>
      <c r="H26" s="675">
        <v>4000</v>
      </c>
      <c r="I26" s="475">
        <v>0.5</v>
      </c>
      <c r="J26" s="332">
        <v>0</v>
      </c>
      <c r="K26" s="475">
        <v>0</v>
      </c>
      <c r="L26" s="488">
        <v>0</v>
      </c>
      <c r="M26" s="475">
        <v>0</v>
      </c>
      <c r="N26" s="488">
        <v>0</v>
      </c>
      <c r="O26" s="674">
        <f t="shared" si="4"/>
        <v>1</v>
      </c>
      <c r="P26" s="684">
        <f t="shared" ref="P26:P32" si="5">H26+J26+L26+N26</f>
        <v>4000</v>
      </c>
      <c r="Q26" s="476" t="s">
        <v>2566</v>
      </c>
      <c r="R26" s="473" t="s">
        <v>2567</v>
      </c>
      <c r="S26" s="676" t="s">
        <v>2563</v>
      </c>
      <c r="T26" s="476" t="s">
        <v>2485</v>
      </c>
      <c r="U26" s="686" t="s">
        <v>2486</v>
      </c>
    </row>
    <row r="27" spans="1:21" ht="72" customHeight="1" x14ac:dyDescent="0.25">
      <c r="A27" s="1041"/>
      <c r="B27" s="1036"/>
      <c r="C27" s="693" t="s">
        <v>2568</v>
      </c>
      <c r="D27" s="472" t="s">
        <v>2569</v>
      </c>
      <c r="E27" s="829" t="s">
        <v>2712</v>
      </c>
      <c r="F27" s="474" t="s">
        <v>2570</v>
      </c>
      <c r="G27" s="475">
        <v>0.5</v>
      </c>
      <c r="H27" s="707">
        <v>5000</v>
      </c>
      <c r="I27" s="475">
        <v>0.5</v>
      </c>
      <c r="J27" s="332">
        <v>0</v>
      </c>
      <c r="K27" s="475">
        <v>0</v>
      </c>
      <c r="L27" s="488">
        <v>0</v>
      </c>
      <c r="M27" s="475">
        <v>0</v>
      </c>
      <c r="N27" s="488">
        <v>0</v>
      </c>
      <c r="O27" s="674">
        <f t="shared" si="4"/>
        <v>1</v>
      </c>
      <c r="P27" s="684">
        <f t="shared" si="5"/>
        <v>5000</v>
      </c>
      <c r="Q27" s="476" t="s">
        <v>2571</v>
      </c>
      <c r="R27" s="473" t="s">
        <v>2572</v>
      </c>
      <c r="S27" s="676" t="s">
        <v>2563</v>
      </c>
      <c r="T27" s="476" t="s">
        <v>2485</v>
      </c>
      <c r="U27" s="686" t="s">
        <v>2486</v>
      </c>
    </row>
    <row r="28" spans="1:21" s="427" customFormat="1" ht="72.95" customHeight="1" x14ac:dyDescent="0.25">
      <c r="A28" s="1041"/>
      <c r="B28" s="1036"/>
      <c r="C28" s="472" t="s">
        <v>2573</v>
      </c>
      <c r="D28" s="472" t="s">
        <v>2574</v>
      </c>
      <c r="E28" s="829" t="s">
        <v>2713</v>
      </c>
      <c r="F28" s="474" t="s">
        <v>2575</v>
      </c>
      <c r="G28" s="475">
        <v>0.25</v>
      </c>
      <c r="H28" s="707">
        <v>0</v>
      </c>
      <c r="I28" s="475">
        <v>0.25</v>
      </c>
      <c r="J28" s="332"/>
      <c r="K28" s="475">
        <v>0.25</v>
      </c>
      <c r="L28" s="488"/>
      <c r="M28" s="475">
        <v>0.25</v>
      </c>
      <c r="N28" s="488"/>
      <c r="O28" s="674">
        <f t="shared" si="4"/>
        <v>1</v>
      </c>
      <c r="P28" s="684">
        <f t="shared" si="5"/>
        <v>0</v>
      </c>
      <c r="Q28" s="473" t="s">
        <v>2576</v>
      </c>
      <c r="R28" s="591" t="s">
        <v>2577</v>
      </c>
      <c r="S28" s="476" t="s">
        <v>2477</v>
      </c>
      <c r="T28" s="476" t="s">
        <v>2485</v>
      </c>
      <c r="U28" s="72" t="s">
        <v>2486</v>
      </c>
    </row>
    <row r="29" spans="1:21" s="427" customFormat="1" ht="76.5" customHeight="1" x14ac:dyDescent="0.25">
      <c r="A29" s="1041"/>
      <c r="B29" s="1036"/>
      <c r="C29" s="472" t="s">
        <v>2578</v>
      </c>
      <c r="D29" s="472" t="s">
        <v>2579</v>
      </c>
      <c r="E29" s="829" t="s">
        <v>2714</v>
      </c>
      <c r="F29" s="637" t="s">
        <v>2580</v>
      </c>
      <c r="G29" s="475">
        <v>0</v>
      </c>
      <c r="H29" s="332">
        <v>0</v>
      </c>
      <c r="I29" s="475">
        <v>0</v>
      </c>
      <c r="J29" s="332">
        <v>0</v>
      </c>
      <c r="K29" s="475">
        <v>1</v>
      </c>
      <c r="L29" s="675">
        <v>10000</v>
      </c>
      <c r="M29" s="674">
        <v>0</v>
      </c>
      <c r="N29" s="488">
        <v>0</v>
      </c>
      <c r="O29" s="674">
        <f t="shared" si="4"/>
        <v>1</v>
      </c>
      <c r="P29" s="684">
        <f t="shared" si="5"/>
        <v>10000</v>
      </c>
      <c r="Q29" s="473" t="s">
        <v>2581</v>
      </c>
      <c r="R29" s="473" t="s">
        <v>2582</v>
      </c>
      <c r="S29" s="473" t="s">
        <v>2477</v>
      </c>
      <c r="T29" s="676" t="s">
        <v>2493</v>
      </c>
      <c r="U29" s="673" t="s">
        <v>2583</v>
      </c>
    </row>
    <row r="30" spans="1:21" s="427" customFormat="1" ht="63" customHeight="1" x14ac:dyDescent="0.25">
      <c r="A30" s="1041"/>
      <c r="B30" s="1036"/>
      <c r="C30" s="473" t="s">
        <v>2584</v>
      </c>
      <c r="D30" s="487" t="s">
        <v>2585</v>
      </c>
      <c r="E30" s="829" t="s">
        <v>2715</v>
      </c>
      <c r="F30" s="474" t="s">
        <v>2586</v>
      </c>
      <c r="G30" s="700">
        <v>0</v>
      </c>
      <c r="H30" s="454">
        <v>0</v>
      </c>
      <c r="I30" s="700">
        <v>0.5</v>
      </c>
      <c r="J30" s="454">
        <v>20000</v>
      </c>
      <c r="K30" s="700">
        <v>0.5</v>
      </c>
      <c r="L30" s="454">
        <v>20000</v>
      </c>
      <c r="M30" s="700">
        <v>0</v>
      </c>
      <c r="N30" s="454">
        <v>0</v>
      </c>
      <c r="O30" s="700">
        <f t="shared" si="4"/>
        <v>1</v>
      </c>
      <c r="P30" s="684">
        <f t="shared" si="5"/>
        <v>40000</v>
      </c>
      <c r="Q30" s="701" t="s">
        <v>2587</v>
      </c>
      <c r="R30" s="702" t="s">
        <v>2588</v>
      </c>
      <c r="S30" s="702" t="s">
        <v>2589</v>
      </c>
      <c r="T30" s="702" t="s">
        <v>2590</v>
      </c>
      <c r="U30" s="697" t="s">
        <v>1628</v>
      </c>
    </row>
    <row r="31" spans="1:21" s="427" customFormat="1" ht="95.1" customHeight="1" x14ac:dyDescent="0.25">
      <c r="A31" s="1041"/>
      <c r="B31" s="1036"/>
      <c r="C31" s="481" t="s">
        <v>2591</v>
      </c>
      <c r="D31" s="680" t="s">
        <v>2516</v>
      </c>
      <c r="E31" s="829" t="s">
        <v>2716</v>
      </c>
      <c r="F31" s="703" t="s">
        <v>2592</v>
      </c>
      <c r="G31" s="475">
        <v>0</v>
      </c>
      <c r="H31" s="332">
        <v>0</v>
      </c>
      <c r="I31" s="704">
        <v>0.5</v>
      </c>
      <c r="J31" s="841">
        <v>10000</v>
      </c>
      <c r="K31" s="475">
        <v>0</v>
      </c>
      <c r="L31" s="488">
        <v>0</v>
      </c>
      <c r="M31" s="704">
        <v>0.5</v>
      </c>
      <c r="N31" s="705">
        <v>10000</v>
      </c>
      <c r="O31" s="704">
        <v>1</v>
      </c>
      <c r="P31" s="684">
        <f t="shared" si="5"/>
        <v>20000</v>
      </c>
      <c r="Q31" s="706" t="s">
        <v>2593</v>
      </c>
      <c r="R31" s="481" t="s">
        <v>2594</v>
      </c>
      <c r="S31" s="481" t="s">
        <v>2595</v>
      </c>
      <c r="T31" s="481" t="s">
        <v>2596</v>
      </c>
      <c r="U31" s="842" t="s">
        <v>2597</v>
      </c>
    </row>
    <row r="32" spans="1:21" s="427" customFormat="1" ht="79.5" customHeight="1" x14ac:dyDescent="0.25">
      <c r="A32" s="1041"/>
      <c r="B32" s="1036"/>
      <c r="C32" s="473" t="s">
        <v>2598</v>
      </c>
      <c r="D32" s="473" t="s">
        <v>2599</v>
      </c>
      <c r="E32" s="829" t="s">
        <v>2717</v>
      </c>
      <c r="F32" s="637" t="s">
        <v>2600</v>
      </c>
      <c r="G32" s="475">
        <v>1</v>
      </c>
      <c r="H32" s="332">
        <v>0</v>
      </c>
      <c r="I32" s="475">
        <v>0</v>
      </c>
      <c r="J32" s="332">
        <v>0</v>
      </c>
      <c r="K32" s="475">
        <v>0</v>
      </c>
      <c r="L32" s="488">
        <v>0</v>
      </c>
      <c r="M32" s="475">
        <v>0</v>
      </c>
      <c r="N32" s="488">
        <v>0</v>
      </c>
      <c r="O32" s="475">
        <f t="shared" ref="O32" si="6">G32+I32+K32+M32</f>
        <v>1</v>
      </c>
      <c r="P32" s="684">
        <f t="shared" si="5"/>
        <v>0</v>
      </c>
      <c r="Q32" s="473" t="s">
        <v>2601</v>
      </c>
      <c r="R32" s="473" t="s">
        <v>2602</v>
      </c>
      <c r="S32" s="473" t="s">
        <v>2214</v>
      </c>
      <c r="T32" s="676" t="s">
        <v>2033</v>
      </c>
      <c r="U32" s="673" t="s">
        <v>2459</v>
      </c>
    </row>
    <row r="33" spans="1:21" ht="9.6" customHeight="1" x14ac:dyDescent="0.25">
      <c r="A33" s="1041"/>
      <c r="B33" s="744"/>
      <c r="C33" s="745"/>
      <c r="D33" s="745"/>
      <c r="E33" s="745"/>
      <c r="F33" s="745"/>
      <c r="G33" s="746"/>
      <c r="H33" s="747"/>
      <c r="I33" s="746"/>
      <c r="J33" s="747"/>
      <c r="K33" s="746"/>
      <c r="L33" s="748"/>
      <c r="M33" s="745"/>
      <c r="N33" s="748"/>
      <c r="O33" s="749">
        <f>G33+I33+K33+M33</f>
        <v>0</v>
      </c>
      <c r="P33" s="750">
        <f t="shared" ref="P33" si="7">H33+J33+L33+N33</f>
        <v>0</v>
      </c>
      <c r="Q33" s="745"/>
      <c r="R33" s="745"/>
      <c r="S33" s="745"/>
      <c r="T33" s="745"/>
      <c r="U33" s="745"/>
    </row>
    <row r="34" spans="1:21" ht="87.6" customHeight="1" x14ac:dyDescent="0.25">
      <c r="A34" s="1041"/>
      <c r="B34" s="1036" t="s">
        <v>1390</v>
      </c>
      <c r="C34" s="478" t="s">
        <v>2603</v>
      </c>
      <c r="D34" s="478" t="s">
        <v>2604</v>
      </c>
      <c r="E34" s="843" t="s">
        <v>2718</v>
      </c>
      <c r="F34" s="479" t="s">
        <v>2605</v>
      </c>
      <c r="G34" s="330">
        <v>0</v>
      </c>
      <c r="H34" s="695">
        <v>0</v>
      </c>
      <c r="I34" s="330">
        <v>0</v>
      </c>
      <c r="J34" s="708">
        <v>0</v>
      </c>
      <c r="K34" s="330">
        <v>1</v>
      </c>
      <c r="L34" s="480">
        <v>20000</v>
      </c>
      <c r="M34" s="670">
        <v>0</v>
      </c>
      <c r="N34" s="480">
        <v>0</v>
      </c>
      <c r="O34" s="670">
        <f>G34+I34+K34+M34</f>
        <v>1</v>
      </c>
      <c r="P34" s="671">
        <f>H34+J34+L34+N34</f>
        <v>20000</v>
      </c>
      <c r="Q34" s="478" t="s">
        <v>2606</v>
      </c>
      <c r="R34" s="478" t="s">
        <v>2607</v>
      </c>
      <c r="S34" s="478" t="s">
        <v>2608</v>
      </c>
      <c r="T34" s="565" t="s">
        <v>2609</v>
      </c>
      <c r="U34" s="672" t="s">
        <v>2610</v>
      </c>
    </row>
    <row r="35" spans="1:21" ht="89.45" customHeight="1" x14ac:dyDescent="0.25">
      <c r="A35" s="1041"/>
      <c r="B35" s="1036"/>
      <c r="C35" s="712" t="s">
        <v>2619</v>
      </c>
      <c r="D35" s="713" t="s">
        <v>2620</v>
      </c>
      <c r="E35" s="845" t="s">
        <v>2719</v>
      </c>
      <c r="F35" s="601" t="s">
        <v>2621</v>
      </c>
      <c r="G35" s="740">
        <v>0.33</v>
      </c>
      <c r="H35" s="742">
        <v>3000</v>
      </c>
      <c r="I35" s="714">
        <v>0.33</v>
      </c>
      <c r="J35" s="717">
        <v>4000</v>
      </c>
      <c r="K35" s="714">
        <v>0.34</v>
      </c>
      <c r="L35" s="715">
        <v>3000</v>
      </c>
      <c r="M35" s="716">
        <v>0</v>
      </c>
      <c r="N35" s="717">
        <v>0</v>
      </c>
      <c r="O35" s="714">
        <f>G35+I35+K35+M35</f>
        <v>1</v>
      </c>
      <c r="P35" s="671">
        <f t="shared" ref="P35:P37" si="8">H35+J35+L35+N35</f>
        <v>10000</v>
      </c>
      <c r="Q35" s="718" t="s">
        <v>2622</v>
      </c>
      <c r="R35" s="718" t="s">
        <v>2623</v>
      </c>
      <c r="S35" s="718" t="s">
        <v>2032</v>
      </c>
      <c r="T35" s="718" t="s">
        <v>2617</v>
      </c>
      <c r="U35" s="719" t="s">
        <v>2624</v>
      </c>
    </row>
    <row r="36" spans="1:21" ht="101.45" customHeight="1" x14ac:dyDescent="0.25">
      <c r="A36" s="1041"/>
      <c r="B36" s="1036"/>
      <c r="C36" s="712" t="s">
        <v>2625</v>
      </c>
      <c r="D36" s="713" t="s">
        <v>2626</v>
      </c>
      <c r="E36" s="845" t="s">
        <v>2720</v>
      </c>
      <c r="F36" s="601" t="s">
        <v>2627</v>
      </c>
      <c r="G36" s="633">
        <v>0.5</v>
      </c>
      <c r="H36" s="338">
        <v>7500</v>
      </c>
      <c r="I36" s="633">
        <v>0.5</v>
      </c>
      <c r="J36" s="338">
        <v>7500</v>
      </c>
      <c r="K36" s="633">
        <v>0</v>
      </c>
      <c r="L36" s="338">
        <v>0</v>
      </c>
      <c r="M36" s="633">
        <v>0</v>
      </c>
      <c r="N36" s="338">
        <v>0</v>
      </c>
      <c r="O36" s="633">
        <f>G36+I36+K36+M36</f>
        <v>1</v>
      </c>
      <c r="P36" s="671">
        <f t="shared" si="8"/>
        <v>15000</v>
      </c>
      <c r="Q36" s="720" t="s">
        <v>2628</v>
      </c>
      <c r="R36" s="718" t="s">
        <v>2629</v>
      </c>
      <c r="S36" s="486" t="s">
        <v>2630</v>
      </c>
      <c r="T36" s="486" t="s">
        <v>2590</v>
      </c>
      <c r="U36" s="697" t="s">
        <v>2128</v>
      </c>
    </row>
    <row r="37" spans="1:21" ht="84.95" customHeight="1" x14ac:dyDescent="0.25">
      <c r="A37" s="1042"/>
      <c r="B37" s="1036"/>
      <c r="C37" s="470" t="s">
        <v>2631</v>
      </c>
      <c r="D37" s="518" t="s">
        <v>2632</v>
      </c>
      <c r="E37" s="844" t="s">
        <v>2721</v>
      </c>
      <c r="F37" s="471" t="s">
        <v>2633</v>
      </c>
      <c r="G37" s="633">
        <v>0.25</v>
      </c>
      <c r="H37" s="338">
        <v>0</v>
      </c>
      <c r="I37" s="633">
        <v>0.25</v>
      </c>
      <c r="J37" s="338">
        <v>0</v>
      </c>
      <c r="K37" s="633">
        <v>0.25</v>
      </c>
      <c r="L37" s="338">
        <v>0</v>
      </c>
      <c r="M37" s="633">
        <v>0.25</v>
      </c>
      <c r="N37" s="338">
        <v>0</v>
      </c>
      <c r="O37" s="633">
        <f>G37+I37+K37+M37</f>
        <v>1</v>
      </c>
      <c r="P37" s="671">
        <f t="shared" si="8"/>
        <v>0</v>
      </c>
      <c r="Q37" s="696" t="s">
        <v>2634</v>
      </c>
      <c r="R37" s="486" t="s">
        <v>2635</v>
      </c>
      <c r="S37" s="486" t="s">
        <v>2636</v>
      </c>
      <c r="T37" s="486" t="s">
        <v>2590</v>
      </c>
      <c r="U37" s="697" t="s">
        <v>2128</v>
      </c>
    </row>
    <row r="38" spans="1:21" ht="30" customHeight="1" x14ac:dyDescent="0.35">
      <c r="A38" s="1037" t="s">
        <v>478</v>
      </c>
      <c r="B38" s="1038"/>
      <c r="C38" s="1038"/>
      <c r="D38" s="1038"/>
      <c r="E38" s="1038"/>
      <c r="F38" s="1038"/>
      <c r="G38" s="1038"/>
      <c r="H38" s="1038"/>
      <c r="I38" s="1038"/>
      <c r="J38" s="1038"/>
      <c r="K38" s="1038"/>
      <c r="L38" s="1038"/>
      <c r="M38" s="1038"/>
      <c r="N38" s="1038"/>
      <c r="O38" s="1038"/>
      <c r="P38" s="1038"/>
      <c r="Q38" s="1038"/>
      <c r="R38" s="1038"/>
      <c r="S38" s="1038"/>
      <c r="T38" s="1038"/>
      <c r="U38" s="1039"/>
    </row>
    <row r="39" spans="1:21" s="646" customFormat="1" ht="81" customHeight="1" x14ac:dyDescent="0.25">
      <c r="A39" s="1024" t="s">
        <v>1395</v>
      </c>
      <c r="B39" s="1024" t="s">
        <v>1396</v>
      </c>
      <c r="C39" s="470" t="s">
        <v>2637</v>
      </c>
      <c r="D39" s="470" t="s">
        <v>2638</v>
      </c>
      <c r="E39" s="844" t="s">
        <v>2722</v>
      </c>
      <c r="F39" s="471" t="s">
        <v>2639</v>
      </c>
      <c r="G39" s="246">
        <v>0</v>
      </c>
      <c r="H39" s="227">
        <v>0</v>
      </c>
      <c r="I39" s="246">
        <v>0</v>
      </c>
      <c r="J39" s="227">
        <v>0</v>
      </c>
      <c r="K39" s="246">
        <v>0.5</v>
      </c>
      <c r="L39" s="227">
        <v>0</v>
      </c>
      <c r="M39" s="246">
        <v>0.5</v>
      </c>
      <c r="N39" s="227">
        <v>7000</v>
      </c>
      <c r="O39" s="246">
        <v>1</v>
      </c>
      <c r="P39" s="227">
        <f>H39+J39+L39+N39</f>
        <v>7000</v>
      </c>
      <c r="Q39" s="245" t="s">
        <v>2640</v>
      </c>
      <c r="R39" s="470" t="s">
        <v>2641</v>
      </c>
      <c r="S39" s="245" t="s">
        <v>2477</v>
      </c>
      <c r="T39" s="245" t="s">
        <v>2642</v>
      </c>
      <c r="U39" s="265" t="s">
        <v>2643</v>
      </c>
    </row>
    <row r="40" spans="1:21" ht="92.45" customHeight="1" x14ac:dyDescent="0.25">
      <c r="A40" s="1025"/>
      <c r="B40" s="1025"/>
      <c r="C40" s="470" t="s">
        <v>2644</v>
      </c>
      <c r="D40" s="470" t="s">
        <v>2645</v>
      </c>
      <c r="E40" s="844" t="s">
        <v>2723</v>
      </c>
      <c r="F40" s="546" t="s">
        <v>2646</v>
      </c>
      <c r="G40" s="633">
        <v>0</v>
      </c>
      <c r="H40" s="338">
        <v>0</v>
      </c>
      <c r="I40" s="633">
        <v>0</v>
      </c>
      <c r="J40" s="338">
        <v>0</v>
      </c>
      <c r="K40" s="633">
        <v>0</v>
      </c>
      <c r="L40" s="338">
        <v>0</v>
      </c>
      <c r="M40" s="633">
        <v>1</v>
      </c>
      <c r="N40" s="338">
        <v>50000</v>
      </c>
      <c r="O40" s="633">
        <f>G40+I40+K40+M40</f>
        <v>1</v>
      </c>
      <c r="P40" s="227">
        <f t="shared" ref="P40:P45" si="9">H40+J40+L40+N40</f>
        <v>50000</v>
      </c>
      <c r="Q40" s="696" t="s">
        <v>2647</v>
      </c>
      <c r="R40" s="518" t="s">
        <v>2648</v>
      </c>
      <c r="S40" s="721" t="s">
        <v>2032</v>
      </c>
      <c r="T40" s="486" t="s">
        <v>2649</v>
      </c>
      <c r="U40" s="697" t="s">
        <v>2128</v>
      </c>
    </row>
    <row r="41" spans="1:21" ht="96" customHeight="1" x14ac:dyDescent="0.25">
      <c r="A41" s="1025"/>
      <c r="B41" s="1025"/>
      <c r="C41" s="470" t="s">
        <v>2650</v>
      </c>
      <c r="D41" s="470" t="s">
        <v>2651</v>
      </c>
      <c r="E41" s="844" t="s">
        <v>2724</v>
      </c>
      <c r="F41" s="471" t="s">
        <v>2652</v>
      </c>
      <c r="G41" s="633">
        <v>0</v>
      </c>
      <c r="H41" s="338">
        <v>0</v>
      </c>
      <c r="I41" s="633">
        <v>0</v>
      </c>
      <c r="J41" s="338">
        <v>0</v>
      </c>
      <c r="K41" s="633">
        <v>0</v>
      </c>
      <c r="L41" s="338">
        <v>0</v>
      </c>
      <c r="M41" s="633">
        <v>0</v>
      </c>
      <c r="N41" s="338">
        <v>0</v>
      </c>
      <c r="O41" s="633">
        <f>G41+I41+K41+M41</f>
        <v>0</v>
      </c>
      <c r="P41" s="227">
        <f t="shared" si="9"/>
        <v>0</v>
      </c>
      <c r="Q41" s="486" t="s">
        <v>2653</v>
      </c>
      <c r="R41" s="486" t="s">
        <v>2654</v>
      </c>
      <c r="S41" s="486" t="s">
        <v>2655</v>
      </c>
      <c r="T41" s="486" t="s">
        <v>2656</v>
      </c>
      <c r="U41" s="270" t="s">
        <v>2624</v>
      </c>
    </row>
    <row r="42" spans="1:21" ht="58.5" customHeight="1" x14ac:dyDescent="0.25">
      <c r="A42" s="1025"/>
      <c r="B42" s="1025"/>
      <c r="C42" s="470" t="s">
        <v>2657</v>
      </c>
      <c r="D42" s="470" t="s">
        <v>2658</v>
      </c>
      <c r="E42" s="851" t="s">
        <v>2725</v>
      </c>
      <c r="F42" s="471" t="s">
        <v>2659</v>
      </c>
      <c r="G42" s="246">
        <v>0</v>
      </c>
      <c r="H42" s="227">
        <v>0</v>
      </c>
      <c r="I42" s="246">
        <v>1</v>
      </c>
      <c r="J42" s="227">
        <v>0</v>
      </c>
      <c r="K42" s="246">
        <v>0</v>
      </c>
      <c r="L42" s="227">
        <v>0</v>
      </c>
      <c r="M42" s="246">
        <v>0</v>
      </c>
      <c r="N42" s="227">
        <v>0</v>
      </c>
      <c r="O42" s="578">
        <f>G42+I42+K42+M42</f>
        <v>1</v>
      </c>
      <c r="P42" s="227">
        <f t="shared" si="9"/>
        <v>0</v>
      </c>
      <c r="Q42" s="529" t="s">
        <v>2660</v>
      </c>
      <c r="R42" s="529" t="s">
        <v>2661</v>
      </c>
      <c r="S42" s="469" t="s">
        <v>2662</v>
      </c>
      <c r="T42" s="722" t="s">
        <v>2663</v>
      </c>
      <c r="U42" s="699" t="s">
        <v>2597</v>
      </c>
    </row>
    <row r="43" spans="1:21" s="427" customFormat="1" ht="84.95" customHeight="1" x14ac:dyDescent="0.25">
      <c r="A43" s="1025"/>
      <c r="B43" s="1025"/>
      <c r="C43" s="478" t="s">
        <v>2671</v>
      </c>
      <c r="D43" s="478" t="s">
        <v>2672</v>
      </c>
      <c r="E43" s="843" t="s">
        <v>2726</v>
      </c>
      <c r="F43" s="479" t="s">
        <v>2673</v>
      </c>
      <c r="G43" s="330">
        <v>0</v>
      </c>
      <c r="H43" s="480">
        <v>0</v>
      </c>
      <c r="I43" s="330">
        <v>0</v>
      </c>
      <c r="J43" s="480">
        <v>0</v>
      </c>
      <c r="K43" s="330">
        <v>1</v>
      </c>
      <c r="L43" s="480">
        <v>20000</v>
      </c>
      <c r="M43" s="330">
        <v>0</v>
      </c>
      <c r="N43" s="480">
        <v>0</v>
      </c>
      <c r="O43" s="537">
        <f>G43+I43+K43+M43</f>
        <v>1</v>
      </c>
      <c r="P43" s="227">
        <f t="shared" si="9"/>
        <v>20000</v>
      </c>
      <c r="Q43" s="477" t="s">
        <v>2674</v>
      </c>
      <c r="R43" s="477" t="s">
        <v>2675</v>
      </c>
      <c r="S43" s="477" t="s">
        <v>2676</v>
      </c>
      <c r="T43" s="477" t="s">
        <v>2677</v>
      </c>
      <c r="U43" s="723" t="s">
        <v>2678</v>
      </c>
    </row>
    <row r="44" spans="1:21" s="427" customFormat="1" ht="86.1" customHeight="1" x14ac:dyDescent="0.25">
      <c r="A44" s="1025"/>
      <c r="B44" s="1025"/>
      <c r="C44" s="478" t="s">
        <v>2679</v>
      </c>
      <c r="D44" s="478" t="s">
        <v>2680</v>
      </c>
      <c r="E44" s="843" t="s">
        <v>2727</v>
      </c>
      <c r="F44" s="479" t="s">
        <v>2681</v>
      </c>
      <c r="G44" s="330">
        <v>0</v>
      </c>
      <c r="H44" s="480">
        <v>0</v>
      </c>
      <c r="I44" s="330">
        <v>1</v>
      </c>
      <c r="J44" s="480">
        <v>20000</v>
      </c>
      <c r="K44" s="330">
        <v>0</v>
      </c>
      <c r="L44" s="480">
        <v>0</v>
      </c>
      <c r="M44" s="330">
        <v>0</v>
      </c>
      <c r="N44" s="480">
        <v>0</v>
      </c>
      <c r="O44" s="537">
        <v>1</v>
      </c>
      <c r="P44" s="227">
        <f t="shared" si="9"/>
        <v>20000</v>
      </c>
      <c r="Q44" s="477" t="s">
        <v>2682</v>
      </c>
      <c r="R44" s="477" t="s">
        <v>2683</v>
      </c>
      <c r="S44" s="477" t="s">
        <v>2684</v>
      </c>
      <c r="T44" s="477" t="s">
        <v>2685</v>
      </c>
      <c r="U44" s="723" t="s">
        <v>2686</v>
      </c>
    </row>
    <row r="45" spans="1:21" ht="78.75" x14ac:dyDescent="0.25">
      <c r="A45" s="1026"/>
      <c r="B45" s="1026"/>
      <c r="C45" s="470" t="s">
        <v>2664</v>
      </c>
      <c r="D45" s="470" t="s">
        <v>2665</v>
      </c>
      <c r="E45" s="844" t="s">
        <v>2728</v>
      </c>
      <c r="F45" s="471" t="s">
        <v>2666</v>
      </c>
      <c r="G45" s="246">
        <v>0.25</v>
      </c>
      <c r="H45" s="227">
        <v>0</v>
      </c>
      <c r="I45" s="246">
        <v>0.25</v>
      </c>
      <c r="J45" s="227">
        <v>0</v>
      </c>
      <c r="K45" s="246">
        <v>0.25</v>
      </c>
      <c r="L45" s="227">
        <v>0</v>
      </c>
      <c r="M45" s="246">
        <v>0.25</v>
      </c>
      <c r="N45" s="227">
        <v>0</v>
      </c>
      <c r="O45" s="246">
        <f>G45+I45+K45+M45</f>
        <v>1</v>
      </c>
      <c r="P45" s="227">
        <f t="shared" si="9"/>
        <v>0</v>
      </c>
      <c r="Q45" s="470" t="s">
        <v>2667</v>
      </c>
      <c r="R45" s="470" t="s">
        <v>2668</v>
      </c>
      <c r="S45" s="470" t="s">
        <v>2669</v>
      </c>
      <c r="T45" s="470" t="s">
        <v>2670</v>
      </c>
      <c r="U45" s="673" t="s">
        <v>2459</v>
      </c>
    </row>
    <row r="46" spans="1:21" s="427" customFormat="1" ht="11.45" customHeight="1" x14ac:dyDescent="0.35">
      <c r="A46" s="727"/>
      <c r="B46" s="728"/>
      <c r="C46" s="690"/>
      <c r="D46" s="690"/>
      <c r="E46" s="689"/>
      <c r="F46" s="690"/>
      <c r="G46" s="691"/>
      <c r="H46" s="692"/>
      <c r="I46" s="691"/>
      <c r="J46" s="692"/>
      <c r="K46" s="691"/>
      <c r="L46" s="692"/>
      <c r="M46" s="691"/>
      <c r="N46" s="692"/>
      <c r="O46" s="691"/>
      <c r="P46" s="692"/>
      <c r="Q46" s="690"/>
      <c r="R46" s="729"/>
      <c r="S46" s="729"/>
      <c r="T46" s="729"/>
      <c r="U46" s="730"/>
    </row>
    <row r="47" spans="1:21" ht="161.1" customHeight="1" x14ac:dyDescent="0.25">
      <c r="A47" s="731" t="s">
        <v>1393</v>
      </c>
      <c r="B47" s="731" t="s">
        <v>1397</v>
      </c>
      <c r="C47" s="513" t="s">
        <v>2687</v>
      </c>
      <c r="D47" s="724" t="s">
        <v>2688</v>
      </c>
      <c r="E47" s="845" t="s">
        <v>2729</v>
      </c>
      <c r="F47" s="601" t="s">
        <v>2689</v>
      </c>
      <c r="G47" s="698">
        <v>0.25</v>
      </c>
      <c r="H47" s="725">
        <v>0</v>
      </c>
      <c r="I47" s="698">
        <v>0.25</v>
      </c>
      <c r="J47" s="725">
        <v>0</v>
      </c>
      <c r="K47" s="698">
        <v>0.25</v>
      </c>
      <c r="L47" s="725">
        <v>0</v>
      </c>
      <c r="M47" s="698">
        <v>0.25</v>
      </c>
      <c r="N47" s="725">
        <v>0</v>
      </c>
      <c r="O47" s="726">
        <v>1</v>
      </c>
      <c r="P47" s="725">
        <f>H47+J47+L47+N47</f>
        <v>0</v>
      </c>
      <c r="Q47" s="513" t="s">
        <v>2690</v>
      </c>
      <c r="R47" s="513" t="s">
        <v>2691</v>
      </c>
      <c r="S47" s="519" t="s">
        <v>2692</v>
      </c>
      <c r="T47" s="519" t="s">
        <v>2693</v>
      </c>
      <c r="U47" s="699" t="s">
        <v>2597</v>
      </c>
    </row>
    <row r="48" spans="1:21" s="665" customFormat="1" ht="45.6" customHeight="1" x14ac:dyDescent="0.35">
      <c r="A48" s="280"/>
      <c r="B48" s="281"/>
      <c r="C48" s="281"/>
      <c r="D48" s="280" t="s">
        <v>1387</v>
      </c>
      <c r="E48" s="743"/>
      <c r="F48" s="282"/>
      <c r="G48" s="765">
        <f t="shared" ref="G48:P48" si="10">SUM(G10:G47)</f>
        <v>5.67</v>
      </c>
      <c r="H48" s="766">
        <f t="shared" si="10"/>
        <v>39500</v>
      </c>
      <c r="I48" s="765">
        <f t="shared" si="10"/>
        <v>12.59</v>
      </c>
      <c r="J48" s="766">
        <f t="shared" si="10"/>
        <v>82500</v>
      </c>
      <c r="K48" s="765">
        <f t="shared" si="10"/>
        <v>8.83</v>
      </c>
      <c r="L48" s="767">
        <f t="shared" si="10"/>
        <v>91000</v>
      </c>
      <c r="M48" s="765">
        <f t="shared" si="10"/>
        <v>4.91</v>
      </c>
      <c r="N48" s="767">
        <f t="shared" si="10"/>
        <v>82000</v>
      </c>
      <c r="O48" s="767">
        <f t="shared" si="10"/>
        <v>32</v>
      </c>
      <c r="P48" s="767">
        <f t="shared" si="10"/>
        <v>295000</v>
      </c>
      <c r="Q48" s="664"/>
      <c r="R48" s="664"/>
      <c r="S48" s="664"/>
      <c r="T48" s="664"/>
      <c r="U48" s="664"/>
    </row>
    <row r="50" spans="8:16" ht="14.45" x14ac:dyDescent="0.35">
      <c r="H50" s="502"/>
      <c r="J50" s="502"/>
      <c r="L50"/>
      <c r="N50"/>
      <c r="P50" s="363">
        <f>P12+P13+P15+P16+P21+P25+P26+P27+P29+P30+P31+P34+P35+P36+P39+P40+P43+P44</f>
        <v>295000</v>
      </c>
    </row>
    <row r="51" spans="8:16" ht="14.45" x14ac:dyDescent="0.35">
      <c r="H51" s="502"/>
      <c r="J51" s="502"/>
      <c r="L51"/>
      <c r="N51"/>
      <c r="P51" s="363"/>
    </row>
    <row r="52" spans="8:16" ht="14.45" x14ac:dyDescent="0.35">
      <c r="H52" s="502"/>
      <c r="J52" s="502"/>
      <c r="L52"/>
      <c r="N52"/>
      <c r="P52" s="363"/>
    </row>
    <row r="53" spans="8:16" ht="14.45" x14ac:dyDescent="0.35">
      <c r="H53" s="502"/>
      <c r="J53" s="502"/>
      <c r="L53"/>
      <c r="N53"/>
      <c r="P53" s="363"/>
    </row>
    <row r="54" spans="8:16" ht="14.45" x14ac:dyDescent="0.35">
      <c r="H54" s="502"/>
      <c r="J54" s="502"/>
      <c r="L54"/>
      <c r="N54"/>
      <c r="P54" s="363">
        <f>P12+P13+P14+P15+P16+P17+P18+P20+P21+P22+P23+P25+P26+P27+P28+P29+P30+P31+P34+P35+P36+P39+P40+P43+P44</f>
        <v>295000</v>
      </c>
    </row>
    <row r="55" spans="8:16" ht="14.45" x14ac:dyDescent="0.35">
      <c r="H55" s="502"/>
      <c r="J55" s="502"/>
      <c r="L55"/>
      <c r="N55"/>
      <c r="P55" s="363"/>
    </row>
    <row r="56" spans="8:16" ht="14.45" x14ac:dyDescent="0.35">
      <c r="H56" s="502"/>
      <c r="J56" s="502"/>
      <c r="L56"/>
      <c r="N56"/>
      <c r="P56" s="363"/>
    </row>
    <row r="57" spans="8:16" ht="14.45" x14ac:dyDescent="0.35">
      <c r="H57" s="502"/>
      <c r="J57" s="502"/>
      <c r="L57"/>
      <c r="N57"/>
      <c r="P57" s="363"/>
    </row>
    <row r="58" spans="8:16" ht="14.45" x14ac:dyDescent="0.35">
      <c r="H58" s="502"/>
      <c r="J58" s="502"/>
      <c r="L58"/>
      <c r="N58"/>
      <c r="P58" s="363"/>
    </row>
    <row r="59" spans="8:16" ht="14.45" x14ac:dyDescent="0.35">
      <c r="H59" s="502"/>
      <c r="J59" s="502"/>
      <c r="L59"/>
      <c r="N59"/>
      <c r="P59" s="363"/>
    </row>
    <row r="60" spans="8:16" ht="14.45" x14ac:dyDescent="0.35">
      <c r="H60" s="502"/>
      <c r="J60" s="502"/>
      <c r="L60"/>
      <c r="N60"/>
      <c r="P60" s="363"/>
    </row>
    <row r="61" spans="8:16" ht="14.45" x14ac:dyDescent="0.35">
      <c r="H61" s="502"/>
      <c r="J61" s="502"/>
      <c r="L61"/>
      <c r="N61"/>
      <c r="P61" s="363"/>
    </row>
    <row r="62" spans="8:16" ht="14.45" x14ac:dyDescent="0.35">
      <c r="H62" s="502"/>
      <c r="J62" s="502"/>
      <c r="L62"/>
      <c r="N62"/>
      <c r="P62" s="363"/>
    </row>
    <row r="63" spans="8:16" ht="14.45" x14ac:dyDescent="0.35">
      <c r="H63" s="502"/>
      <c r="J63" s="502"/>
      <c r="L63"/>
      <c r="N63"/>
      <c r="P63" s="363"/>
    </row>
    <row r="64" spans="8:16" ht="14.45" x14ac:dyDescent="0.35">
      <c r="H64" s="502"/>
      <c r="J64" s="502"/>
      <c r="L64"/>
      <c r="N64"/>
      <c r="P64" s="363"/>
    </row>
    <row r="65" spans="8:16" ht="14.45" x14ac:dyDescent="0.35">
      <c r="H65" s="502"/>
      <c r="J65" s="502"/>
      <c r="L65"/>
      <c r="N65"/>
      <c r="P65" s="363"/>
    </row>
    <row r="66" spans="8:16" ht="14.45" x14ac:dyDescent="0.35">
      <c r="H66" s="502"/>
      <c r="J66" s="502"/>
      <c r="L66"/>
      <c r="N66"/>
      <c r="P66" s="363"/>
    </row>
    <row r="67" spans="8:16" ht="14.45" x14ac:dyDescent="0.35">
      <c r="H67" s="502"/>
      <c r="J67" s="502"/>
      <c r="L67"/>
      <c r="N67"/>
      <c r="P67" s="363"/>
    </row>
  </sheetData>
  <mergeCells count="25">
    <mergeCell ref="B20:B23"/>
    <mergeCell ref="A10:A37"/>
    <mergeCell ref="T6:T8"/>
    <mergeCell ref="K7:L7"/>
    <mergeCell ref="M7:N7"/>
    <mergeCell ref="A6:A8"/>
    <mergeCell ref="B6:B8"/>
    <mergeCell ref="C6:C8"/>
    <mergeCell ref="D6:D8"/>
    <mergeCell ref="B39:B45"/>
    <mergeCell ref="A39:A45"/>
    <mergeCell ref="B34:B37"/>
    <mergeCell ref="A38:U38"/>
    <mergeCell ref="F6:F8"/>
    <mergeCell ref="G6:N6"/>
    <mergeCell ref="B10:B18"/>
    <mergeCell ref="E6:E8"/>
    <mergeCell ref="B25:B32"/>
    <mergeCell ref="U6:U8"/>
    <mergeCell ref="G7:H7"/>
    <mergeCell ref="I7:J7"/>
    <mergeCell ref="Q6:Q8"/>
    <mergeCell ref="O6:P7"/>
    <mergeCell ref="R6:R8"/>
    <mergeCell ref="S6:S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0866141732283472" right="0.70866141732283472" top="0.74803149606299213" bottom="0.74803149606299213" header="0.31496062992125984" footer="0.31496062992125984"/>
  <pageSetup paperSize="9" scale="6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2"/>
  <sheetViews>
    <sheetView topLeftCell="G1" zoomScale="70" zoomScaleNormal="70" workbookViewId="0">
      <pane ySplit="6" topLeftCell="A25" activePane="bottomLeft" state="frozen"/>
      <selection activeCell="P6" sqref="P6"/>
      <selection pane="bottomLeft" activeCell="N28" sqref="N28"/>
    </sheetView>
  </sheetViews>
  <sheetFormatPr baseColWidth="10" defaultRowHeight="15" x14ac:dyDescent="0.25"/>
  <cols>
    <col min="1" max="1" width="35.28515625" customWidth="1"/>
    <col min="2" max="2" width="42.85546875" customWidth="1"/>
    <col min="3" max="3" width="39.140625" customWidth="1"/>
    <col min="4" max="4" width="27.42578125" customWidth="1"/>
    <col min="5" max="5" width="16.42578125" customWidth="1"/>
    <col min="6" max="6" width="47.7109375" customWidth="1"/>
    <col min="7" max="7" width="9.140625" customWidth="1"/>
    <col min="8" max="8" width="13.28515625" style="230" bestFit="1" customWidth="1"/>
    <col min="9" max="9" width="8.85546875" customWidth="1"/>
    <col min="10" max="10" width="16.42578125" style="230" customWidth="1"/>
    <col min="11" max="11" width="9.42578125" customWidth="1"/>
    <col min="12" max="12" width="16.28515625" style="230" customWidth="1"/>
    <col min="13" max="13" width="10.7109375" customWidth="1"/>
    <col min="14" max="14" width="15.42578125" style="230" customWidth="1"/>
    <col min="15" max="15" width="11.42578125" customWidth="1"/>
    <col min="16" max="16" width="18" style="230" customWidth="1"/>
    <col min="17" max="17" width="14.28515625" hidden="1" customWidth="1"/>
    <col min="18" max="18" width="25" customWidth="1"/>
    <col min="19" max="19" width="20" customWidth="1"/>
    <col min="20" max="20" width="25.140625" customWidth="1"/>
    <col min="21" max="21" width="22.85546875" customWidth="1"/>
  </cols>
  <sheetData>
    <row r="1" spans="1:21" s="853" customFormat="1" ht="55.5" customHeight="1" x14ac:dyDescent="0.35">
      <c r="B1" s="831"/>
      <c r="C1" s="831"/>
      <c r="D1" s="831"/>
      <c r="E1" s="831"/>
      <c r="F1" s="831"/>
      <c r="G1" s="831" t="s">
        <v>115</v>
      </c>
      <c r="I1" s="831"/>
      <c r="J1" s="831"/>
      <c r="K1" s="831"/>
      <c r="L1" s="831"/>
      <c r="M1" s="831"/>
      <c r="N1" s="831"/>
      <c r="O1" s="831"/>
      <c r="P1" s="831"/>
      <c r="Q1" s="831"/>
      <c r="R1" s="831"/>
      <c r="S1" s="831"/>
      <c r="T1" s="831"/>
      <c r="U1" s="831"/>
    </row>
    <row r="2" spans="1:21" s="274" customFormat="1" ht="18" customHeight="1" x14ac:dyDescent="0.35">
      <c r="A2" s="305" t="s">
        <v>1350</v>
      </c>
      <c r="B2" s="273"/>
      <c r="C2" s="273"/>
      <c r="D2" s="273"/>
      <c r="E2" s="273"/>
      <c r="F2" s="273"/>
      <c r="G2" s="273"/>
      <c r="I2" s="273"/>
      <c r="J2" s="273"/>
      <c r="K2" s="273"/>
      <c r="L2" s="273"/>
      <c r="M2" s="273"/>
      <c r="N2" s="273"/>
      <c r="O2" s="273"/>
      <c r="P2" s="273"/>
      <c r="Q2" s="273"/>
      <c r="R2" s="273"/>
      <c r="S2" s="273"/>
      <c r="T2" s="273"/>
      <c r="U2" s="273"/>
    </row>
    <row r="3" spans="1:21" s="274" customFormat="1" ht="18.75" x14ac:dyDescent="0.2">
      <c r="A3" s="333" t="s">
        <v>1398</v>
      </c>
      <c r="B3" s="273"/>
      <c r="C3" s="273"/>
      <c r="D3" s="273"/>
      <c r="E3" s="273"/>
      <c r="F3" s="273"/>
      <c r="G3" s="273"/>
      <c r="I3" s="273"/>
      <c r="J3" s="273"/>
      <c r="K3" s="273"/>
      <c r="L3" s="273"/>
      <c r="M3" s="273"/>
      <c r="N3" s="273"/>
      <c r="O3" s="273"/>
      <c r="P3" s="273"/>
      <c r="Q3" s="273"/>
      <c r="R3" s="273"/>
      <c r="S3" s="273"/>
      <c r="T3" s="273"/>
      <c r="U3" s="273"/>
    </row>
    <row r="4" spans="1:21" s="66" customFormat="1" ht="15.7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s="66" customFormat="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s="67" customFormat="1" ht="51"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s="67" customFormat="1" ht="15.6" x14ac:dyDescent="0.35">
      <c r="A7" s="404"/>
      <c r="B7" s="405"/>
      <c r="C7" s="406"/>
      <c r="D7" s="406"/>
      <c r="E7" s="407"/>
      <c r="F7" s="406"/>
      <c r="G7" s="408"/>
      <c r="H7" s="408"/>
      <c r="I7" s="408"/>
      <c r="J7" s="408"/>
      <c r="K7" s="408"/>
      <c r="L7" s="408"/>
      <c r="M7" s="408"/>
      <c r="N7" s="408"/>
      <c r="O7" s="408"/>
      <c r="P7" s="408"/>
      <c r="Q7" s="409"/>
      <c r="R7" s="409"/>
      <c r="S7" s="409"/>
      <c r="T7" s="409"/>
      <c r="U7" s="410"/>
    </row>
    <row r="8" spans="1:21" ht="74.099999999999994" customHeight="1" x14ac:dyDescent="0.25">
      <c r="A8" s="1043" t="s">
        <v>1399</v>
      </c>
      <c r="B8" s="1046" t="s">
        <v>112</v>
      </c>
      <c r="C8" s="484" t="s">
        <v>2730</v>
      </c>
      <c r="D8" s="484" t="s">
        <v>2731</v>
      </c>
      <c r="E8" s="854" t="s">
        <v>2855</v>
      </c>
      <c r="F8" s="483" t="s">
        <v>2732</v>
      </c>
      <c r="G8" s="337">
        <v>0</v>
      </c>
      <c r="H8" s="334">
        <v>0</v>
      </c>
      <c r="I8" s="337">
        <v>0</v>
      </c>
      <c r="J8" s="334">
        <v>0</v>
      </c>
      <c r="K8" s="337">
        <v>1</v>
      </c>
      <c r="L8" s="334">
        <v>30000</v>
      </c>
      <c r="M8" s="337">
        <v>0</v>
      </c>
      <c r="N8" s="334">
        <v>0</v>
      </c>
      <c r="O8" s="778">
        <f t="shared" ref="O8:P18" si="0">G8+I8+K8+M8</f>
        <v>1</v>
      </c>
      <c r="P8" s="779">
        <f t="shared" si="0"/>
        <v>30000</v>
      </c>
      <c r="Q8" s="476" t="s">
        <v>2733</v>
      </c>
      <c r="R8" s="473" t="s">
        <v>2734</v>
      </c>
      <c r="S8" s="473" t="s">
        <v>2735</v>
      </c>
      <c r="T8" s="473" t="s">
        <v>2736</v>
      </c>
      <c r="U8" s="473" t="s">
        <v>1535</v>
      </c>
    </row>
    <row r="9" spans="1:21" s="427" customFormat="1" ht="78.75" x14ac:dyDescent="0.25">
      <c r="A9" s="1044"/>
      <c r="B9" s="1046"/>
      <c r="C9" s="713" t="s">
        <v>2737</v>
      </c>
      <c r="D9" s="781" t="s">
        <v>2738</v>
      </c>
      <c r="E9" s="854" t="s">
        <v>2856</v>
      </c>
      <c r="F9" s="782" t="s">
        <v>2739</v>
      </c>
      <c r="G9" s="337">
        <v>0</v>
      </c>
      <c r="H9" s="334">
        <v>0</v>
      </c>
      <c r="I9" s="337">
        <v>0</v>
      </c>
      <c r="J9" s="334">
        <v>0</v>
      </c>
      <c r="K9" s="337">
        <v>0</v>
      </c>
      <c r="L9" s="334">
        <v>0</v>
      </c>
      <c r="M9" s="337">
        <v>1</v>
      </c>
      <c r="N9" s="334">
        <v>7000</v>
      </c>
      <c r="O9" s="778">
        <f t="shared" si="0"/>
        <v>1</v>
      </c>
      <c r="P9" s="779">
        <f t="shared" si="0"/>
        <v>7000</v>
      </c>
      <c r="Q9" s="476" t="s">
        <v>2740</v>
      </c>
      <c r="R9" s="473" t="s">
        <v>2741</v>
      </c>
      <c r="S9" s="473" t="s">
        <v>2477</v>
      </c>
      <c r="T9" s="473" t="s">
        <v>2742</v>
      </c>
      <c r="U9" s="473" t="s">
        <v>2743</v>
      </c>
    </row>
    <row r="10" spans="1:21" s="427" customFormat="1" ht="78.95" customHeight="1" x14ac:dyDescent="0.25">
      <c r="A10" s="1044"/>
      <c r="B10" s="1046"/>
      <c r="C10" s="773" t="s">
        <v>2744</v>
      </c>
      <c r="D10" s="573" t="s">
        <v>2745</v>
      </c>
      <c r="E10" s="856" t="s">
        <v>2857</v>
      </c>
      <c r="F10" s="774" t="s">
        <v>2746</v>
      </c>
      <c r="G10" s="775">
        <v>0</v>
      </c>
      <c r="H10" s="488">
        <v>0</v>
      </c>
      <c r="I10" s="475">
        <v>0</v>
      </c>
      <c r="J10" s="488">
        <v>0</v>
      </c>
      <c r="K10" s="475">
        <v>0</v>
      </c>
      <c r="L10" s="488">
        <v>0</v>
      </c>
      <c r="M10" s="636">
        <v>1</v>
      </c>
      <c r="N10" s="488">
        <v>180180</v>
      </c>
      <c r="O10" s="475">
        <f t="shared" si="0"/>
        <v>1</v>
      </c>
      <c r="P10" s="488">
        <f t="shared" si="0"/>
        <v>180180</v>
      </c>
      <c r="Q10" s="676" t="s">
        <v>2747</v>
      </c>
      <c r="R10" s="676" t="s">
        <v>2748</v>
      </c>
      <c r="S10" s="676" t="s">
        <v>2749</v>
      </c>
      <c r="T10" s="676" t="s">
        <v>2750</v>
      </c>
      <c r="U10" s="573" t="s">
        <v>2751</v>
      </c>
    </row>
    <row r="11" spans="1:21" s="427" customFormat="1" ht="64.5" customHeight="1" x14ac:dyDescent="0.25">
      <c r="A11" s="1044"/>
      <c r="B11" s="1046"/>
      <c r="C11" s="776" t="s">
        <v>2752</v>
      </c>
      <c r="D11" s="573" t="s">
        <v>2753</v>
      </c>
      <c r="E11" s="856" t="s">
        <v>2858</v>
      </c>
      <c r="F11" s="474" t="s">
        <v>2754</v>
      </c>
      <c r="G11" s="475">
        <v>0</v>
      </c>
      <c r="H11" s="488">
        <v>0</v>
      </c>
      <c r="I11" s="475">
        <v>1</v>
      </c>
      <c r="J11" s="577">
        <v>150000</v>
      </c>
      <c r="K11" s="475">
        <v>0</v>
      </c>
      <c r="L11" s="488">
        <v>0</v>
      </c>
      <c r="M11" s="475">
        <v>0</v>
      </c>
      <c r="N11" s="488">
        <v>0</v>
      </c>
      <c r="O11" s="475">
        <f t="shared" si="0"/>
        <v>1</v>
      </c>
      <c r="P11" s="488">
        <f t="shared" si="0"/>
        <v>150000</v>
      </c>
      <c r="Q11" s="472" t="s">
        <v>2755</v>
      </c>
      <c r="R11" s="473" t="s">
        <v>2756</v>
      </c>
      <c r="S11" s="676" t="s">
        <v>2749</v>
      </c>
      <c r="T11" s="473" t="s">
        <v>2757</v>
      </c>
      <c r="U11" s="573" t="s">
        <v>2751</v>
      </c>
    </row>
    <row r="12" spans="1:21" s="427" customFormat="1" ht="44.1" customHeight="1" x14ac:dyDescent="0.25">
      <c r="A12" s="1044"/>
      <c r="B12" s="1046"/>
      <c r="C12" s="773" t="s">
        <v>2758</v>
      </c>
      <c r="D12" s="573" t="s">
        <v>2859</v>
      </c>
      <c r="E12" s="856" t="s">
        <v>2860</v>
      </c>
      <c r="F12" s="474" t="s">
        <v>2759</v>
      </c>
      <c r="G12" s="475">
        <v>0</v>
      </c>
      <c r="H12" s="488">
        <v>0</v>
      </c>
      <c r="I12" s="475">
        <v>0</v>
      </c>
      <c r="J12" s="577">
        <v>0</v>
      </c>
      <c r="K12" s="475">
        <v>1</v>
      </c>
      <c r="L12" s="488">
        <v>25000</v>
      </c>
      <c r="M12" s="475">
        <v>0</v>
      </c>
      <c r="N12" s="488">
        <v>0</v>
      </c>
      <c r="O12" s="475">
        <f t="shared" si="0"/>
        <v>1</v>
      </c>
      <c r="P12" s="488">
        <f t="shared" si="0"/>
        <v>25000</v>
      </c>
      <c r="Q12" s="472" t="s">
        <v>2755</v>
      </c>
      <c r="R12" s="473" t="s">
        <v>2760</v>
      </c>
      <c r="S12" s="676" t="s">
        <v>2477</v>
      </c>
      <c r="T12" s="473" t="s">
        <v>1608</v>
      </c>
      <c r="U12" s="573" t="s">
        <v>2761</v>
      </c>
    </row>
    <row r="13" spans="1:21" s="427" customFormat="1" ht="86.1" customHeight="1" x14ac:dyDescent="0.25">
      <c r="A13" s="1044"/>
      <c r="B13" s="1046"/>
      <c r="C13" s="473" t="s">
        <v>2762</v>
      </c>
      <c r="D13" s="473" t="s">
        <v>2763</v>
      </c>
      <c r="E13" s="856" t="s">
        <v>2861</v>
      </c>
      <c r="F13" s="474" t="s">
        <v>2764</v>
      </c>
      <c r="G13" s="475">
        <v>0</v>
      </c>
      <c r="H13" s="488">
        <v>0</v>
      </c>
      <c r="I13" s="475">
        <v>1</v>
      </c>
      <c r="J13" s="488">
        <v>2250</v>
      </c>
      <c r="K13" s="475">
        <v>0</v>
      </c>
      <c r="L13" s="488">
        <v>0</v>
      </c>
      <c r="M13" s="475">
        <v>0</v>
      </c>
      <c r="N13" s="488">
        <v>0</v>
      </c>
      <c r="O13" s="475">
        <f t="shared" si="0"/>
        <v>1</v>
      </c>
      <c r="P13" s="488">
        <v>2500</v>
      </c>
      <c r="Q13" s="473" t="s">
        <v>2765</v>
      </c>
      <c r="R13" s="472" t="s">
        <v>2766</v>
      </c>
      <c r="S13" s="472" t="s">
        <v>2477</v>
      </c>
      <c r="T13" s="472" t="s">
        <v>2767</v>
      </c>
      <c r="U13" s="472" t="s">
        <v>2768</v>
      </c>
    </row>
    <row r="14" spans="1:21" s="427" customFormat="1" ht="117" customHeight="1" x14ac:dyDescent="0.25">
      <c r="A14" s="1044"/>
      <c r="B14" s="1046"/>
      <c r="C14" s="484" t="s">
        <v>2769</v>
      </c>
      <c r="D14" s="484" t="s">
        <v>2770</v>
      </c>
      <c r="E14" s="856" t="s">
        <v>2862</v>
      </c>
      <c r="F14" s="532" t="s">
        <v>2771</v>
      </c>
      <c r="G14" s="337">
        <v>0</v>
      </c>
      <c r="H14" s="334">
        <v>0</v>
      </c>
      <c r="I14" s="337">
        <v>0.5</v>
      </c>
      <c r="J14" s="334">
        <v>24688</v>
      </c>
      <c r="K14" s="337">
        <v>0.5</v>
      </c>
      <c r="L14" s="334">
        <v>40000</v>
      </c>
      <c r="M14" s="337">
        <v>0</v>
      </c>
      <c r="N14" s="334">
        <v>0</v>
      </c>
      <c r="O14" s="475">
        <f t="shared" si="0"/>
        <v>1</v>
      </c>
      <c r="P14" s="488">
        <f t="shared" si="0"/>
        <v>64688</v>
      </c>
      <c r="Q14" s="484" t="s">
        <v>2772</v>
      </c>
      <c r="R14" s="73" t="s">
        <v>2773</v>
      </c>
      <c r="S14" s="73" t="s">
        <v>2774</v>
      </c>
      <c r="T14" s="73" t="s">
        <v>2775</v>
      </c>
      <c r="U14" s="697" t="s">
        <v>2776</v>
      </c>
    </row>
    <row r="15" spans="1:21" s="427" customFormat="1" ht="95.45" customHeight="1" x14ac:dyDescent="0.25">
      <c r="A15" s="1044"/>
      <c r="B15" s="1046"/>
      <c r="C15" s="73" t="s">
        <v>2777</v>
      </c>
      <c r="D15" s="484" t="s">
        <v>2778</v>
      </c>
      <c r="E15" s="854" t="s">
        <v>2863</v>
      </c>
      <c r="F15" s="769" t="s">
        <v>2779</v>
      </c>
      <c r="G15" s="710">
        <v>0</v>
      </c>
      <c r="H15" s="711">
        <v>0</v>
      </c>
      <c r="I15" s="710">
        <v>0</v>
      </c>
      <c r="J15" s="711">
        <v>0</v>
      </c>
      <c r="K15" s="710">
        <v>1</v>
      </c>
      <c r="L15" s="711">
        <v>54651</v>
      </c>
      <c r="M15" s="337">
        <v>0</v>
      </c>
      <c r="N15" s="770">
        <v>0</v>
      </c>
      <c r="O15" s="777">
        <f t="shared" si="0"/>
        <v>1</v>
      </c>
      <c r="P15" s="771">
        <f>H15+J15+L15+N15</f>
        <v>54651</v>
      </c>
      <c r="Q15" s="487" t="s">
        <v>2780</v>
      </c>
      <c r="R15" s="702" t="s">
        <v>2781</v>
      </c>
      <c r="S15" s="702" t="s">
        <v>2782</v>
      </c>
      <c r="T15" s="702" t="s">
        <v>2783</v>
      </c>
      <c r="U15" s="472" t="s">
        <v>2784</v>
      </c>
    </row>
    <row r="16" spans="1:21" s="427" customFormat="1" ht="71.45" customHeight="1" x14ac:dyDescent="0.25">
      <c r="A16" s="1044"/>
      <c r="B16" s="1046"/>
      <c r="C16" s="484" t="s">
        <v>2785</v>
      </c>
      <c r="D16" s="484" t="s">
        <v>2786</v>
      </c>
      <c r="E16" s="854" t="s">
        <v>2864</v>
      </c>
      <c r="F16" s="532" t="s">
        <v>2787</v>
      </c>
      <c r="G16" s="710">
        <v>0</v>
      </c>
      <c r="H16" s="711">
        <v>0</v>
      </c>
      <c r="I16" s="710">
        <v>0</v>
      </c>
      <c r="J16" s="711">
        <v>0</v>
      </c>
      <c r="K16" s="710">
        <v>0</v>
      </c>
      <c r="L16" s="711">
        <v>0</v>
      </c>
      <c r="M16" s="337">
        <v>1</v>
      </c>
      <c r="N16" s="711">
        <v>102872</v>
      </c>
      <c r="O16" s="777">
        <f t="shared" si="0"/>
        <v>1</v>
      </c>
      <c r="P16" s="771">
        <f>H16+J16+L16+N16</f>
        <v>102872</v>
      </c>
      <c r="Q16" s="772" t="s">
        <v>2788</v>
      </c>
      <c r="R16" s="472" t="s">
        <v>2789</v>
      </c>
      <c r="S16" s="472" t="s">
        <v>2790</v>
      </c>
      <c r="T16" s="472" t="s">
        <v>2791</v>
      </c>
      <c r="U16" s="472" t="s">
        <v>2784</v>
      </c>
    </row>
    <row r="17" spans="1:21" ht="73.5" customHeight="1" x14ac:dyDescent="0.25">
      <c r="A17" s="1044"/>
      <c r="B17" s="1046"/>
      <c r="C17" s="473" t="s">
        <v>2792</v>
      </c>
      <c r="D17" s="476" t="s">
        <v>2793</v>
      </c>
      <c r="E17" s="854" t="s">
        <v>2865</v>
      </c>
      <c r="F17" s="474" t="s">
        <v>2794</v>
      </c>
      <c r="G17" s="475">
        <v>0</v>
      </c>
      <c r="H17" s="488">
        <v>0</v>
      </c>
      <c r="I17" s="475">
        <v>0</v>
      </c>
      <c r="J17" s="488">
        <v>0</v>
      </c>
      <c r="K17" s="475">
        <v>0</v>
      </c>
      <c r="L17" s="488">
        <v>0</v>
      </c>
      <c r="M17" s="475">
        <v>1</v>
      </c>
      <c r="N17" s="488">
        <v>15000</v>
      </c>
      <c r="O17" s="475">
        <f t="shared" si="0"/>
        <v>1</v>
      </c>
      <c r="P17" s="638">
        <f t="shared" si="0"/>
        <v>15000</v>
      </c>
      <c r="Q17" s="472" t="s">
        <v>2795</v>
      </c>
      <c r="R17" s="472" t="s">
        <v>2796</v>
      </c>
      <c r="S17" s="473" t="s">
        <v>2797</v>
      </c>
      <c r="T17" s="473" t="s">
        <v>2359</v>
      </c>
      <c r="U17" s="473" t="s">
        <v>2597</v>
      </c>
    </row>
    <row r="18" spans="1:21" s="427" customFormat="1" ht="86.45" customHeight="1" x14ac:dyDescent="0.25">
      <c r="A18" s="1044"/>
      <c r="B18" s="1046"/>
      <c r="C18" s="472" t="s">
        <v>2798</v>
      </c>
      <c r="D18" s="472" t="s">
        <v>2799</v>
      </c>
      <c r="E18" s="854" t="s">
        <v>2866</v>
      </c>
      <c r="F18" s="474" t="s">
        <v>2800</v>
      </c>
      <c r="G18" s="475">
        <v>0</v>
      </c>
      <c r="H18" s="488">
        <v>0</v>
      </c>
      <c r="I18" s="475">
        <v>0.5</v>
      </c>
      <c r="J18" s="488">
        <v>90200</v>
      </c>
      <c r="K18" s="475">
        <v>0.5</v>
      </c>
      <c r="L18" s="488">
        <v>90200</v>
      </c>
      <c r="M18" s="475">
        <v>0</v>
      </c>
      <c r="N18" s="488">
        <v>0</v>
      </c>
      <c r="O18" s="475">
        <f t="shared" si="0"/>
        <v>1</v>
      </c>
      <c r="P18" s="638">
        <f t="shared" si="0"/>
        <v>180400</v>
      </c>
      <c r="Q18" s="472" t="s">
        <v>2801</v>
      </c>
      <c r="R18" s="472" t="s">
        <v>2802</v>
      </c>
      <c r="S18" s="473" t="s">
        <v>2803</v>
      </c>
      <c r="T18" s="473" t="s">
        <v>2804</v>
      </c>
      <c r="U18" s="473" t="s">
        <v>2805</v>
      </c>
    </row>
    <row r="19" spans="1:21" s="427" customFormat="1" ht="60" customHeight="1" x14ac:dyDescent="0.25">
      <c r="A19" s="1044"/>
      <c r="B19" s="1046"/>
      <c r="C19" s="484" t="s">
        <v>2806</v>
      </c>
      <c r="D19" s="484" t="s">
        <v>2867</v>
      </c>
      <c r="E19" s="858" t="s">
        <v>2868</v>
      </c>
      <c r="F19" s="532" t="s">
        <v>2807</v>
      </c>
      <c r="G19" s="674">
        <v>0</v>
      </c>
      <c r="H19" s="675">
        <v>0</v>
      </c>
      <c r="I19" s="674">
        <v>0</v>
      </c>
      <c r="J19" s="675">
        <v>0</v>
      </c>
      <c r="K19" s="674">
        <v>1</v>
      </c>
      <c r="L19" s="675">
        <v>10000</v>
      </c>
      <c r="M19" s="674">
        <v>0</v>
      </c>
      <c r="N19" s="675">
        <v>0</v>
      </c>
      <c r="O19" s="674">
        <f>G19+I19+K19+M19</f>
        <v>1</v>
      </c>
      <c r="P19" s="675">
        <f>H19+J19+L19+N19</f>
        <v>10000</v>
      </c>
      <c r="Q19" s="473" t="s">
        <v>2808</v>
      </c>
      <c r="R19" s="473" t="s">
        <v>2809</v>
      </c>
      <c r="S19" s="473" t="s">
        <v>2810</v>
      </c>
      <c r="T19" s="473" t="s">
        <v>2811</v>
      </c>
      <c r="U19" s="473" t="s">
        <v>2812</v>
      </c>
    </row>
    <row r="20" spans="1:21" s="427" customFormat="1" ht="69.599999999999994" customHeight="1" x14ac:dyDescent="0.25">
      <c r="A20" s="1044"/>
      <c r="B20" s="1046"/>
      <c r="C20" s="484" t="s">
        <v>2813</v>
      </c>
      <c r="D20" s="484" t="s">
        <v>2814</v>
      </c>
      <c r="E20" s="858" t="s">
        <v>2869</v>
      </c>
      <c r="F20" s="532" t="s">
        <v>2815</v>
      </c>
      <c r="G20" s="674">
        <v>0</v>
      </c>
      <c r="H20" s="675">
        <v>0</v>
      </c>
      <c r="I20" s="674">
        <v>0</v>
      </c>
      <c r="J20" s="675">
        <v>0</v>
      </c>
      <c r="K20" s="674">
        <v>0</v>
      </c>
      <c r="L20" s="675">
        <v>0</v>
      </c>
      <c r="M20" s="674">
        <v>1</v>
      </c>
      <c r="N20" s="675">
        <v>0</v>
      </c>
      <c r="O20" s="337">
        <f t="shared" ref="O20" si="1">G20+I20+K20+M20</f>
        <v>1</v>
      </c>
      <c r="P20" s="675">
        <f>H20+J20+L20+N20</f>
        <v>0</v>
      </c>
      <c r="Q20" s="473" t="s">
        <v>2816</v>
      </c>
      <c r="R20" s="473" t="s">
        <v>2817</v>
      </c>
      <c r="S20" s="473" t="s">
        <v>2818</v>
      </c>
      <c r="T20" s="473" t="s">
        <v>2819</v>
      </c>
      <c r="U20" s="473" t="s">
        <v>2820</v>
      </c>
    </row>
    <row r="21" spans="1:21" s="427" customFormat="1" ht="64.5" customHeight="1" x14ac:dyDescent="0.25">
      <c r="A21" s="1044"/>
      <c r="B21" s="1046"/>
      <c r="C21" s="713" t="s">
        <v>2821</v>
      </c>
      <c r="D21" s="713" t="s">
        <v>2822</v>
      </c>
      <c r="E21" s="858" t="s">
        <v>2870</v>
      </c>
      <c r="F21" s="783" t="s">
        <v>2823</v>
      </c>
      <c r="G21" s="674">
        <v>0</v>
      </c>
      <c r="H21" s="675"/>
      <c r="I21" s="674">
        <v>0.34</v>
      </c>
      <c r="J21" s="675">
        <v>10000</v>
      </c>
      <c r="K21" s="674">
        <v>0.33</v>
      </c>
      <c r="L21" s="675">
        <v>10000</v>
      </c>
      <c r="M21" s="674">
        <v>0.33</v>
      </c>
      <c r="N21" s="675">
        <v>10000</v>
      </c>
      <c r="O21" s="674">
        <f>G21+I21+K21+M21</f>
        <v>1</v>
      </c>
      <c r="P21" s="675">
        <f t="shared" ref="P21" si="2">H21+J21+L21+N21</f>
        <v>30000</v>
      </c>
      <c r="Q21" s="719" t="s">
        <v>2808</v>
      </c>
      <c r="R21" s="719" t="s">
        <v>2824</v>
      </c>
      <c r="S21" s="719" t="s">
        <v>2810</v>
      </c>
      <c r="T21" s="473" t="s">
        <v>2819</v>
      </c>
      <c r="U21" s="473" t="s">
        <v>2820</v>
      </c>
    </row>
    <row r="22" spans="1:21" ht="69.95" customHeight="1" x14ac:dyDescent="0.25">
      <c r="A22" s="1044"/>
      <c r="B22" s="1046"/>
      <c r="C22" s="484" t="s">
        <v>2825</v>
      </c>
      <c r="D22" s="484" t="s">
        <v>2826</v>
      </c>
      <c r="E22" s="854" t="s">
        <v>2871</v>
      </c>
      <c r="F22" s="532" t="s">
        <v>2827</v>
      </c>
      <c r="G22" s="337">
        <v>0</v>
      </c>
      <c r="H22" s="334">
        <v>0</v>
      </c>
      <c r="I22" s="337">
        <v>0</v>
      </c>
      <c r="J22" s="334">
        <v>0</v>
      </c>
      <c r="K22" s="337">
        <v>1</v>
      </c>
      <c r="L22" s="334">
        <v>70000</v>
      </c>
      <c r="M22" s="337">
        <v>0</v>
      </c>
      <c r="N22" s="334">
        <v>0</v>
      </c>
      <c r="O22" s="778">
        <f>G22+I22+K22+M22</f>
        <v>1</v>
      </c>
      <c r="P22" s="779">
        <f>H22+J22+L22+N22</f>
        <v>70000</v>
      </c>
      <c r="Q22" s="473" t="s">
        <v>2828</v>
      </c>
      <c r="R22" s="473" t="s">
        <v>2829</v>
      </c>
      <c r="S22" s="473" t="s">
        <v>2830</v>
      </c>
      <c r="T22" s="472" t="s">
        <v>2831</v>
      </c>
      <c r="U22" s="472" t="s">
        <v>2459</v>
      </c>
    </row>
    <row r="23" spans="1:21" s="427" customFormat="1" ht="59.1" customHeight="1" x14ac:dyDescent="0.25">
      <c r="A23" s="1044"/>
      <c r="B23" s="1046"/>
      <c r="C23" s="484" t="s">
        <v>2832</v>
      </c>
      <c r="D23" s="484" t="s">
        <v>2833</v>
      </c>
      <c r="E23" s="854" t="s">
        <v>2872</v>
      </c>
      <c r="F23" s="532" t="s">
        <v>2834</v>
      </c>
      <c r="G23" s="337">
        <v>1</v>
      </c>
      <c r="H23" s="334">
        <v>40720</v>
      </c>
      <c r="I23" s="337">
        <v>0</v>
      </c>
      <c r="J23" s="334">
        <v>0</v>
      </c>
      <c r="K23" s="337">
        <v>0</v>
      </c>
      <c r="L23" s="334">
        <v>0</v>
      </c>
      <c r="M23" s="337">
        <v>0</v>
      </c>
      <c r="N23" s="334">
        <v>0</v>
      </c>
      <c r="O23" s="778">
        <f>G23+I23+K23+M23</f>
        <v>1</v>
      </c>
      <c r="P23" s="779">
        <f t="shared" ref="P23:P24" si="3">H23+J23+L23+N23</f>
        <v>40720</v>
      </c>
      <c r="Q23" s="473" t="s">
        <v>2835</v>
      </c>
      <c r="R23" s="473" t="s">
        <v>2836</v>
      </c>
      <c r="S23" s="473" t="s">
        <v>2837</v>
      </c>
      <c r="T23" s="472" t="s">
        <v>2838</v>
      </c>
      <c r="U23" s="472" t="s">
        <v>2459</v>
      </c>
    </row>
    <row r="24" spans="1:21" s="427" customFormat="1" ht="62.45" customHeight="1" x14ac:dyDescent="0.25">
      <c r="A24" s="1044"/>
      <c r="B24" s="1046"/>
      <c r="C24" s="484" t="s">
        <v>2875</v>
      </c>
      <c r="D24" s="484" t="s">
        <v>2874</v>
      </c>
      <c r="E24" s="854" t="s">
        <v>2873</v>
      </c>
      <c r="F24" s="532" t="s">
        <v>2839</v>
      </c>
      <c r="G24" s="337">
        <v>0</v>
      </c>
      <c r="H24" s="334">
        <v>0</v>
      </c>
      <c r="I24" s="337">
        <v>0</v>
      </c>
      <c r="J24" s="334">
        <v>0</v>
      </c>
      <c r="K24" s="337">
        <v>1</v>
      </c>
      <c r="L24" s="334">
        <v>95350</v>
      </c>
      <c r="M24" s="337">
        <v>0</v>
      </c>
      <c r="N24" s="334">
        <v>0</v>
      </c>
      <c r="O24" s="778">
        <f>G24+I24+K24+M24</f>
        <v>1</v>
      </c>
      <c r="P24" s="779">
        <f t="shared" si="3"/>
        <v>95350</v>
      </c>
      <c r="Q24" s="473"/>
      <c r="R24" s="473" t="s">
        <v>2879</v>
      </c>
      <c r="S24" s="473" t="s">
        <v>2878</v>
      </c>
      <c r="T24" s="472" t="s">
        <v>2876</v>
      </c>
      <c r="U24" s="472" t="s">
        <v>2877</v>
      </c>
    </row>
    <row r="25" spans="1:21" s="427" customFormat="1" ht="15.75" x14ac:dyDescent="0.25">
      <c r="A25" s="1044"/>
      <c r="B25" s="1046"/>
      <c r="C25" s="484"/>
      <c r="D25" s="484"/>
      <c r="E25" s="768"/>
      <c r="F25" s="532"/>
      <c r="G25" s="337"/>
      <c r="H25" s="334"/>
      <c r="I25" s="337"/>
      <c r="J25" s="334"/>
      <c r="K25" s="337"/>
      <c r="L25" s="334"/>
      <c r="M25" s="337"/>
      <c r="N25" s="334"/>
      <c r="O25" s="778"/>
      <c r="P25" s="779"/>
      <c r="Q25" s="473"/>
      <c r="R25" s="473"/>
      <c r="S25" s="473"/>
      <c r="T25" s="472"/>
      <c r="U25" s="472"/>
    </row>
    <row r="26" spans="1:21" ht="15.75" x14ac:dyDescent="0.25">
      <c r="A26" s="1044"/>
      <c r="B26" s="1046"/>
      <c r="C26" s="756"/>
      <c r="D26" s="756"/>
      <c r="E26" s="756"/>
      <c r="F26" s="756"/>
      <c r="G26" s="784"/>
      <c r="H26" s="785"/>
      <c r="I26" s="784"/>
      <c r="J26" s="785"/>
      <c r="K26" s="784"/>
      <c r="L26" s="785"/>
      <c r="M26" s="784"/>
      <c r="N26" s="785"/>
      <c r="O26" s="786">
        <f t="shared" ref="O26:O29" si="4">G26+I26+K26+M26</f>
        <v>0</v>
      </c>
      <c r="P26" s="787">
        <f t="shared" ref="P26:P28" si="5">H26+J26+L26+N26</f>
        <v>0</v>
      </c>
      <c r="Q26" s="745"/>
      <c r="R26" s="745"/>
      <c r="S26" s="745"/>
      <c r="T26" s="745"/>
      <c r="U26" s="745"/>
    </row>
    <row r="27" spans="1:21" ht="75" customHeight="1" x14ac:dyDescent="0.25">
      <c r="A27" s="1044"/>
      <c r="B27" s="1043" t="s">
        <v>113</v>
      </c>
      <c r="C27" s="484" t="s">
        <v>2840</v>
      </c>
      <c r="D27" s="484" t="s">
        <v>2841</v>
      </c>
      <c r="E27" s="856" t="s">
        <v>2880</v>
      </c>
      <c r="F27" s="532" t="s">
        <v>2842</v>
      </c>
      <c r="G27" s="337">
        <v>0</v>
      </c>
      <c r="H27" s="334">
        <v>0</v>
      </c>
      <c r="I27" s="337">
        <v>1</v>
      </c>
      <c r="J27" s="334">
        <v>22550</v>
      </c>
      <c r="K27" s="475">
        <v>0</v>
      </c>
      <c r="L27" s="488">
        <v>0</v>
      </c>
      <c r="M27" s="475">
        <v>0</v>
      </c>
      <c r="N27" s="334"/>
      <c r="O27" s="475">
        <f t="shared" si="4"/>
        <v>1</v>
      </c>
      <c r="P27" s="488">
        <f t="shared" si="5"/>
        <v>22550</v>
      </c>
      <c r="Q27" s="473" t="s">
        <v>2843</v>
      </c>
      <c r="R27" s="473" t="s">
        <v>2844</v>
      </c>
      <c r="S27" s="476" t="s">
        <v>2845</v>
      </c>
      <c r="T27" s="476" t="s">
        <v>2846</v>
      </c>
      <c r="U27" s="476" t="s">
        <v>2761</v>
      </c>
    </row>
    <row r="28" spans="1:21" ht="72.95" customHeight="1" x14ac:dyDescent="0.25">
      <c r="A28" s="1044"/>
      <c r="B28" s="1044"/>
      <c r="C28" s="713" t="s">
        <v>2847</v>
      </c>
      <c r="D28" s="712" t="s">
        <v>2848</v>
      </c>
      <c r="E28" s="860" t="s">
        <v>2881</v>
      </c>
      <c r="F28" s="769" t="s">
        <v>2849</v>
      </c>
      <c r="G28" s="475">
        <v>0</v>
      </c>
      <c r="H28" s="334">
        <v>0</v>
      </c>
      <c r="I28" s="740">
        <v>0.5</v>
      </c>
      <c r="J28" s="334">
        <v>9450</v>
      </c>
      <c r="K28" s="740">
        <v>0</v>
      </c>
      <c r="L28" s="334">
        <v>0</v>
      </c>
      <c r="M28" s="740">
        <v>0.5</v>
      </c>
      <c r="N28" s="334">
        <v>9450</v>
      </c>
      <c r="O28" s="475">
        <f t="shared" si="4"/>
        <v>1</v>
      </c>
      <c r="P28" s="488">
        <f t="shared" si="5"/>
        <v>18900</v>
      </c>
      <c r="Q28" s="680" t="s">
        <v>2850</v>
      </c>
      <c r="R28" s="680" t="s">
        <v>2851</v>
      </c>
      <c r="S28" s="481" t="s">
        <v>2852</v>
      </c>
      <c r="T28" s="481" t="s">
        <v>2853</v>
      </c>
      <c r="U28" s="481" t="s">
        <v>2854</v>
      </c>
    </row>
    <row r="29" spans="1:21" ht="94.5" customHeight="1" x14ac:dyDescent="0.25">
      <c r="A29" s="1045"/>
      <c r="B29" s="1045"/>
      <c r="C29" s="309"/>
      <c r="D29" s="309"/>
      <c r="E29" s="860" t="s">
        <v>3435</v>
      </c>
      <c r="F29" s="769" t="s">
        <v>3463</v>
      </c>
      <c r="G29" s="331">
        <v>0</v>
      </c>
      <c r="H29" s="334">
        <v>0</v>
      </c>
      <c r="I29" s="331">
        <v>0</v>
      </c>
      <c r="J29" s="334">
        <v>0</v>
      </c>
      <c r="K29" s="331">
        <v>0</v>
      </c>
      <c r="L29" s="334">
        <v>0</v>
      </c>
      <c r="M29" s="337">
        <v>1</v>
      </c>
      <c r="N29" s="334">
        <v>400000</v>
      </c>
      <c r="O29" s="780">
        <f t="shared" si="4"/>
        <v>1</v>
      </c>
      <c r="P29" s="488">
        <f>N29</f>
        <v>400000</v>
      </c>
      <c r="Q29" s="476"/>
      <c r="R29" s="476" t="s">
        <v>3464</v>
      </c>
      <c r="S29" s="476" t="s">
        <v>2810</v>
      </c>
      <c r="T29" s="476" t="s">
        <v>1608</v>
      </c>
      <c r="U29" s="476" t="s">
        <v>2877</v>
      </c>
    </row>
    <row r="30" spans="1:21" s="275" customFormat="1" ht="29.45" customHeight="1" x14ac:dyDescent="0.2">
      <c r="A30" s="286"/>
      <c r="B30" s="287"/>
      <c r="C30" s="286" t="s">
        <v>114</v>
      </c>
      <c r="D30" s="287"/>
      <c r="E30" s="287"/>
      <c r="F30" s="288"/>
      <c r="G30" s="259">
        <f t="shared" ref="G30:O30" si="6">SUM(G8:G29)</f>
        <v>1</v>
      </c>
      <c r="H30" s="229">
        <f t="shared" si="6"/>
        <v>40720</v>
      </c>
      <c r="I30" s="259">
        <f t="shared" si="6"/>
        <v>4.84</v>
      </c>
      <c r="J30" s="229">
        <f t="shared" si="6"/>
        <v>309138</v>
      </c>
      <c r="K30" s="259">
        <f t="shared" si="6"/>
        <v>7.33</v>
      </c>
      <c r="L30" s="229">
        <f t="shared" si="6"/>
        <v>425201</v>
      </c>
      <c r="M30" s="259">
        <f t="shared" si="6"/>
        <v>6.83</v>
      </c>
      <c r="N30" s="229">
        <f t="shared" si="6"/>
        <v>724502</v>
      </c>
      <c r="O30" s="229">
        <f t="shared" si="6"/>
        <v>20</v>
      </c>
      <c r="P30" s="229">
        <f>P8+P9+P10+P11+P12+P13+P14+P15+P16+P17+P18+P19+P20+P21+P22+P23+P24+P27+P28+P29</f>
        <v>1499811</v>
      </c>
      <c r="Q30" s="259"/>
      <c r="R30" s="259"/>
      <c r="S30" s="259"/>
      <c r="T30" s="259"/>
      <c r="U30" s="259"/>
    </row>
    <row r="31" spans="1:21" ht="14.45" x14ac:dyDescent="0.35">
      <c r="H31"/>
      <c r="J31"/>
      <c r="L31"/>
      <c r="N31"/>
      <c r="P31"/>
    </row>
    <row r="32" spans="1:21" ht="14.45" x14ac:dyDescent="0.35">
      <c r="H32"/>
      <c r="J32"/>
      <c r="L32"/>
      <c r="N32"/>
      <c r="P32"/>
    </row>
    <row r="33" spans="8:16" ht="14.45" x14ac:dyDescent="0.35">
      <c r="H33"/>
      <c r="J33"/>
      <c r="L33"/>
      <c r="N33"/>
      <c r="P33" s="363">
        <f>P8+P9+P10+P11+P12+P13+P14+P15+P16+P17+P18+P19+P21+P22+P23+P24+P27+P28+P29</f>
        <v>1499811</v>
      </c>
    </row>
    <row r="34" spans="8:16" ht="14.45" x14ac:dyDescent="0.35">
      <c r="H34"/>
      <c r="J34"/>
      <c r="L34"/>
      <c r="N34"/>
      <c r="P34"/>
    </row>
    <row r="35" spans="8:16" ht="14.45" x14ac:dyDescent="0.35">
      <c r="H35"/>
      <c r="J35"/>
      <c r="L35"/>
      <c r="N35"/>
      <c r="P35"/>
    </row>
    <row r="36" spans="8:16" ht="14.45" x14ac:dyDescent="0.35">
      <c r="H36"/>
      <c r="J36"/>
      <c r="L36"/>
      <c r="N36"/>
      <c r="P36"/>
    </row>
    <row r="37" spans="8:16" ht="14.45" x14ac:dyDescent="0.35">
      <c r="H37"/>
      <c r="J37"/>
      <c r="L37"/>
      <c r="N37"/>
      <c r="P37"/>
    </row>
    <row r="38" spans="8:16" ht="14.45" x14ac:dyDescent="0.35">
      <c r="H38"/>
      <c r="J38"/>
      <c r="L38"/>
      <c r="N38"/>
      <c r="P38"/>
    </row>
    <row r="39" spans="8:16" ht="14.45" x14ac:dyDescent="0.35">
      <c r="H39"/>
      <c r="J39"/>
      <c r="L39"/>
      <c r="N39"/>
      <c r="P39"/>
    </row>
    <row r="40" spans="8:16" ht="14.45" x14ac:dyDescent="0.35">
      <c r="H40"/>
      <c r="J40"/>
      <c r="L40"/>
      <c r="N40"/>
      <c r="P40"/>
    </row>
    <row r="41" spans="8:16" ht="14.45" x14ac:dyDescent="0.35">
      <c r="H41"/>
      <c r="J41"/>
      <c r="L41"/>
      <c r="N41"/>
      <c r="P41"/>
    </row>
    <row r="42" spans="8:16" ht="14.45" x14ac:dyDescent="0.35">
      <c r="H42"/>
      <c r="J42"/>
      <c r="L42"/>
      <c r="N42"/>
      <c r="P42"/>
    </row>
    <row r="43" spans="8:16" ht="14.45" x14ac:dyDescent="0.35">
      <c r="H43"/>
      <c r="J43"/>
      <c r="L43"/>
      <c r="N43"/>
      <c r="P43"/>
    </row>
    <row r="44" spans="8:16" ht="14.45" x14ac:dyDescent="0.35">
      <c r="H44"/>
      <c r="J44"/>
      <c r="L44"/>
      <c r="N44"/>
      <c r="P44"/>
    </row>
    <row r="45" spans="8:16" ht="14.45" x14ac:dyDescent="0.35">
      <c r="H45"/>
      <c r="J45"/>
      <c r="L45"/>
      <c r="N45"/>
      <c r="P45"/>
    </row>
    <row r="46" spans="8:16" ht="14.45" x14ac:dyDescent="0.35">
      <c r="H46"/>
      <c r="J46"/>
      <c r="L46"/>
      <c r="N46"/>
      <c r="P46"/>
    </row>
    <row r="47" spans="8:16" ht="14.45" x14ac:dyDescent="0.35">
      <c r="H47"/>
      <c r="J47"/>
      <c r="L47"/>
      <c r="N47"/>
      <c r="P47"/>
    </row>
    <row r="48" spans="8:16" ht="12" customHeight="1" x14ac:dyDescent="0.35">
      <c r="H48"/>
      <c r="J48"/>
      <c r="L48"/>
      <c r="N48"/>
      <c r="P48"/>
    </row>
    <row r="49" spans="8:16" ht="14.45" x14ac:dyDescent="0.35">
      <c r="H49"/>
      <c r="J49"/>
      <c r="L49"/>
      <c r="N49"/>
      <c r="P49"/>
    </row>
    <row r="50" spans="8:16" ht="14.45" x14ac:dyDescent="0.35">
      <c r="H50"/>
      <c r="J50"/>
      <c r="L50"/>
      <c r="N50"/>
      <c r="P50"/>
    </row>
    <row r="51" spans="8:16" ht="14.45" x14ac:dyDescent="0.35">
      <c r="H51"/>
      <c r="J51"/>
      <c r="L51"/>
      <c r="N51"/>
      <c r="P51"/>
    </row>
    <row r="52" spans="8:16" ht="14.45" x14ac:dyDescent="0.35">
      <c r="H52"/>
      <c r="J52"/>
      <c r="L52"/>
      <c r="N52"/>
      <c r="P52"/>
    </row>
    <row r="53" spans="8:16" ht="14.45" x14ac:dyDescent="0.35">
      <c r="H53"/>
      <c r="J53"/>
      <c r="L53"/>
      <c r="N53"/>
      <c r="P53"/>
    </row>
    <row r="54" spans="8:16" ht="14.45" x14ac:dyDescent="0.35">
      <c r="H54"/>
      <c r="J54"/>
      <c r="L54"/>
      <c r="N54"/>
      <c r="P54"/>
    </row>
    <row r="55" spans="8:16" ht="14.45" x14ac:dyDescent="0.35">
      <c r="H55"/>
      <c r="J55"/>
      <c r="L55"/>
      <c r="N55"/>
      <c r="P55"/>
    </row>
    <row r="56" spans="8:16" ht="14.45" x14ac:dyDescent="0.35">
      <c r="H56"/>
      <c r="J56"/>
      <c r="L56"/>
      <c r="N56"/>
      <c r="P56"/>
    </row>
    <row r="57" spans="8:16" ht="14.45" x14ac:dyDescent="0.35">
      <c r="H57"/>
      <c r="J57"/>
      <c r="L57"/>
      <c r="N57"/>
      <c r="P57"/>
    </row>
    <row r="58" spans="8:16" ht="14.45" x14ac:dyDescent="0.35">
      <c r="H58"/>
      <c r="J58"/>
      <c r="L58"/>
      <c r="N58"/>
      <c r="P58"/>
    </row>
    <row r="59" spans="8:16" ht="14.45" x14ac:dyDescent="0.35">
      <c r="H59"/>
      <c r="J59"/>
      <c r="L59"/>
      <c r="N59"/>
      <c r="P59"/>
    </row>
    <row r="60" spans="8:16" ht="14.45" x14ac:dyDescent="0.35">
      <c r="H60"/>
      <c r="J60"/>
      <c r="L60"/>
      <c r="N60"/>
      <c r="P60"/>
    </row>
    <row r="61" spans="8:16" ht="14.45" x14ac:dyDescent="0.35">
      <c r="H61"/>
      <c r="J61"/>
      <c r="L61"/>
      <c r="N61"/>
      <c r="P61"/>
    </row>
    <row r="62" spans="8:16" ht="14.45" x14ac:dyDescent="0.35">
      <c r="H62"/>
      <c r="J62"/>
      <c r="L62"/>
      <c r="N62"/>
      <c r="P62"/>
    </row>
    <row r="63" spans="8:16" ht="14.45" x14ac:dyDescent="0.35">
      <c r="H63"/>
      <c r="J63"/>
      <c r="L63"/>
      <c r="N63"/>
      <c r="P63"/>
    </row>
    <row r="64" spans="8:16" ht="14.45" x14ac:dyDescent="0.35">
      <c r="H64"/>
      <c r="J64"/>
      <c r="L64"/>
      <c r="N64"/>
      <c r="P64"/>
    </row>
    <row r="65" spans="8:16" ht="14.45" x14ac:dyDescent="0.3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sheetData>
  <mergeCells count="20">
    <mergeCell ref="T4:T6"/>
    <mergeCell ref="U4:U6"/>
    <mergeCell ref="G5:H5"/>
    <mergeCell ref="E4:E6"/>
    <mergeCell ref="O4:P5"/>
    <mergeCell ref="Q4:Q6"/>
    <mergeCell ref="R4:R6"/>
    <mergeCell ref="S4:S6"/>
    <mergeCell ref="I5:J5"/>
    <mergeCell ref="K5:L5"/>
    <mergeCell ref="M5:N5"/>
    <mergeCell ref="D4:D6"/>
    <mergeCell ref="F4:F6"/>
    <mergeCell ref="G4:N4"/>
    <mergeCell ref="A8:A29"/>
    <mergeCell ref="A4:A6"/>
    <mergeCell ref="B4:B6"/>
    <mergeCell ref="C4:C6"/>
    <mergeCell ref="B8:B26"/>
    <mergeCell ref="B27:B2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0866141732283472" right="0.70866141732283472" top="0.74803149606299213" bottom="0.74803149606299213" header="0.31496062992125984" footer="0.31496062992125984"/>
  <pageSetup scale="6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topLeftCell="D1" zoomScale="60" zoomScaleNormal="60" workbookViewId="0">
      <pane ySplit="5" topLeftCell="A15" activePane="bottomLeft" state="frozen"/>
      <selection activeCell="R5" sqref="R5"/>
      <selection pane="bottomLeft" activeCell="R22" sqref="R22"/>
    </sheetView>
  </sheetViews>
  <sheetFormatPr baseColWidth="10" defaultRowHeight="15" x14ac:dyDescent="0.25"/>
  <cols>
    <col min="1" max="1" width="43.85546875" customWidth="1"/>
    <col min="2" max="2" width="35.7109375" customWidth="1"/>
    <col min="3" max="3" width="31.42578125" customWidth="1"/>
    <col min="4" max="4" width="27.42578125" customWidth="1"/>
    <col min="5" max="5" width="17.5703125" customWidth="1"/>
    <col min="6" max="6" width="35" customWidth="1"/>
    <col min="7" max="7" width="15.28515625" customWidth="1"/>
    <col min="8" max="8" width="11.5703125" style="230"/>
    <col min="9" max="9" width="15.28515625" customWidth="1"/>
    <col min="10" max="10" width="15.85546875" style="230" customWidth="1"/>
    <col min="11" max="11" width="15.42578125" customWidth="1"/>
    <col min="12" max="12" width="11.5703125" style="230"/>
    <col min="13" max="13" width="17.7109375" customWidth="1"/>
    <col min="14" max="14" width="14.140625" style="230" customWidth="1"/>
    <col min="15" max="15" width="15.28515625" customWidth="1"/>
    <col min="16" max="16" width="15.28515625" style="230" customWidth="1"/>
    <col min="17" max="17" width="14.140625" hidden="1" customWidth="1"/>
    <col min="18" max="18" width="34.140625" customWidth="1"/>
    <col min="19" max="19" width="35.140625" bestFit="1" customWidth="1"/>
    <col min="20" max="20" width="34.42578125" customWidth="1"/>
    <col min="21" max="21" width="30.85546875" customWidth="1"/>
  </cols>
  <sheetData>
    <row r="1" spans="1:21" ht="18.75" x14ac:dyDescent="0.25">
      <c r="B1" s="273"/>
      <c r="C1" s="273"/>
      <c r="D1" s="273"/>
      <c r="E1" s="273"/>
      <c r="F1" s="273"/>
      <c r="G1" s="273" t="s">
        <v>479</v>
      </c>
      <c r="I1" s="273"/>
      <c r="J1" s="273"/>
      <c r="K1" s="273"/>
      <c r="L1" s="273"/>
      <c r="M1" s="273"/>
      <c r="N1" s="273"/>
      <c r="O1" s="273"/>
      <c r="P1" s="273"/>
      <c r="Q1" s="273"/>
      <c r="R1" s="273"/>
      <c r="S1" s="273"/>
      <c r="T1" s="273"/>
      <c r="U1" s="273"/>
    </row>
    <row r="2" spans="1:21" x14ac:dyDescent="0.25">
      <c r="A2" s="264" t="s">
        <v>1340</v>
      </c>
      <c r="B2" s="264"/>
      <c r="C2" s="264"/>
      <c r="D2" s="264"/>
      <c r="E2" s="264"/>
      <c r="F2" s="264"/>
      <c r="G2" s="264"/>
      <c r="H2" s="264"/>
      <c r="I2" s="264"/>
      <c r="J2" s="264"/>
      <c r="K2" s="264"/>
      <c r="L2" s="264"/>
      <c r="M2" s="264"/>
      <c r="N2" s="264"/>
      <c r="O2" s="264"/>
      <c r="P2" s="264"/>
      <c r="Q2" s="264"/>
      <c r="R2" s="264"/>
      <c r="S2" s="264"/>
      <c r="T2" s="264"/>
      <c r="U2" s="264"/>
    </row>
    <row r="3" spans="1:21" ht="15" customHeight="1" x14ac:dyDescent="0.25">
      <c r="A3" s="1002" t="s">
        <v>97</v>
      </c>
      <c r="B3" s="1004" t="s">
        <v>111</v>
      </c>
      <c r="C3" s="1011" t="s">
        <v>86</v>
      </c>
      <c r="D3" s="1011" t="s">
        <v>87</v>
      </c>
      <c r="E3" s="1011" t="s">
        <v>392</v>
      </c>
      <c r="F3" s="1011" t="s">
        <v>88</v>
      </c>
      <c r="G3" s="1014" t="s">
        <v>100</v>
      </c>
      <c r="H3" s="1016"/>
      <c r="I3" s="1016"/>
      <c r="J3" s="1016"/>
      <c r="K3" s="1016"/>
      <c r="L3" s="1016"/>
      <c r="M3" s="1016"/>
      <c r="N3" s="1015"/>
      <c r="O3" s="1020" t="s">
        <v>101</v>
      </c>
      <c r="P3" s="1021"/>
      <c r="Q3" s="1004" t="s">
        <v>102</v>
      </c>
      <c r="R3" s="1004" t="s">
        <v>103</v>
      </c>
      <c r="S3" s="1004" t="s">
        <v>110</v>
      </c>
      <c r="T3" s="1004" t="s">
        <v>109</v>
      </c>
      <c r="U3" s="1017" t="s">
        <v>89</v>
      </c>
    </row>
    <row r="4" spans="1:21" ht="15" customHeight="1" x14ac:dyDescent="0.25">
      <c r="A4" s="1002"/>
      <c r="B4" s="1002"/>
      <c r="C4" s="1012"/>
      <c r="D4" s="1012"/>
      <c r="E4" s="1012"/>
      <c r="F4" s="1012"/>
      <c r="G4" s="1014" t="s">
        <v>104</v>
      </c>
      <c r="H4" s="1015"/>
      <c r="I4" s="1014" t="s">
        <v>105</v>
      </c>
      <c r="J4" s="1015"/>
      <c r="K4" s="1014" t="s">
        <v>106</v>
      </c>
      <c r="L4" s="1015"/>
      <c r="M4" s="1014" t="s">
        <v>107</v>
      </c>
      <c r="N4" s="1015"/>
      <c r="O4" s="1022"/>
      <c r="P4" s="1023"/>
      <c r="Q4" s="1002"/>
      <c r="R4" s="1002"/>
      <c r="S4" s="1002"/>
      <c r="T4" s="1002"/>
      <c r="U4" s="1018"/>
    </row>
    <row r="5" spans="1:21" ht="25.5" x14ac:dyDescent="0.25">
      <c r="A5" s="1003"/>
      <c r="B5" s="1003"/>
      <c r="C5" s="1013"/>
      <c r="D5" s="1013"/>
      <c r="E5" s="1013"/>
      <c r="F5" s="1013"/>
      <c r="G5" s="403" t="s">
        <v>108</v>
      </c>
      <c r="H5" s="403" t="s">
        <v>12</v>
      </c>
      <c r="I5" s="403" t="s">
        <v>108</v>
      </c>
      <c r="J5" s="403" t="s">
        <v>12</v>
      </c>
      <c r="K5" s="403" t="s">
        <v>108</v>
      </c>
      <c r="L5" s="403" t="s">
        <v>12</v>
      </c>
      <c r="M5" s="403" t="s">
        <v>108</v>
      </c>
      <c r="N5" s="403" t="s">
        <v>12</v>
      </c>
      <c r="O5" s="403" t="s">
        <v>108</v>
      </c>
      <c r="P5" s="403" t="s">
        <v>12</v>
      </c>
      <c r="Q5" s="1003"/>
      <c r="R5" s="1003"/>
      <c r="S5" s="1003"/>
      <c r="T5" s="1003"/>
      <c r="U5" s="1019"/>
    </row>
    <row r="6" spans="1:21" s="344" customFormat="1" ht="15.6" x14ac:dyDescent="0.35">
      <c r="A6" s="404"/>
      <c r="B6" s="405"/>
      <c r="C6" s="406"/>
      <c r="D6" s="406"/>
      <c r="E6" s="407"/>
      <c r="F6" s="406"/>
      <c r="G6" s="408"/>
      <c r="H6" s="408"/>
      <c r="I6" s="408"/>
      <c r="J6" s="408"/>
      <c r="K6" s="408"/>
      <c r="L6" s="408"/>
      <c r="M6" s="408"/>
      <c r="N6" s="408"/>
      <c r="O6" s="408"/>
      <c r="P6" s="408"/>
      <c r="Q6" s="409"/>
      <c r="R6" s="409"/>
      <c r="S6" s="409"/>
      <c r="T6" s="409"/>
      <c r="U6" s="410"/>
    </row>
    <row r="7" spans="1:21" ht="86.1" customHeight="1" x14ac:dyDescent="0.25">
      <c r="A7" s="1024" t="s">
        <v>1434</v>
      </c>
      <c r="B7" s="1024" t="s">
        <v>1341</v>
      </c>
      <c r="C7" s="484" t="s">
        <v>2882</v>
      </c>
      <c r="D7" s="484" t="s">
        <v>2883</v>
      </c>
      <c r="E7" s="854" t="s">
        <v>2948</v>
      </c>
      <c r="F7" s="483" t="s">
        <v>2884</v>
      </c>
      <c r="G7" s="335">
        <v>0</v>
      </c>
      <c r="H7" s="336">
        <v>0</v>
      </c>
      <c r="I7" s="335">
        <v>1</v>
      </c>
      <c r="J7" s="336">
        <v>2000</v>
      </c>
      <c r="K7" s="335">
        <v>0</v>
      </c>
      <c r="L7" s="336">
        <v>0</v>
      </c>
      <c r="M7" s="335">
        <v>0</v>
      </c>
      <c r="N7" s="336">
        <v>0</v>
      </c>
      <c r="O7" s="335">
        <f>G7+I7+K7+M7</f>
        <v>1</v>
      </c>
      <c r="P7" s="336">
        <f>H7+J7+L7+N7</f>
        <v>2000</v>
      </c>
      <c r="Q7" s="309" t="s">
        <v>2885</v>
      </c>
      <c r="R7" s="484" t="s">
        <v>2886</v>
      </c>
      <c r="S7" s="484" t="s">
        <v>2887</v>
      </c>
      <c r="T7" s="484" t="s">
        <v>1557</v>
      </c>
      <c r="U7" s="484" t="s">
        <v>2888</v>
      </c>
    </row>
    <row r="8" spans="1:21" s="344" customFormat="1" ht="78.75" x14ac:dyDescent="0.25">
      <c r="A8" s="1025"/>
      <c r="B8" s="1025"/>
      <c r="C8" s="484" t="s">
        <v>2889</v>
      </c>
      <c r="D8" s="484" t="s">
        <v>2890</v>
      </c>
      <c r="E8" s="854" t="s">
        <v>2949</v>
      </c>
      <c r="F8" s="483" t="s">
        <v>2891</v>
      </c>
      <c r="G8" s="335">
        <v>0</v>
      </c>
      <c r="H8" s="336">
        <v>0</v>
      </c>
      <c r="I8" s="335">
        <v>0.5</v>
      </c>
      <c r="J8" s="336">
        <v>3000</v>
      </c>
      <c r="K8" s="335">
        <v>0.5</v>
      </c>
      <c r="L8" s="336">
        <v>3000</v>
      </c>
      <c r="M8" s="335">
        <v>0</v>
      </c>
      <c r="N8" s="336">
        <v>0</v>
      </c>
      <c r="O8" s="335">
        <f t="shared" ref="O8:O19" si="0">G8+I8+K8+M8</f>
        <v>1</v>
      </c>
      <c r="P8" s="336">
        <f t="shared" ref="P8:P19" si="1">H8+J8+L8+N8</f>
        <v>6000</v>
      </c>
      <c r="Q8" s="309" t="s">
        <v>2892</v>
      </c>
      <c r="R8" s="484" t="s">
        <v>2893</v>
      </c>
      <c r="S8" s="484" t="s">
        <v>2032</v>
      </c>
      <c r="T8" s="484" t="s">
        <v>2894</v>
      </c>
      <c r="U8" s="484" t="s">
        <v>2895</v>
      </c>
    </row>
    <row r="9" spans="1:21" s="344" customFormat="1" ht="78.95" customHeight="1" x14ac:dyDescent="0.25">
      <c r="A9" s="1025"/>
      <c r="B9" s="1025"/>
      <c r="C9" s="713" t="s">
        <v>2896</v>
      </c>
      <c r="D9" s="713" t="s">
        <v>2897</v>
      </c>
      <c r="E9" s="860" t="s">
        <v>2950</v>
      </c>
      <c r="F9" s="782" t="s">
        <v>2898</v>
      </c>
      <c r="G9" s="789">
        <v>0.25</v>
      </c>
      <c r="H9" s="790">
        <v>0</v>
      </c>
      <c r="I9" s="791">
        <v>0.25</v>
      </c>
      <c r="J9" s="790">
        <v>0</v>
      </c>
      <c r="K9" s="789">
        <v>0.25</v>
      </c>
      <c r="L9" s="792">
        <v>0</v>
      </c>
      <c r="M9" s="791">
        <v>0.25</v>
      </c>
      <c r="N9" s="790">
        <v>0</v>
      </c>
      <c r="O9" s="335">
        <f t="shared" si="0"/>
        <v>1</v>
      </c>
      <c r="P9" s="336">
        <f t="shared" si="1"/>
        <v>0</v>
      </c>
      <c r="Q9" s="788" t="s">
        <v>2899</v>
      </c>
      <c r="R9" s="713" t="s">
        <v>2900</v>
      </c>
      <c r="S9" s="484" t="s">
        <v>2901</v>
      </c>
      <c r="T9" s="484" t="s">
        <v>2902</v>
      </c>
      <c r="U9" s="484" t="s">
        <v>2597</v>
      </c>
    </row>
    <row r="10" spans="1:21" ht="94.5" x14ac:dyDescent="0.25">
      <c r="A10" s="1025"/>
      <c r="B10" s="1025"/>
      <c r="C10" s="484" t="s">
        <v>2903</v>
      </c>
      <c r="D10" s="484" t="s">
        <v>2904</v>
      </c>
      <c r="E10" s="854" t="s">
        <v>2951</v>
      </c>
      <c r="F10" s="483" t="s">
        <v>2905</v>
      </c>
      <c r="G10" s="335">
        <v>0</v>
      </c>
      <c r="H10" s="336">
        <v>0</v>
      </c>
      <c r="I10" s="335">
        <v>1</v>
      </c>
      <c r="J10" s="336">
        <v>3000</v>
      </c>
      <c r="K10" s="335">
        <v>0</v>
      </c>
      <c r="L10" s="336">
        <v>0</v>
      </c>
      <c r="M10" s="335">
        <v>0</v>
      </c>
      <c r="N10" s="336">
        <v>0</v>
      </c>
      <c r="O10" s="335">
        <f t="shared" si="0"/>
        <v>1</v>
      </c>
      <c r="P10" s="336">
        <f t="shared" si="1"/>
        <v>3000</v>
      </c>
      <c r="Q10" s="484" t="s">
        <v>2906</v>
      </c>
      <c r="R10" s="484" t="s">
        <v>2907</v>
      </c>
      <c r="S10" s="484" t="s">
        <v>2908</v>
      </c>
      <c r="T10" s="484" t="s">
        <v>2909</v>
      </c>
      <c r="U10" s="484" t="s">
        <v>2820</v>
      </c>
    </row>
    <row r="11" spans="1:21" ht="78.75" x14ac:dyDescent="0.25">
      <c r="A11" s="1025"/>
      <c r="B11" s="1025"/>
      <c r="C11" s="484" t="s">
        <v>2910</v>
      </c>
      <c r="D11" s="484" t="s">
        <v>2911</v>
      </c>
      <c r="E11" s="854" t="s">
        <v>2952</v>
      </c>
      <c r="F11" s="483" t="s">
        <v>2912</v>
      </c>
      <c r="G11" s="335">
        <v>0.25</v>
      </c>
      <c r="H11" s="336">
        <v>0</v>
      </c>
      <c r="I11" s="335">
        <v>0.25</v>
      </c>
      <c r="J11" s="336">
        <v>0</v>
      </c>
      <c r="K11" s="335">
        <v>0.25</v>
      </c>
      <c r="L11" s="336">
        <v>0</v>
      </c>
      <c r="M11" s="335">
        <v>0.25</v>
      </c>
      <c r="N11" s="336">
        <v>0</v>
      </c>
      <c r="O11" s="335">
        <f t="shared" si="0"/>
        <v>1</v>
      </c>
      <c r="P11" s="336">
        <f t="shared" si="1"/>
        <v>0</v>
      </c>
      <c r="Q11" s="309" t="s">
        <v>2913</v>
      </c>
      <c r="R11" s="484" t="s">
        <v>2914</v>
      </c>
      <c r="S11" s="484" t="s">
        <v>2915</v>
      </c>
      <c r="T11" s="484" t="s">
        <v>2033</v>
      </c>
      <c r="U11" s="484" t="s">
        <v>2459</v>
      </c>
    </row>
    <row r="12" spans="1:21" ht="98.1" customHeight="1" x14ac:dyDescent="0.25">
      <c r="A12" s="1026"/>
      <c r="B12" s="1026"/>
      <c r="C12" s="484" t="s">
        <v>2954</v>
      </c>
      <c r="D12" s="484" t="s">
        <v>2944</v>
      </c>
      <c r="E12" s="854" t="s">
        <v>2953</v>
      </c>
      <c r="F12" s="483" t="s">
        <v>2943</v>
      </c>
      <c r="G12" s="335">
        <v>0.25</v>
      </c>
      <c r="H12" s="336">
        <v>0</v>
      </c>
      <c r="I12" s="335">
        <v>0.25</v>
      </c>
      <c r="J12" s="336">
        <v>0</v>
      </c>
      <c r="K12" s="335">
        <v>0.25</v>
      </c>
      <c r="L12" s="336">
        <v>0</v>
      </c>
      <c r="M12" s="335">
        <v>0.25</v>
      </c>
      <c r="N12" s="336">
        <v>0</v>
      </c>
      <c r="O12" s="335">
        <f t="shared" si="0"/>
        <v>1</v>
      </c>
      <c r="P12" s="336">
        <f t="shared" si="1"/>
        <v>0</v>
      </c>
      <c r="Q12" s="309"/>
      <c r="R12" s="309" t="s">
        <v>2946</v>
      </c>
      <c r="S12" s="309" t="s">
        <v>2945</v>
      </c>
      <c r="T12" s="484" t="s">
        <v>2958</v>
      </c>
      <c r="U12" s="309" t="s">
        <v>2947</v>
      </c>
    </row>
    <row r="13" spans="1:21" ht="18" customHeight="1" x14ac:dyDescent="0.35">
      <c r="A13" s="793"/>
      <c r="B13" s="793"/>
      <c r="C13" s="794"/>
      <c r="D13" s="795"/>
      <c r="E13" s="796"/>
      <c r="F13" s="795"/>
      <c r="G13" s="797"/>
      <c r="H13" s="798"/>
      <c r="I13" s="797"/>
      <c r="J13" s="798"/>
      <c r="K13" s="797"/>
      <c r="L13" s="798"/>
      <c r="M13" s="797"/>
      <c r="N13" s="798"/>
      <c r="O13" s="335">
        <f t="shared" si="0"/>
        <v>0</v>
      </c>
      <c r="P13" s="336">
        <f t="shared" si="1"/>
        <v>0</v>
      </c>
      <c r="Q13" s="756"/>
      <c r="R13" s="756"/>
      <c r="S13" s="756"/>
      <c r="T13" s="756"/>
      <c r="U13" s="756"/>
    </row>
    <row r="14" spans="1:21" ht="153.6" customHeight="1" x14ac:dyDescent="0.25">
      <c r="A14" s="503" t="s">
        <v>1435</v>
      </c>
      <c r="B14" s="731" t="s">
        <v>1436</v>
      </c>
      <c r="C14" s="73" t="s">
        <v>2916</v>
      </c>
      <c r="D14" s="309" t="s">
        <v>2904</v>
      </c>
      <c r="E14" s="854" t="s">
        <v>2955</v>
      </c>
      <c r="F14" s="532" t="s">
        <v>2917</v>
      </c>
      <c r="G14" s="335">
        <v>0</v>
      </c>
      <c r="H14" s="336">
        <v>0</v>
      </c>
      <c r="I14" s="335">
        <v>0</v>
      </c>
      <c r="J14" s="336">
        <v>0</v>
      </c>
      <c r="K14" s="335">
        <v>0</v>
      </c>
      <c r="L14" s="336">
        <v>0</v>
      </c>
      <c r="M14" s="335">
        <v>1</v>
      </c>
      <c r="N14" s="336">
        <v>4000</v>
      </c>
      <c r="O14" s="335">
        <f t="shared" si="0"/>
        <v>1</v>
      </c>
      <c r="P14" s="336">
        <f t="shared" si="1"/>
        <v>4000</v>
      </c>
      <c r="Q14" s="484" t="s">
        <v>2918</v>
      </c>
      <c r="R14" s="484" t="s">
        <v>2919</v>
      </c>
      <c r="S14" s="484" t="s">
        <v>2908</v>
      </c>
      <c r="T14" s="484" t="s">
        <v>2909</v>
      </c>
      <c r="U14" s="484" t="s">
        <v>2820</v>
      </c>
    </row>
    <row r="15" spans="1:21" ht="15.6" x14ac:dyDescent="0.35">
      <c r="A15" s="799"/>
      <c r="B15" s="799"/>
      <c r="C15" s="794"/>
      <c r="D15" s="756"/>
      <c r="E15" s="756"/>
      <c r="F15" s="756"/>
      <c r="G15" s="797"/>
      <c r="H15" s="798"/>
      <c r="I15" s="797"/>
      <c r="J15" s="798"/>
      <c r="K15" s="797"/>
      <c r="L15" s="798"/>
      <c r="M15" s="797"/>
      <c r="N15" s="798"/>
      <c r="O15" s="335">
        <f t="shared" si="0"/>
        <v>0</v>
      </c>
      <c r="P15" s="336">
        <f t="shared" si="1"/>
        <v>0</v>
      </c>
      <c r="Q15" s="756"/>
      <c r="R15" s="756"/>
      <c r="S15" s="756"/>
      <c r="T15" s="756"/>
      <c r="U15" s="756"/>
    </row>
    <row r="16" spans="1:21" s="344" customFormat="1" ht="107.45" customHeight="1" x14ac:dyDescent="0.25">
      <c r="A16" s="1007" t="s">
        <v>1437</v>
      </c>
      <c r="B16" s="1007" t="s">
        <v>1438</v>
      </c>
      <c r="C16" s="484" t="s">
        <v>2920</v>
      </c>
      <c r="D16" s="484" t="s">
        <v>2921</v>
      </c>
      <c r="E16" s="854" t="s">
        <v>2956</v>
      </c>
      <c r="F16" s="532" t="s">
        <v>2922</v>
      </c>
      <c r="G16" s="335">
        <v>0.5</v>
      </c>
      <c r="H16" s="800">
        <v>0</v>
      </c>
      <c r="I16" s="335">
        <v>0.5</v>
      </c>
      <c r="J16" s="800">
        <v>1000</v>
      </c>
      <c r="K16" s="335">
        <v>0</v>
      </c>
      <c r="L16" s="336">
        <v>0</v>
      </c>
      <c r="M16" s="335">
        <v>0</v>
      </c>
      <c r="N16" s="336">
        <v>0</v>
      </c>
      <c r="O16" s="335">
        <f t="shared" si="0"/>
        <v>1</v>
      </c>
      <c r="P16" s="336">
        <f t="shared" si="1"/>
        <v>1000</v>
      </c>
      <c r="Q16" s="484" t="s">
        <v>2923</v>
      </c>
      <c r="R16" s="484" t="s">
        <v>2924</v>
      </c>
      <c r="S16" s="484" t="s">
        <v>2925</v>
      </c>
      <c r="T16" s="484" t="s">
        <v>2926</v>
      </c>
      <c r="U16" s="484" t="s">
        <v>2927</v>
      </c>
    </row>
    <row r="17" spans="1:21" s="344" customFormat="1" ht="141.75" x14ac:dyDescent="0.25">
      <c r="A17" s="1008"/>
      <c r="B17" s="1008"/>
      <c r="C17" s="73" t="s">
        <v>2928</v>
      </c>
      <c r="D17" s="73" t="s">
        <v>2929</v>
      </c>
      <c r="E17" s="854" t="s">
        <v>2957</v>
      </c>
      <c r="F17" s="532" t="s">
        <v>2930</v>
      </c>
      <c r="G17" s="335">
        <v>0</v>
      </c>
      <c r="H17" s="336">
        <v>0</v>
      </c>
      <c r="I17" s="335">
        <v>0</v>
      </c>
      <c r="J17" s="336">
        <v>0</v>
      </c>
      <c r="K17" s="335">
        <v>1</v>
      </c>
      <c r="L17" s="336">
        <v>0</v>
      </c>
      <c r="M17" s="335">
        <v>0</v>
      </c>
      <c r="N17" s="336">
        <v>0</v>
      </c>
      <c r="O17" s="335">
        <f t="shared" si="0"/>
        <v>1</v>
      </c>
      <c r="P17" s="336">
        <f t="shared" si="1"/>
        <v>0</v>
      </c>
      <c r="Q17" s="484" t="s">
        <v>2931</v>
      </c>
      <c r="R17" s="484" t="s">
        <v>2932</v>
      </c>
      <c r="S17" s="484" t="s">
        <v>2933</v>
      </c>
      <c r="T17" s="484" t="s">
        <v>2934</v>
      </c>
      <c r="U17" s="484" t="s">
        <v>2935</v>
      </c>
    </row>
    <row r="18" spans="1:21" s="344" customFormat="1" ht="105" x14ac:dyDescent="0.25">
      <c r="A18" s="1008"/>
      <c r="B18" s="1008"/>
      <c r="C18" s="484" t="s">
        <v>2936</v>
      </c>
      <c r="D18" s="484" t="s">
        <v>2937</v>
      </c>
      <c r="E18" s="854" t="s">
        <v>2959</v>
      </c>
      <c r="F18" s="806" t="s">
        <v>2938</v>
      </c>
      <c r="G18" s="335">
        <v>0</v>
      </c>
      <c r="H18" s="800">
        <v>0</v>
      </c>
      <c r="I18" s="335">
        <v>1</v>
      </c>
      <c r="J18" s="800">
        <v>65700</v>
      </c>
      <c r="K18" s="335">
        <v>1</v>
      </c>
      <c r="L18" s="336">
        <v>0</v>
      </c>
      <c r="M18" s="335">
        <v>0</v>
      </c>
      <c r="N18" s="336">
        <v>0</v>
      </c>
      <c r="O18" s="335">
        <f t="shared" si="0"/>
        <v>2</v>
      </c>
      <c r="P18" s="336">
        <f t="shared" si="1"/>
        <v>65700</v>
      </c>
      <c r="Q18" s="484" t="s">
        <v>2939</v>
      </c>
      <c r="R18" s="807" t="s">
        <v>2942</v>
      </c>
      <c r="S18" s="807" t="s">
        <v>2940</v>
      </c>
      <c r="T18" s="484" t="s">
        <v>2227</v>
      </c>
      <c r="U18" s="484" t="s">
        <v>2941</v>
      </c>
    </row>
    <row r="19" spans="1:21" ht="15.6" x14ac:dyDescent="0.35">
      <c r="A19" s="580"/>
      <c r="B19" s="580"/>
      <c r="C19" s="801"/>
      <c r="D19" s="802"/>
      <c r="E19" s="802"/>
      <c r="F19" s="803"/>
      <c r="G19" s="804"/>
      <c r="H19" s="805"/>
      <c r="I19" s="804"/>
      <c r="J19" s="805"/>
      <c r="K19" s="335">
        <v>1</v>
      </c>
      <c r="L19" s="805"/>
      <c r="M19" s="804"/>
      <c r="N19" s="805"/>
      <c r="O19" s="335">
        <f t="shared" si="0"/>
        <v>1</v>
      </c>
      <c r="P19" s="336">
        <f t="shared" si="1"/>
        <v>0</v>
      </c>
      <c r="Q19" s="802"/>
      <c r="R19" s="802"/>
      <c r="S19" s="802"/>
      <c r="T19" s="802"/>
      <c r="U19" s="802"/>
    </row>
    <row r="20" spans="1:21" ht="35.450000000000003" customHeight="1" x14ac:dyDescent="0.25">
      <c r="A20" s="280"/>
      <c r="B20" s="281"/>
      <c r="C20" s="280" t="s">
        <v>118</v>
      </c>
      <c r="D20" s="281"/>
      <c r="E20" s="281"/>
      <c r="F20" s="282"/>
      <c r="G20" s="272">
        <f t="shared" ref="G20:P20" si="2">SUM(G7:H19)</f>
        <v>1.25</v>
      </c>
      <c r="H20" s="272">
        <f t="shared" si="2"/>
        <v>4.75</v>
      </c>
      <c r="I20" s="272">
        <f t="shared" si="2"/>
        <v>74704.75</v>
      </c>
      <c r="J20" s="272">
        <f t="shared" si="2"/>
        <v>74704.25</v>
      </c>
      <c r="K20" s="335">
        <v>1</v>
      </c>
      <c r="L20" s="272">
        <f t="shared" si="2"/>
        <v>3001.75</v>
      </c>
      <c r="M20" s="272">
        <f t="shared" si="2"/>
        <v>4001.75</v>
      </c>
      <c r="N20" s="272">
        <f t="shared" si="2"/>
        <v>4012</v>
      </c>
      <c r="O20" s="272">
        <f t="shared" si="2"/>
        <v>81712</v>
      </c>
      <c r="P20" s="272">
        <f t="shared" si="2"/>
        <v>81700</v>
      </c>
      <c r="Q20" s="259"/>
      <c r="R20" s="259"/>
      <c r="S20" s="259"/>
      <c r="T20" s="259"/>
      <c r="U20" s="259"/>
    </row>
    <row r="23" spans="1:21" ht="14.45" x14ac:dyDescent="0.35">
      <c r="P23" s="230">
        <f>P7+P8+P9+P10+P11+P12+P14+P16+P17+P18</f>
        <v>81700</v>
      </c>
    </row>
    <row r="25" spans="1:21" ht="14.45" x14ac:dyDescent="0.35">
      <c r="P25" s="230">
        <f>P7+P8+P9+P10+P11+P12+P14+P16+P17+P18</f>
        <v>81700</v>
      </c>
    </row>
  </sheetData>
  <mergeCells count="21">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 ref="B7:B12"/>
    <mergeCell ref="A7:A12"/>
    <mergeCell ref="A16:A18"/>
    <mergeCell ref="B16:B18"/>
    <mergeCell ref="A3:A5"/>
    <mergeCell ref="B3:B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0866141732283472" right="0.70866141732283472" top="0.74803149606299213" bottom="0.7480314960629921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B1" zoomScale="60" zoomScaleNormal="60" workbookViewId="0">
      <pane ySplit="8" topLeftCell="A9" activePane="bottomLeft" state="frozen"/>
      <selection activeCell="A7" sqref="A7"/>
      <selection pane="bottomLeft" activeCell="L24" sqref="L24"/>
    </sheetView>
  </sheetViews>
  <sheetFormatPr baseColWidth="10" defaultRowHeight="15" x14ac:dyDescent="0.25"/>
  <cols>
    <col min="1" max="1" width="56.140625" customWidth="1"/>
    <col min="2" max="2" width="34.5703125" customWidth="1"/>
    <col min="3" max="4" width="27.42578125" customWidth="1"/>
    <col min="5" max="5" width="15.5703125" customWidth="1"/>
    <col min="6" max="6" width="39.7109375" customWidth="1"/>
    <col min="7" max="7" width="10.85546875" customWidth="1"/>
    <col min="8" max="8" width="13.7109375" style="230" bestFit="1" customWidth="1"/>
    <col min="9" max="9" width="12.5703125" customWidth="1"/>
    <col min="10" max="10" width="14.85546875" style="230" customWidth="1"/>
    <col min="11" max="11" width="11.42578125" customWidth="1"/>
    <col min="12" max="12" width="13.7109375" style="230" bestFit="1" customWidth="1"/>
    <col min="13" max="13" width="11.140625" customWidth="1"/>
    <col min="14" max="14" width="13.7109375" style="230" bestFit="1" customWidth="1"/>
    <col min="15" max="15" width="10.28515625" customWidth="1"/>
    <col min="16" max="16" width="19" style="230" customWidth="1"/>
    <col min="17" max="17" width="14.140625" hidden="1" customWidth="1"/>
    <col min="18" max="18" width="28.28515625" bestFit="1" customWidth="1"/>
    <col min="19" max="19" width="20.5703125" customWidth="1"/>
    <col min="20" max="20" width="24.42578125" customWidth="1"/>
    <col min="21" max="21" width="30.7109375" customWidth="1"/>
  </cols>
  <sheetData>
    <row r="1" spans="1:21" s="733" customFormat="1" ht="23.45" x14ac:dyDescent="0.55000000000000004">
      <c r="B1" s="734"/>
      <c r="C1" s="734"/>
      <c r="D1" s="734"/>
      <c r="E1" s="734"/>
      <c r="F1" s="734"/>
      <c r="G1" s="734" t="s">
        <v>1506</v>
      </c>
      <c r="H1" s="735"/>
      <c r="J1" s="734"/>
      <c r="K1" s="734"/>
      <c r="L1" s="734"/>
      <c r="M1" s="734"/>
      <c r="N1" s="734"/>
      <c r="O1" s="734"/>
      <c r="P1" s="734"/>
      <c r="Q1" s="734"/>
      <c r="R1" s="734"/>
      <c r="S1" s="734"/>
      <c r="T1" s="734"/>
      <c r="U1" s="734"/>
    </row>
    <row r="2" spans="1:21" ht="18.600000000000001" x14ac:dyDescent="0.35">
      <c r="A2" s="264" t="s">
        <v>1347</v>
      </c>
      <c r="B2" s="273"/>
      <c r="C2" s="273"/>
      <c r="D2" s="273"/>
      <c r="E2" s="273"/>
      <c r="F2" s="273"/>
      <c r="G2" s="273"/>
      <c r="J2" s="273"/>
      <c r="K2" s="273"/>
      <c r="L2" s="273"/>
      <c r="M2" s="273"/>
      <c r="N2" s="273"/>
      <c r="O2" s="273"/>
      <c r="P2" s="273"/>
      <c r="Q2" s="273"/>
      <c r="R2" s="273"/>
      <c r="S2" s="273"/>
      <c r="T2" s="273"/>
      <c r="U2" s="273"/>
    </row>
    <row r="3" spans="1:21" x14ac:dyDescent="0.25">
      <c r="A3" s="1053" t="s">
        <v>1401</v>
      </c>
      <c r="B3" s="1053"/>
      <c r="C3" s="1053"/>
      <c r="D3" s="1053"/>
      <c r="E3" s="1053"/>
      <c r="F3" s="1053"/>
      <c r="G3" s="1053"/>
      <c r="H3" s="1053"/>
      <c r="I3" s="1053"/>
      <c r="J3" s="1053"/>
      <c r="K3" s="1053"/>
      <c r="L3" s="1053"/>
      <c r="M3" s="1053"/>
      <c r="N3" s="1053"/>
      <c r="O3" s="1053"/>
      <c r="P3" s="1053"/>
      <c r="Q3" s="1053"/>
      <c r="R3" s="1053"/>
      <c r="S3" s="1053"/>
      <c r="T3" s="1053"/>
      <c r="U3" s="1053"/>
    </row>
    <row r="4" spans="1:21" s="344" customFormat="1" x14ac:dyDescent="0.25">
      <c r="A4" s="354" t="s">
        <v>1400</v>
      </c>
      <c r="B4" s="353"/>
      <c r="C4" s="353"/>
      <c r="D4" s="353"/>
      <c r="E4" s="353"/>
      <c r="F4" s="353"/>
      <c r="G4" s="353"/>
      <c r="H4" s="353"/>
      <c r="I4" s="353"/>
      <c r="J4" s="353"/>
      <c r="K4" s="353"/>
      <c r="L4" s="353"/>
      <c r="M4" s="353"/>
      <c r="N4" s="353"/>
      <c r="O4" s="353"/>
      <c r="P4" s="353"/>
      <c r="Q4" s="353"/>
      <c r="R4" s="353"/>
      <c r="S4" s="353"/>
      <c r="T4" s="353"/>
      <c r="U4" s="353"/>
    </row>
    <row r="5" spans="1:21" x14ac:dyDescent="0.25">
      <c r="A5" s="303" t="s">
        <v>1465</v>
      </c>
      <c r="B5" s="264"/>
      <c r="C5" s="264"/>
      <c r="D5" s="264"/>
      <c r="E5" s="264"/>
      <c r="F5" s="264"/>
      <c r="G5" s="264"/>
      <c r="H5" s="264"/>
      <c r="I5" s="264"/>
      <c r="J5" s="264"/>
      <c r="K5" s="264"/>
      <c r="L5" s="264"/>
      <c r="M5" s="264"/>
      <c r="N5" s="264"/>
      <c r="O5" s="264"/>
      <c r="P5" s="264"/>
      <c r="Q5" s="264"/>
      <c r="R5" s="264"/>
      <c r="S5" s="264"/>
      <c r="T5" s="264"/>
      <c r="U5" s="264"/>
    </row>
    <row r="6" spans="1:21" ht="15" customHeight="1" x14ac:dyDescent="0.25">
      <c r="A6" s="1002" t="s">
        <v>97</v>
      </c>
      <c r="B6" s="1004" t="s">
        <v>111</v>
      </c>
      <c r="C6" s="1011" t="s">
        <v>86</v>
      </c>
      <c r="D6" s="1011" t="s">
        <v>87</v>
      </c>
      <c r="E6" s="1011" t="s">
        <v>392</v>
      </c>
      <c r="F6" s="1011" t="s">
        <v>88</v>
      </c>
      <c r="G6" s="1014" t="s">
        <v>100</v>
      </c>
      <c r="H6" s="1016"/>
      <c r="I6" s="1016"/>
      <c r="J6" s="1016"/>
      <c r="K6" s="1016"/>
      <c r="L6" s="1016"/>
      <c r="M6" s="1016"/>
      <c r="N6" s="1015"/>
      <c r="O6" s="1020" t="s">
        <v>101</v>
      </c>
      <c r="P6" s="1021"/>
      <c r="Q6" s="1004" t="s">
        <v>102</v>
      </c>
      <c r="R6" s="1004" t="s">
        <v>103</v>
      </c>
      <c r="S6" s="1004" t="s">
        <v>110</v>
      </c>
      <c r="T6" s="1004" t="s">
        <v>109</v>
      </c>
      <c r="U6" s="1004" t="s">
        <v>89</v>
      </c>
    </row>
    <row r="7" spans="1:21" ht="26.45" customHeight="1" x14ac:dyDescent="0.25">
      <c r="A7" s="1002"/>
      <c r="B7" s="1002"/>
      <c r="C7" s="1012"/>
      <c r="D7" s="1012"/>
      <c r="E7" s="1012"/>
      <c r="F7" s="1012"/>
      <c r="G7" s="1014" t="s">
        <v>104</v>
      </c>
      <c r="H7" s="1015"/>
      <c r="I7" s="1014" t="s">
        <v>105</v>
      </c>
      <c r="J7" s="1015"/>
      <c r="K7" s="1014" t="s">
        <v>106</v>
      </c>
      <c r="L7" s="1015"/>
      <c r="M7" s="1014" t="s">
        <v>107</v>
      </c>
      <c r="N7" s="1015"/>
      <c r="O7" s="1022"/>
      <c r="P7" s="1023"/>
      <c r="Q7" s="1002"/>
      <c r="R7" s="1002"/>
      <c r="S7" s="1002"/>
      <c r="T7" s="1002"/>
      <c r="U7" s="1002"/>
    </row>
    <row r="8" spans="1:21" ht="47.45" customHeight="1" x14ac:dyDescent="0.25">
      <c r="A8" s="1003"/>
      <c r="B8" s="1003"/>
      <c r="C8" s="1013"/>
      <c r="D8" s="1013"/>
      <c r="E8" s="1013"/>
      <c r="F8" s="1013"/>
      <c r="G8" s="403" t="s">
        <v>108</v>
      </c>
      <c r="H8" s="403" t="s">
        <v>12</v>
      </c>
      <c r="I8" s="403" t="s">
        <v>108</v>
      </c>
      <c r="J8" s="403" t="s">
        <v>12</v>
      </c>
      <c r="K8" s="403" t="s">
        <v>108</v>
      </c>
      <c r="L8" s="403" t="s">
        <v>12</v>
      </c>
      <c r="M8" s="403" t="s">
        <v>108</v>
      </c>
      <c r="N8" s="403" t="s">
        <v>12</v>
      </c>
      <c r="O8" s="403" t="s">
        <v>108</v>
      </c>
      <c r="P8" s="403" t="s">
        <v>12</v>
      </c>
      <c r="Q8" s="1003"/>
      <c r="R8" s="1003"/>
      <c r="S8" s="1003"/>
      <c r="T8" s="1003"/>
      <c r="U8" s="1003"/>
    </row>
    <row r="9" spans="1:21" s="344" customFormat="1" ht="15.6" x14ac:dyDescent="0.35">
      <c r="A9" s="404"/>
      <c r="B9" s="405"/>
      <c r="C9" s="406"/>
      <c r="D9" s="406"/>
      <c r="E9" s="407"/>
      <c r="F9" s="406"/>
      <c r="G9" s="408"/>
      <c r="H9" s="408"/>
      <c r="I9" s="408"/>
      <c r="J9" s="408"/>
      <c r="K9" s="408"/>
      <c r="L9" s="408"/>
      <c r="M9" s="408"/>
      <c r="N9" s="408"/>
      <c r="O9" s="408"/>
      <c r="P9" s="408"/>
      <c r="Q9" s="409"/>
      <c r="R9" s="409"/>
      <c r="S9" s="409"/>
      <c r="T9" s="409"/>
      <c r="U9" s="410"/>
    </row>
    <row r="10" spans="1:21" ht="90" x14ac:dyDescent="0.25">
      <c r="A10" s="1048" t="s">
        <v>1401</v>
      </c>
      <c r="B10" s="1051" t="s">
        <v>1402</v>
      </c>
      <c r="C10" s="808" t="s">
        <v>2960</v>
      </c>
      <c r="D10" s="808" t="s">
        <v>2961</v>
      </c>
      <c r="E10" s="844" t="s">
        <v>3044</v>
      </c>
      <c r="F10" s="694" t="s">
        <v>2962</v>
      </c>
      <c r="G10" s="809">
        <v>0</v>
      </c>
      <c r="H10" s="810">
        <v>0</v>
      </c>
      <c r="I10" s="809">
        <v>0.25</v>
      </c>
      <c r="J10" s="810">
        <v>0</v>
      </c>
      <c r="K10" s="809">
        <v>0.25</v>
      </c>
      <c r="L10" s="810">
        <v>0</v>
      </c>
      <c r="M10" s="809">
        <v>0.5</v>
      </c>
      <c r="N10" s="810">
        <v>0</v>
      </c>
      <c r="O10" s="809">
        <f>G10+I10+K10+M10</f>
        <v>1</v>
      </c>
      <c r="P10" s="810">
        <f>H10+J10+L10+N10</f>
        <v>0</v>
      </c>
      <c r="Q10" s="811" t="s">
        <v>2963</v>
      </c>
      <c r="R10" s="816" t="s">
        <v>2964</v>
      </c>
      <c r="S10" s="816" t="s">
        <v>2965</v>
      </c>
      <c r="T10" s="816" t="s">
        <v>2966</v>
      </c>
      <c r="U10" s="816" t="s">
        <v>2967</v>
      </c>
    </row>
    <row r="11" spans="1:21" ht="81.599999999999994" customHeight="1" x14ac:dyDescent="0.25">
      <c r="A11" s="1049"/>
      <c r="B11" s="1052"/>
      <c r="C11" s="518" t="s">
        <v>2968</v>
      </c>
      <c r="D11" s="518" t="s">
        <v>2969</v>
      </c>
      <c r="E11" s="844" t="s">
        <v>3046</v>
      </c>
      <c r="F11" s="471" t="s">
        <v>2970</v>
      </c>
      <c r="G11" s="632">
        <v>0.25</v>
      </c>
      <c r="H11" s="338">
        <v>0</v>
      </c>
      <c r="I11" s="632">
        <v>0.25</v>
      </c>
      <c r="J11" s="338">
        <v>0</v>
      </c>
      <c r="K11" s="632">
        <v>0.25</v>
      </c>
      <c r="L11" s="338">
        <v>0</v>
      </c>
      <c r="M11" s="632">
        <v>0.25</v>
      </c>
      <c r="N11" s="338">
        <v>0</v>
      </c>
      <c r="O11" s="632">
        <f>G11+I11+K11+M11</f>
        <v>1</v>
      </c>
      <c r="P11" s="338">
        <f>H11+J11+L11+N11</f>
        <v>0</v>
      </c>
      <c r="Q11" s="270" t="s">
        <v>2971</v>
      </c>
      <c r="R11" s="518" t="s">
        <v>2972</v>
      </c>
      <c r="S11" s="518" t="s">
        <v>2973</v>
      </c>
      <c r="T11" s="518" t="s">
        <v>2974</v>
      </c>
      <c r="U11" s="518" t="s">
        <v>2459</v>
      </c>
    </row>
    <row r="12" spans="1:21" ht="15.75" x14ac:dyDescent="0.25">
      <c r="A12" s="1050"/>
      <c r="B12" s="799"/>
      <c r="C12" s="728"/>
      <c r="D12" s="728"/>
      <c r="E12" s="728"/>
      <c r="F12" s="729"/>
      <c r="G12" s="729"/>
      <c r="H12" s="692"/>
      <c r="I12" s="729"/>
      <c r="J12" s="692"/>
      <c r="K12" s="729"/>
      <c r="L12" s="692"/>
      <c r="M12" s="729"/>
      <c r="N12" s="692"/>
      <c r="O12" s="868">
        <f t="shared" ref="O12:O15" si="0">G12+I12+K12+M12</f>
        <v>0</v>
      </c>
      <c r="P12" s="869">
        <f t="shared" ref="P12:P15" si="1">H12+J12+L12+N12</f>
        <v>0</v>
      </c>
      <c r="Q12" s="729"/>
      <c r="R12" s="690"/>
      <c r="S12" s="690"/>
      <c r="T12" s="690"/>
      <c r="U12" s="872"/>
    </row>
    <row r="13" spans="1:21" s="646" customFormat="1" ht="108.6" customHeight="1" x14ac:dyDescent="0.25">
      <c r="A13" s="817" t="s">
        <v>1400</v>
      </c>
      <c r="B13" s="817" t="s">
        <v>1403</v>
      </c>
      <c r="C13" s="518" t="s">
        <v>2975</v>
      </c>
      <c r="D13" s="518" t="s">
        <v>2976</v>
      </c>
      <c r="E13" s="844" t="s">
        <v>3045</v>
      </c>
      <c r="F13" s="471" t="s">
        <v>2977</v>
      </c>
      <c r="G13" s="812">
        <v>0.25</v>
      </c>
      <c r="H13" s="813">
        <v>3000</v>
      </c>
      <c r="I13" s="632">
        <v>0.25</v>
      </c>
      <c r="J13" s="813">
        <v>3000</v>
      </c>
      <c r="K13" s="814">
        <v>0.25</v>
      </c>
      <c r="L13" s="813">
        <v>3000</v>
      </c>
      <c r="M13" s="812">
        <v>0.25</v>
      </c>
      <c r="N13" s="813">
        <v>3000</v>
      </c>
      <c r="O13" s="815">
        <f>G13+I13+K13+M13</f>
        <v>1</v>
      </c>
      <c r="P13" s="813">
        <f>H13+J13+L13+N13</f>
        <v>12000</v>
      </c>
      <c r="Q13" s="518" t="s">
        <v>2978</v>
      </c>
      <c r="R13" s="518" t="s">
        <v>2979</v>
      </c>
      <c r="S13" s="518" t="s">
        <v>2980</v>
      </c>
      <c r="T13" s="518" t="s">
        <v>2981</v>
      </c>
      <c r="U13" s="518" t="s">
        <v>2982</v>
      </c>
    </row>
    <row r="14" spans="1:21" s="344" customFormat="1" ht="19.5" customHeight="1" x14ac:dyDescent="0.25">
      <c r="A14" s="1047" t="s">
        <v>1465</v>
      </c>
      <c r="B14" s="793"/>
      <c r="C14" s="728"/>
      <c r="D14" s="728"/>
      <c r="E14" s="728"/>
      <c r="F14" s="729"/>
      <c r="G14" s="729"/>
      <c r="H14" s="692"/>
      <c r="I14" s="729"/>
      <c r="J14" s="692"/>
      <c r="K14" s="729"/>
      <c r="L14" s="692"/>
      <c r="M14" s="729"/>
      <c r="N14" s="692"/>
      <c r="O14" s="868">
        <f t="shared" si="0"/>
        <v>0</v>
      </c>
      <c r="P14" s="869">
        <f t="shared" si="1"/>
        <v>0</v>
      </c>
      <c r="Q14" s="729"/>
      <c r="R14" s="729"/>
      <c r="S14" s="729"/>
      <c r="T14" s="729"/>
      <c r="U14" s="870"/>
    </row>
    <row r="15" spans="1:21" s="344" customFormat="1" ht="101.1" customHeight="1" x14ac:dyDescent="0.25">
      <c r="A15" s="1047"/>
      <c r="B15" s="817" t="s">
        <v>1424</v>
      </c>
      <c r="C15" s="518" t="s">
        <v>3050</v>
      </c>
      <c r="D15" s="518" t="s">
        <v>3049</v>
      </c>
      <c r="E15" s="844" t="s">
        <v>3047</v>
      </c>
      <c r="F15" s="518" t="s">
        <v>3048</v>
      </c>
      <c r="G15" s="632">
        <v>0.25</v>
      </c>
      <c r="H15" s="338">
        <v>5000</v>
      </c>
      <c r="I15" s="632">
        <v>0.25</v>
      </c>
      <c r="J15" s="338">
        <v>5000</v>
      </c>
      <c r="K15" s="632">
        <v>0.25</v>
      </c>
      <c r="L15" s="338">
        <v>5000</v>
      </c>
      <c r="M15" s="632">
        <v>0.25</v>
      </c>
      <c r="N15" s="338">
        <v>5000</v>
      </c>
      <c r="O15" s="633">
        <f t="shared" si="0"/>
        <v>1</v>
      </c>
      <c r="P15" s="366">
        <f t="shared" si="1"/>
        <v>20000</v>
      </c>
      <c r="Q15" s="270"/>
      <c r="R15" s="518" t="s">
        <v>3051</v>
      </c>
      <c r="S15" s="518" t="s">
        <v>3052</v>
      </c>
      <c r="T15" s="518" t="s">
        <v>3054</v>
      </c>
      <c r="U15" s="871" t="s">
        <v>3053</v>
      </c>
    </row>
    <row r="16" spans="1:21" ht="32.1" customHeight="1" x14ac:dyDescent="0.35">
      <c r="A16" s="280"/>
      <c r="B16" s="281"/>
      <c r="C16" s="280" t="s">
        <v>1507</v>
      </c>
      <c r="D16" s="281"/>
      <c r="E16" s="281"/>
      <c r="F16" s="282"/>
      <c r="G16" s="271">
        <f t="shared" ref="G16:P16" si="2">SUM(G10:G15)</f>
        <v>0.75</v>
      </c>
      <c r="H16" s="272">
        <f t="shared" si="2"/>
        <v>8000</v>
      </c>
      <c r="I16" s="960">
        <f t="shared" si="2"/>
        <v>1</v>
      </c>
      <c r="J16" s="272">
        <f t="shared" si="2"/>
        <v>8000</v>
      </c>
      <c r="K16" s="960">
        <f t="shared" si="2"/>
        <v>1</v>
      </c>
      <c r="L16" s="272">
        <f t="shared" si="2"/>
        <v>8000</v>
      </c>
      <c r="M16" s="271">
        <f t="shared" si="2"/>
        <v>1.25</v>
      </c>
      <c r="N16" s="272">
        <f t="shared" si="2"/>
        <v>8000</v>
      </c>
      <c r="O16" s="272">
        <f t="shared" si="2"/>
        <v>4</v>
      </c>
      <c r="P16" s="272">
        <f t="shared" si="2"/>
        <v>32000</v>
      </c>
      <c r="Q16" s="258"/>
      <c r="R16" s="258"/>
      <c r="S16" s="258"/>
      <c r="T16" s="258"/>
      <c r="U16" s="258"/>
    </row>
    <row r="22" spans="8:16" ht="14.45" x14ac:dyDescent="0.35">
      <c r="H22"/>
      <c r="J22"/>
      <c r="L22"/>
      <c r="N22"/>
      <c r="P22"/>
    </row>
    <row r="23" spans="8:16" ht="14.45" x14ac:dyDescent="0.35">
      <c r="H23"/>
      <c r="J23"/>
      <c r="L23"/>
      <c r="N23"/>
      <c r="P23"/>
    </row>
    <row r="24" spans="8:16" ht="14.45" x14ac:dyDescent="0.35">
      <c r="H24"/>
      <c r="J24"/>
      <c r="L24"/>
      <c r="N24"/>
      <c r="P24"/>
    </row>
    <row r="25" spans="8:16" ht="14.45" x14ac:dyDescent="0.35">
      <c r="H25"/>
      <c r="J25"/>
      <c r="L25"/>
      <c r="N25"/>
      <c r="P25"/>
    </row>
    <row r="26" spans="8:16" ht="14.45" x14ac:dyDescent="0.35">
      <c r="H26"/>
      <c r="J26"/>
      <c r="L26"/>
      <c r="N26"/>
      <c r="P26"/>
    </row>
    <row r="27" spans="8:16" ht="14.45" x14ac:dyDescent="0.35">
      <c r="H27"/>
      <c r="J27"/>
      <c r="L27"/>
      <c r="N27"/>
      <c r="P27"/>
    </row>
    <row r="28" spans="8:16" ht="14.45" x14ac:dyDescent="0.35">
      <c r="H28"/>
      <c r="J28"/>
      <c r="L28"/>
      <c r="N28"/>
      <c r="P28"/>
    </row>
    <row r="29" spans="8:16" ht="14.45" x14ac:dyDescent="0.35">
      <c r="H29"/>
      <c r="J29"/>
      <c r="L29"/>
      <c r="N29"/>
      <c r="P29"/>
    </row>
    <row r="30" spans="8:16" ht="14.45" x14ac:dyDescent="0.35">
      <c r="H30"/>
      <c r="J30"/>
      <c r="L30"/>
      <c r="N30"/>
      <c r="P30"/>
    </row>
    <row r="31" spans="8:16" ht="14.45" x14ac:dyDescent="0.35">
      <c r="H31"/>
      <c r="J31"/>
      <c r="L31"/>
      <c r="N31"/>
      <c r="P31"/>
    </row>
    <row r="32" spans="8:16" ht="14.45" x14ac:dyDescent="0.35">
      <c r="H32"/>
      <c r="J32"/>
      <c r="L32"/>
      <c r="N32"/>
      <c r="P32"/>
    </row>
    <row r="33" spans="8:16" ht="14.45" x14ac:dyDescent="0.35">
      <c r="H33"/>
      <c r="J33"/>
      <c r="L33"/>
      <c r="N33"/>
      <c r="P33"/>
    </row>
    <row r="34" spans="8:16" ht="14.45" x14ac:dyDescent="0.35">
      <c r="H34"/>
      <c r="J34"/>
      <c r="L34"/>
      <c r="N34"/>
      <c r="P34"/>
    </row>
  </sheetData>
  <mergeCells count="21">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14:A15"/>
    <mergeCell ref="E6:E8"/>
    <mergeCell ref="A6:A8"/>
    <mergeCell ref="A10:A12"/>
    <mergeCell ref="B10:B11"/>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zoomScale="90" zoomScaleNormal="90" workbookViewId="0">
      <selection activeCell="F17" sqref="F17"/>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9.85546875" style="195" customWidth="1"/>
    <col min="10" max="10" width="15.85546875" style="85" bestFit="1" customWidth="1"/>
    <col min="11" max="16384" width="11.5703125" style="85"/>
  </cols>
  <sheetData>
    <row r="2" spans="2:9" ht="15.95" thickBot="1" x14ac:dyDescent="0.4">
      <c r="H2" s="993" t="s">
        <v>1369</v>
      </c>
      <c r="I2" s="993"/>
    </row>
    <row r="3" spans="2:9" ht="19.5" thickBot="1" x14ac:dyDescent="0.3">
      <c r="B3" s="80" t="s">
        <v>21</v>
      </c>
      <c r="C3" s="80" t="s">
        <v>391</v>
      </c>
      <c r="H3" s="385" t="s">
        <v>390</v>
      </c>
      <c r="I3" s="386" t="s">
        <v>391</v>
      </c>
    </row>
    <row r="4" spans="2:9" ht="18.75" x14ac:dyDescent="0.25">
      <c r="B4" s="81" t="s">
        <v>122</v>
      </c>
      <c r="C4" s="200">
        <f>'1. TALLERES SEMINARIOS'!D5</f>
        <v>4666829.3321249997</v>
      </c>
      <c r="H4" s="378" t="s">
        <v>1357</v>
      </c>
      <c r="I4" s="381">
        <f>'1. Desarrollo e Innov. Curricu.'!P39</f>
        <v>646000</v>
      </c>
    </row>
    <row r="5" spans="2:9" ht="18.75" x14ac:dyDescent="0.25">
      <c r="B5" s="81" t="s">
        <v>415</v>
      </c>
      <c r="C5" s="200">
        <f>'2. CONTRATACION DE PERSONAL'!D5</f>
        <v>1434524.6616666669</v>
      </c>
      <c r="H5" s="379" t="s">
        <v>1359</v>
      </c>
      <c r="I5" s="382">
        <f>'2. Investigación Científica'!P53</f>
        <v>815779</v>
      </c>
    </row>
    <row r="6" spans="2:9" ht="18.75" x14ac:dyDescent="0.25">
      <c r="B6" s="81" t="s">
        <v>126</v>
      </c>
      <c r="C6" s="200">
        <f>'3. EQUIPO DE OFICINA'!D5</f>
        <v>405000</v>
      </c>
      <c r="H6" s="379" t="s">
        <v>471</v>
      </c>
      <c r="I6" s="382">
        <f>'3. Vinculación Univ. Sociedad'!P47</f>
        <v>745650</v>
      </c>
    </row>
    <row r="7" spans="2:9" ht="19.5" thickBot="1" x14ac:dyDescent="0.3">
      <c r="B7" s="81" t="s">
        <v>416</v>
      </c>
      <c r="C7" s="200">
        <f>'4. EQUIPO TECNOLÓGICOS'!D5</f>
        <v>1707500</v>
      </c>
      <c r="E7" s="389" t="s">
        <v>119</v>
      </c>
      <c r="F7" s="398" t="s">
        <v>1471</v>
      </c>
      <c r="H7" s="379" t="s">
        <v>1358</v>
      </c>
      <c r="I7" s="382">
        <f>'4. Docencia y Profesorado Univ.'!P35</f>
        <v>286140</v>
      </c>
    </row>
    <row r="8" spans="2:9" ht="18.600000000000001" x14ac:dyDescent="0.35">
      <c r="B8" s="81" t="s">
        <v>127</v>
      </c>
      <c r="C8" s="200">
        <f>'5. ACTIVIDADES ESPECIALES'!D5</f>
        <v>372000</v>
      </c>
      <c r="E8" s="394" t="s">
        <v>1473</v>
      </c>
      <c r="F8" s="395">
        <f>Presupuesto!D566</f>
        <v>2344914.6677916665</v>
      </c>
      <c r="H8" s="379" t="s">
        <v>1360</v>
      </c>
      <c r="I8" s="382">
        <f>'5. Estudiantes y Graduados'!P48</f>
        <v>295000</v>
      </c>
    </row>
    <row r="9" spans="2:9" ht="19.5" thickBot="1" x14ac:dyDescent="0.3">
      <c r="B9" s="91" t="s">
        <v>386</v>
      </c>
      <c r="C9" s="82">
        <f>'6. Becas'!D5</f>
        <v>0</v>
      </c>
      <c r="E9" s="396" t="s">
        <v>1498</v>
      </c>
      <c r="F9" s="397">
        <f>Presupuesto!E566</f>
        <v>8521239.3260000013</v>
      </c>
      <c r="H9" s="379" t="s">
        <v>472</v>
      </c>
      <c r="I9" s="382">
        <f>'6. Gestión del Conocimiento'!P30</f>
        <v>1499811</v>
      </c>
    </row>
    <row r="10" spans="2:9" ht="18.95" thickBot="1" x14ac:dyDescent="0.4">
      <c r="B10" s="91" t="s">
        <v>387</v>
      </c>
      <c r="C10" s="82">
        <f>'7. Infraestructura'!D5</f>
        <v>2352000</v>
      </c>
      <c r="E10" s="399" t="s">
        <v>1472</v>
      </c>
      <c r="F10" s="400">
        <f>Presupuesto!F566</f>
        <v>10866153.993791668</v>
      </c>
      <c r="G10" s="110"/>
      <c r="H10" s="379" t="s">
        <v>1361</v>
      </c>
      <c r="I10" s="383">
        <f>'7. Lo Esencial de la Reforma U.'!P20</f>
        <v>81700</v>
      </c>
    </row>
    <row r="11" spans="2:9" ht="18.600000000000001" x14ac:dyDescent="0.35">
      <c r="B11" s="81" t="s">
        <v>418</v>
      </c>
      <c r="C11" s="82">
        <f>'8. Venta de Servicios'!D5</f>
        <v>0</v>
      </c>
      <c r="E11" s="401" t="s">
        <v>405</v>
      </c>
      <c r="F11" s="402">
        <f>Presupuesto!AR566</f>
        <v>10753853.993791668</v>
      </c>
      <c r="G11" s="110"/>
      <c r="H11" s="379" t="s">
        <v>1466</v>
      </c>
      <c r="I11" s="383">
        <f>'8. Asegura. de la Calid. y M'!P16</f>
        <v>32000</v>
      </c>
    </row>
    <row r="12" spans="2:9" ht="18.75" x14ac:dyDescent="0.25">
      <c r="B12" s="91"/>
      <c r="C12" s="82"/>
      <c r="F12" s="110"/>
      <c r="G12" s="110"/>
      <c r="H12" s="379" t="s">
        <v>1363</v>
      </c>
      <c r="I12" s="383">
        <f>'9. Cultura de Inno. Insti...'!P13</f>
        <v>0</v>
      </c>
    </row>
    <row r="13" spans="2:9" ht="24" thickBot="1" x14ac:dyDescent="0.4">
      <c r="B13" s="83" t="s">
        <v>125</v>
      </c>
      <c r="C13" s="393">
        <f>SUM(C4:C12)</f>
        <v>10937853.993791666</v>
      </c>
      <c r="F13" s="110"/>
      <c r="G13" s="110"/>
      <c r="H13" s="380" t="s">
        <v>1450</v>
      </c>
      <c r="I13" s="384">
        <f>'10. Posgrado'!P43</f>
        <v>0</v>
      </c>
    </row>
    <row r="14" spans="2:9" ht="23.45" x14ac:dyDescent="0.35">
      <c r="B14" s="83"/>
      <c r="C14" s="84"/>
      <c r="F14" s="110"/>
      <c r="G14" s="110"/>
      <c r="H14" s="387" t="s">
        <v>125</v>
      </c>
      <c r="I14" s="388">
        <f>SUM(I4:I13)</f>
        <v>4402080</v>
      </c>
    </row>
    <row r="15" spans="2:9" ht="15.6" x14ac:dyDescent="0.35">
      <c r="F15" s="110"/>
      <c r="G15" s="110"/>
      <c r="H15" s="994"/>
      <c r="I15" s="994"/>
    </row>
    <row r="16" spans="2:9" ht="15.95" thickBot="1" x14ac:dyDescent="0.4">
      <c r="F16" s="110"/>
      <c r="G16" s="110"/>
      <c r="H16" s="995" t="s">
        <v>1371</v>
      </c>
      <c r="I16" s="995"/>
    </row>
    <row r="17" spans="2:15" ht="15.75" thickBot="1" x14ac:dyDescent="0.3">
      <c r="F17" s="110"/>
      <c r="G17" s="110"/>
      <c r="H17" s="389" t="s">
        <v>390</v>
      </c>
      <c r="I17" s="390" t="s">
        <v>391</v>
      </c>
      <c r="J17" s="195"/>
    </row>
    <row r="18" spans="2:15" x14ac:dyDescent="0.25">
      <c r="H18" s="442" t="s">
        <v>1364</v>
      </c>
      <c r="I18" s="443">
        <f>'11. Gestion Administrativa'!P56</f>
        <v>6338275</v>
      </c>
      <c r="J18" s="195"/>
    </row>
    <row r="19" spans="2:15" x14ac:dyDescent="0.25">
      <c r="H19" s="444" t="s">
        <v>1365</v>
      </c>
      <c r="I19" s="445">
        <f>'12. Gestión del Talento Humano'!P15</f>
        <v>102500</v>
      </c>
      <c r="J19" s="195"/>
    </row>
    <row r="20" spans="2:15" x14ac:dyDescent="0.25">
      <c r="B20" s="436" t="s">
        <v>1493</v>
      </c>
      <c r="C20" s="437">
        <v>21.981300000000001</v>
      </c>
      <c r="D20" s="436" t="s">
        <v>1496</v>
      </c>
      <c r="E20" s="438"/>
      <c r="H20" s="444" t="s">
        <v>1366</v>
      </c>
      <c r="I20" s="445">
        <f>'13. Gestión Académica'!P19</f>
        <v>35000</v>
      </c>
      <c r="J20" s="195"/>
    </row>
    <row r="21" spans="2:15" x14ac:dyDescent="0.25">
      <c r="H21" s="444" t="s">
        <v>1367</v>
      </c>
      <c r="I21" s="445">
        <f>'14. Internacional... de la E.S.'!P32</f>
        <v>0</v>
      </c>
      <c r="J21" s="195"/>
    </row>
    <row r="22" spans="2:15" x14ac:dyDescent="0.25">
      <c r="H22" s="446" t="s">
        <v>1368</v>
      </c>
      <c r="I22" s="447">
        <f>'15. Gobernabilidad y Proceso...'!P23</f>
        <v>60000</v>
      </c>
      <c r="J22" s="195"/>
    </row>
    <row r="23" spans="2:15" x14ac:dyDescent="0.25">
      <c r="H23" s="448" t="s">
        <v>1467</v>
      </c>
      <c r="I23" s="449">
        <f>'16. Desa. del Sistema Educ.Sup.'!P70</f>
        <v>0</v>
      </c>
      <c r="J23" s="195"/>
    </row>
    <row r="24" spans="2:15" s="428" customFormat="1" ht="15.75" thickBot="1" x14ac:dyDescent="0.3">
      <c r="H24" s="450" t="s">
        <v>1505</v>
      </c>
      <c r="I24" s="451">
        <f>'17. Gestión TIC'!P74</f>
        <v>0</v>
      </c>
      <c r="J24" s="195"/>
    </row>
    <row r="25" spans="2:15" thickBot="1" x14ac:dyDescent="0.4">
      <c r="H25" s="440" t="s">
        <v>125</v>
      </c>
      <c r="I25" s="441">
        <f>SUM(I18:I23)</f>
        <v>6535775</v>
      </c>
    </row>
    <row r="26" spans="2:15" thickBot="1" x14ac:dyDescent="0.4"/>
    <row r="27" spans="2:15" ht="15.75" thickBot="1" x14ac:dyDescent="0.3">
      <c r="H27" s="391" t="s">
        <v>1370</v>
      </c>
      <c r="I27" s="392">
        <f>I14+I25</f>
        <v>10937855</v>
      </c>
    </row>
    <row r="28" spans="2:15" ht="14.45" x14ac:dyDescent="0.35">
      <c r="H28" s="325"/>
      <c r="I28" s="326"/>
    </row>
    <row r="29" spans="2:15" ht="14.45" x14ac:dyDescent="0.35">
      <c r="H29" s="325"/>
      <c r="I29" s="326"/>
    </row>
    <row r="30" spans="2:15" ht="14.45" x14ac:dyDescent="0.35">
      <c r="H30" s="195"/>
    </row>
    <row r="31" spans="2:15" x14ac:dyDescent="0.25">
      <c r="B31" s="85" t="s">
        <v>482</v>
      </c>
      <c r="C31" s="85" t="s">
        <v>483</v>
      </c>
      <c r="D31" s="85" t="s">
        <v>484</v>
      </c>
      <c r="E31" s="85" t="s">
        <v>485</v>
      </c>
      <c r="F31" s="85" t="s">
        <v>486</v>
      </c>
      <c r="G31" s="85" t="s">
        <v>487</v>
      </c>
      <c r="H31" s="85" t="s">
        <v>488</v>
      </c>
      <c r="I31" s="195" t="s">
        <v>489</v>
      </c>
      <c r="J31" s="85" t="s">
        <v>490</v>
      </c>
      <c r="K31" s="85" t="s">
        <v>491</v>
      </c>
      <c r="L31" s="85" t="s">
        <v>492</v>
      </c>
      <c r="M31" s="85" t="s">
        <v>493</v>
      </c>
      <c r="N31" s="85" t="s">
        <v>494</v>
      </c>
      <c r="O31" s="85" t="s">
        <v>495</v>
      </c>
    </row>
    <row r="33" spans="2:8" ht="14.45" x14ac:dyDescent="0.35">
      <c r="H33" s="155"/>
    </row>
    <row r="35" spans="2:8" ht="18.600000000000001" x14ac:dyDescent="0.35">
      <c r="B35" s="81"/>
      <c r="C35" s="82"/>
    </row>
    <row r="36" spans="2:8" ht="18.600000000000001" x14ac:dyDescent="0.35">
      <c r="B36" s="81"/>
      <c r="C36" s="82"/>
    </row>
    <row r="37" spans="2:8" x14ac:dyDescent="0.25">
      <c r="B37" s="196" t="s">
        <v>413</v>
      </c>
    </row>
    <row r="39" spans="2:8" ht="18.75" x14ac:dyDescent="0.25">
      <c r="B39" s="80" t="s">
        <v>21</v>
      </c>
      <c r="C39" s="80" t="s">
        <v>55</v>
      </c>
      <c r="D39" s="233" t="s">
        <v>475</v>
      </c>
    </row>
    <row r="40" spans="2:8" ht="18.600000000000001" x14ac:dyDescent="0.35">
      <c r="B40" s="85" t="s">
        <v>482</v>
      </c>
      <c r="C40" s="166">
        <f>SUMIF('2. CONTRATACION DE PERSONAL'!C:C,'Cuadro Resumen'!$B$40:$B$56,'2. CONTRATACION DE PERSONAL'!D:D)</f>
        <v>0</v>
      </c>
      <c r="D40" s="234">
        <f>SUMIF('2. CONTRATACION DE PERSONAL'!$C:$C,'Cuadro Resumen'!$B$40:$B$56,'2. CONTRATACION DE PERSONAL'!$G:$G)</f>
        <v>0</v>
      </c>
    </row>
    <row r="41" spans="2:8" ht="18.600000000000001" x14ac:dyDescent="0.35">
      <c r="B41" s="85" t="s">
        <v>483</v>
      </c>
      <c r="C41" s="166">
        <f>SUMIF('2. CONTRATACION DE PERSONAL'!C:C,'Cuadro Resumen'!$B$40:$B$56,'2. CONTRATACION DE PERSONAL'!D:D)</f>
        <v>0</v>
      </c>
      <c r="D41" s="234">
        <f>SUMIF('2. CONTRATACION DE PERSONAL'!$C:$C,'Cuadro Resumen'!$B$40:$B$56,'2. CONTRATACION DE PERSONAL'!$G:$G)</f>
        <v>0</v>
      </c>
    </row>
    <row r="42" spans="2:8" ht="18.600000000000001" x14ac:dyDescent="0.35">
      <c r="B42" s="85" t="s">
        <v>484</v>
      </c>
      <c r="C42" s="166">
        <f>SUMIF('2. CONTRATACION DE PERSONAL'!C:C,'Cuadro Resumen'!$B$40:$B$56,'2. CONTRATACION DE PERSONAL'!D:D)</f>
        <v>0</v>
      </c>
      <c r="D42" s="234">
        <f>SUMIF('2. CONTRATACION DE PERSONAL'!$C:$C,'Cuadro Resumen'!$B$40:$B$56,'2. CONTRATACION DE PERSONAL'!$G:$G)</f>
        <v>0</v>
      </c>
    </row>
    <row r="43" spans="2:8" ht="18.600000000000001" x14ac:dyDescent="0.35">
      <c r="B43" s="85" t="s">
        <v>485</v>
      </c>
      <c r="C43" s="166">
        <f>SUMIF('2. CONTRATACION DE PERSONAL'!C:C,'Cuadro Resumen'!$B$40:$B$56,'2. CONTRATACION DE PERSONAL'!D:D)</f>
        <v>0</v>
      </c>
      <c r="D43" s="234">
        <f>SUMIF('2. CONTRATACION DE PERSONAL'!$C:$C,'Cuadro Resumen'!$B$40:$B$56,'2. CONTRATACION DE PERSONAL'!$G:$G)</f>
        <v>0</v>
      </c>
    </row>
    <row r="44" spans="2:8" ht="18.600000000000001" x14ac:dyDescent="0.35">
      <c r="B44" s="85" t="s">
        <v>486</v>
      </c>
      <c r="C44" s="166">
        <f>SUMIF('2. CONTRATACION DE PERSONAL'!C:C,'Cuadro Resumen'!$B$40:$B$56,'2. CONTRATACION DE PERSONAL'!D:D)</f>
        <v>0</v>
      </c>
      <c r="D44" s="234">
        <f>SUMIF('2. CONTRATACION DE PERSONAL'!$C:$C,'Cuadro Resumen'!$B$40:$B$56,'2. CONTRATACION DE PERSONAL'!$G:$G)</f>
        <v>0</v>
      </c>
    </row>
    <row r="45" spans="2:8" ht="18.600000000000001" x14ac:dyDescent="0.35">
      <c r="B45" s="85" t="s">
        <v>487</v>
      </c>
      <c r="C45" s="166">
        <f>SUMIF('2. CONTRATACION DE PERSONAL'!C:C,'Cuadro Resumen'!$B$40:$B$56,'2. CONTRATACION DE PERSONAL'!D:D)</f>
        <v>3</v>
      </c>
      <c r="D45" s="234">
        <f>SUMIF('2. CONTRATACION DE PERSONAL'!$C:$C,'Cuadro Resumen'!$B$40:$B$56,'2. CONTRATACION DE PERSONAL'!$G:$G)</f>
        <v>1000540.4400000001</v>
      </c>
    </row>
    <row r="46" spans="2:8" ht="18.600000000000001" x14ac:dyDescent="0.35">
      <c r="B46" s="85" t="s">
        <v>488</v>
      </c>
      <c r="C46" s="166">
        <f>SUMIF('2. CONTRATACION DE PERSONAL'!C:C,'Cuadro Resumen'!$B$40:$B$56,'2. CONTRATACION DE PERSONAL'!D:D)</f>
        <v>0</v>
      </c>
      <c r="D46" s="234">
        <f>SUMIF('2. CONTRATACION DE PERSONAL'!$C:$C,'Cuadro Resumen'!$B$40:$B$56,'2. CONTRATACION DE PERSONAL'!$G:$G)</f>
        <v>0</v>
      </c>
    </row>
    <row r="47" spans="2:8" ht="18.600000000000001" x14ac:dyDescent="0.35">
      <c r="B47" s="85" t="s">
        <v>489</v>
      </c>
      <c r="C47" s="166">
        <f>SUMIF('2. CONTRATACION DE PERSONAL'!C:C,'Cuadro Resumen'!$B$40:$B$56,'2. CONTRATACION DE PERSONAL'!D:D)</f>
        <v>0</v>
      </c>
      <c r="D47" s="234">
        <f>SUMIF('2. CONTRATACION DE PERSONAL'!$C:$C,'Cuadro Resumen'!$B$40:$B$56,'2. CONTRATACION DE PERSONAL'!$G:$G)</f>
        <v>0</v>
      </c>
    </row>
    <row r="48" spans="2:8" ht="18.600000000000001" x14ac:dyDescent="0.35">
      <c r="B48" s="85" t="s">
        <v>490</v>
      </c>
      <c r="C48" s="166">
        <f>SUMIF('2. CONTRATACION DE PERSONAL'!C:C,'Cuadro Resumen'!$B$40:$B$56,'2. CONTRATACION DE PERSONAL'!D:D)</f>
        <v>0</v>
      </c>
      <c r="D48" s="234">
        <f>SUMIF('2. CONTRATACION DE PERSONAL'!$C:$C,'Cuadro Resumen'!$B$40:$B$56,'2. CONTRATACION DE PERSONAL'!$G:$G)</f>
        <v>0</v>
      </c>
    </row>
    <row r="49" spans="2:4" ht="18.600000000000001" x14ac:dyDescent="0.35">
      <c r="B49" s="85" t="s">
        <v>491</v>
      </c>
      <c r="C49" s="166">
        <f>SUMIF('2. CONTRATACION DE PERSONAL'!C:C,'Cuadro Resumen'!$B$40:$B$56,'2. CONTRATACION DE PERSONAL'!D:D)</f>
        <v>0</v>
      </c>
      <c r="D49" s="234">
        <f>SUMIF('2. CONTRATACION DE PERSONAL'!$C:$C,'Cuadro Resumen'!$B$40:$B$56,'2. CONTRATACION DE PERSONAL'!$G:$G)</f>
        <v>0</v>
      </c>
    </row>
    <row r="50" spans="2:4" ht="18.75" x14ac:dyDescent="0.25">
      <c r="B50" s="85" t="s">
        <v>492</v>
      </c>
      <c r="C50" s="166">
        <f>SUMIF('2. CONTRATACION DE PERSONAL'!C:C,'Cuadro Resumen'!$B$40:$B$56,'2. CONTRATACION DE PERSONAL'!D:D)</f>
        <v>0</v>
      </c>
      <c r="D50" s="234">
        <f>SUMIF('2. CONTRATACION DE PERSONAL'!$C:$C,'Cuadro Resumen'!$B$40:$B$56,'2. CONTRATACION DE PERSONAL'!$G:$G)</f>
        <v>0</v>
      </c>
    </row>
    <row r="51" spans="2:4" ht="18.75" x14ac:dyDescent="0.25">
      <c r="B51" s="85" t="s">
        <v>493</v>
      </c>
      <c r="C51" s="166">
        <f>SUMIF('2. CONTRATACION DE PERSONAL'!C:C,'Cuadro Resumen'!$B$40:$B$56,'2. CONTRATACION DE PERSONAL'!D:D)</f>
        <v>0</v>
      </c>
      <c r="D51" s="234">
        <f>SUMIF('2. CONTRATACION DE PERSONAL'!$C:$C,'Cuadro Resumen'!$B$40:$B$56,'2. CONTRATACION DE PERSONAL'!$G:$G)</f>
        <v>0</v>
      </c>
    </row>
    <row r="52" spans="2:4" ht="18.75" x14ac:dyDescent="0.25">
      <c r="B52" s="85" t="s">
        <v>494</v>
      </c>
      <c r="C52" s="166">
        <f>SUMIF('2. CONTRATACION DE PERSONAL'!C:C,'Cuadro Resumen'!$B$40:$B$56,'2. CONTRATACION DE PERSONAL'!D:D)</f>
        <v>0</v>
      </c>
      <c r="D52" s="234">
        <f>SUMIF('2. CONTRATACION DE PERSONAL'!$C:$C,'Cuadro Resumen'!$B$40:$B$56,'2. CONTRATACION DE PERSONAL'!$G:$G)</f>
        <v>0</v>
      </c>
    </row>
    <row r="53" spans="2:4" ht="18.75" x14ac:dyDescent="0.25">
      <c r="B53" s="85" t="s">
        <v>495</v>
      </c>
      <c r="C53" s="166">
        <f>SUMIF('2. CONTRATACION DE PERSONAL'!C:C,'Cuadro Resumen'!$B$40:$B$56,'2. CONTRATACION DE PERSONAL'!D:D)</f>
        <v>0</v>
      </c>
      <c r="D53" s="234">
        <f>SUMIF('2. CONTRATACION DE PERSONAL'!$C:$C,'Cuadro Resumen'!$B$40:$B$56,'2. CONTRATACION DE PERSONAL'!$G:$G)</f>
        <v>0</v>
      </c>
    </row>
    <row r="54" spans="2:4" ht="18.75" x14ac:dyDescent="0.25">
      <c r="B54" s="81" t="s">
        <v>83</v>
      </c>
      <c r="C54" s="166">
        <f>SUMIF('2. CONTRATACION DE PERSONAL'!C:C,'Cuadro Resumen'!$B$40:$B$56,'2. CONTRATACION DE PERSONAL'!D:D)</f>
        <v>2</v>
      </c>
      <c r="D54" s="234">
        <f>SUMIF('2. CONTRATACION DE PERSONAL'!$C:$C,'Cuadro Resumen'!$B$40:$B$56,'2. CONTRATACION DE PERSONAL'!$G:$G)</f>
        <v>90000</v>
      </c>
    </row>
    <row r="55" spans="2:4" ht="18.75" x14ac:dyDescent="0.25">
      <c r="B55" s="81" t="s">
        <v>60</v>
      </c>
      <c r="C55" s="166">
        <f>SUMIF('2. CONTRATACION DE PERSONAL'!C:C,'Cuadro Resumen'!$B$40:$B$56,'2. CONTRATACION DE PERSONAL'!D:D)</f>
        <v>1</v>
      </c>
      <c r="D55" s="234">
        <f>SUMIF('2. CONTRATACION DE PERSONAL'!$C:$C,'Cuadro Resumen'!$B$40:$B$56,'2. CONTRATACION DE PERSONAL'!$G:$G)</f>
        <v>100000</v>
      </c>
    </row>
    <row r="56" spans="2:4" ht="18.75" x14ac:dyDescent="0.25">
      <c r="B56" s="81" t="s">
        <v>61</v>
      </c>
      <c r="C56" s="166">
        <f>SUMIF('2. CONTRATACION DE PERSONAL'!C:C,'Cuadro Resumen'!$B$40:$B$56,'2. CONTRATACION DE PERSONAL'!D:D)</f>
        <v>1</v>
      </c>
      <c r="D56" s="234">
        <f>SUMIF('2. CONTRATACION DE PERSONAL'!$C:$C,'Cuadro Resumen'!$B$40:$B$56,'2. CONTRATACION DE PERSONAL'!$G:$G)</f>
        <v>102000</v>
      </c>
    </row>
    <row r="57" spans="2:4" ht="23.25" x14ac:dyDescent="0.25">
      <c r="B57" s="83" t="s">
        <v>125</v>
      </c>
      <c r="C57" s="167">
        <f>SUBTOTAL(109,C40:C56)</f>
        <v>7</v>
      </c>
      <c r="D57" s="234">
        <f>SUM(D40:D56)</f>
        <v>1292540.44</v>
      </c>
    </row>
    <row r="66" spans="2:4" x14ac:dyDescent="0.25">
      <c r="B66" s="196" t="s">
        <v>380</v>
      </c>
    </row>
    <row r="68" spans="2:4" ht="18.75" x14ac:dyDescent="0.25">
      <c r="B68" s="80" t="s">
        <v>21</v>
      </c>
      <c r="C68" s="80" t="s">
        <v>55</v>
      </c>
      <c r="D68" s="233" t="s">
        <v>475</v>
      </c>
    </row>
    <row r="69" spans="2:4" ht="18.75" x14ac:dyDescent="0.25">
      <c r="B69" s="81" t="s">
        <v>63</v>
      </c>
      <c r="C69" s="82">
        <f>SUMIF('3. EQUIPO DE OFICINA'!C:C,'Cuadro Resumen'!$B$69:$B$78,'3. EQUIPO DE OFICINA'!D:D)</f>
        <v>10</v>
      </c>
      <c r="D69" s="235">
        <f>SUMIF('3. EQUIPO DE OFICINA'!$C:$C,'Cuadro Resumen'!$B$69:$B$78,'3. EQUIPO DE OFICINA'!$F:$F)</f>
        <v>28000</v>
      </c>
    </row>
    <row r="70" spans="2:4" ht="18.75" x14ac:dyDescent="0.25">
      <c r="B70" s="91" t="s">
        <v>64</v>
      </c>
      <c r="C70" s="82">
        <f>SUMIF('3. EQUIPO DE OFICINA'!C:C,'Cuadro Resumen'!$B$69:$B$78,'3. EQUIPO DE OFICINA'!D:D)</f>
        <v>5</v>
      </c>
      <c r="D70" s="235">
        <f>SUMIF('3. EQUIPO DE OFICINA'!$C:$C,'Cuadro Resumen'!$B$69:$B$78,'3. EQUIPO DE OFICINA'!$F:$F)</f>
        <v>12000</v>
      </c>
    </row>
    <row r="71" spans="2:4" ht="18.75" x14ac:dyDescent="0.25">
      <c r="B71" s="91" t="s">
        <v>65</v>
      </c>
      <c r="C71" s="82">
        <f>SUMIF('3. EQUIPO DE OFICINA'!C:C,'Cuadro Resumen'!$B$69:$B$78,'3. EQUIPO DE OFICINA'!D:D)</f>
        <v>13</v>
      </c>
      <c r="D71" s="235">
        <f>SUMIF('3. EQUIPO DE OFICINA'!$C:$C,'Cuadro Resumen'!$B$69:$B$78,'3. EQUIPO DE OFICINA'!$F:$F)</f>
        <v>13000</v>
      </c>
    </row>
    <row r="72" spans="2:4" ht="18.75" x14ac:dyDescent="0.25">
      <c r="B72" s="91" t="s">
        <v>66</v>
      </c>
      <c r="C72" s="82">
        <f>SUMIF('3. EQUIPO DE OFICINA'!C:C,'Cuadro Resumen'!$B$69:$B$78,'3. EQUIPO DE OFICINA'!D:D)</f>
        <v>15</v>
      </c>
      <c r="D72" s="235">
        <f>SUMIF('3. EQUIPO DE OFICINA'!$C:$C,'Cuadro Resumen'!$B$69:$B$78,'3. EQUIPO DE OFICINA'!$F:$F)</f>
        <v>90000</v>
      </c>
    </row>
    <row r="73" spans="2:4" ht="18.75" x14ac:dyDescent="0.25">
      <c r="B73" s="91" t="s">
        <v>67</v>
      </c>
      <c r="C73" s="82">
        <f>SUMIF('3. EQUIPO DE OFICINA'!C:C,'Cuadro Resumen'!$B$69:$B$78,'3. EQUIPO DE OFICINA'!D:D)</f>
        <v>5</v>
      </c>
      <c r="D73" s="235">
        <f>SUMIF('3. EQUIPO DE OFICINA'!$C:$C,'Cuadro Resumen'!$B$69:$B$78,'3. EQUIPO DE OFICINA'!$F:$F)</f>
        <v>15000</v>
      </c>
    </row>
    <row r="74" spans="2:4" ht="18.75" x14ac:dyDescent="0.25">
      <c r="B74" s="91" t="s">
        <v>68</v>
      </c>
      <c r="C74" s="82">
        <f>SUMIF('3. EQUIPO DE OFICINA'!C:C,'Cuadro Resumen'!$B$69:$B$78,'3. EQUIPO DE OFICINA'!D:D)</f>
        <v>0</v>
      </c>
      <c r="D74" s="235">
        <f>SUMIF('3. EQUIPO DE OFICINA'!$C:$C,'Cuadro Resumen'!$B$69:$B$78,'3. EQUIPO DE OFICINA'!$F:$F)</f>
        <v>0</v>
      </c>
    </row>
    <row r="75" spans="2:4" ht="18.75" x14ac:dyDescent="0.25">
      <c r="B75" s="91" t="s">
        <v>69</v>
      </c>
      <c r="C75" s="82">
        <f>SUMIF('3. EQUIPO DE OFICINA'!C:C,'Cuadro Resumen'!$B$69:$B$78,'3. EQUIPO DE OFICINA'!D:D)</f>
        <v>19</v>
      </c>
      <c r="D75" s="235">
        <f>SUMIF('3. EQUIPO DE OFICINA'!$C:$C,'Cuadro Resumen'!$B$69:$B$78,'3. EQUIPO DE OFICINA'!$F:$F)</f>
        <v>152000</v>
      </c>
    </row>
    <row r="76" spans="2:4" ht="18.75" x14ac:dyDescent="0.25">
      <c r="B76" s="81" t="s">
        <v>70</v>
      </c>
      <c r="C76" s="82">
        <f>SUMIF('3. EQUIPO DE OFICINA'!C:C,'Cuadro Resumen'!$B$69:$B$78,'3. EQUIPO DE OFICINA'!D:D)</f>
        <v>1</v>
      </c>
      <c r="D76" s="235">
        <f>SUMIF('3. EQUIPO DE OFICINA'!$C:$C,'Cuadro Resumen'!$B$69:$B$78,'3. EQUIPO DE OFICINA'!$F:$F)</f>
        <v>2000</v>
      </c>
    </row>
    <row r="77" spans="2:4" ht="18.75" x14ac:dyDescent="0.25">
      <c r="B77" s="81" t="s">
        <v>71</v>
      </c>
      <c r="C77" s="82">
        <f>SUMIF('3. EQUIPO DE OFICINA'!C:C,'Cuadro Resumen'!$B$69:$B$78,'3. EQUIPO DE OFICINA'!D:D)</f>
        <v>2</v>
      </c>
      <c r="D77" s="235">
        <f>SUMIF('3. EQUIPO DE OFICINA'!$C:$C,'Cuadro Resumen'!$B$69:$B$78,'3. EQUIPO DE OFICINA'!$F:$F)</f>
        <v>25000</v>
      </c>
    </row>
    <row r="78" spans="2:4" ht="18.75" x14ac:dyDescent="0.25">
      <c r="B78" s="81" t="s">
        <v>72</v>
      </c>
      <c r="C78" s="82">
        <f>SUMIF('3. EQUIPO DE OFICINA'!C:C,'Cuadro Resumen'!$B$69:$B$78,'3. EQUIPO DE OFICINA'!D:D)</f>
        <v>0</v>
      </c>
      <c r="D78" s="235">
        <f>SUMIF('3. EQUIPO DE OFICINA'!$C:$C,'Cuadro Resumen'!$B$69:$B$78,'3. EQUIPO DE OFICINA'!$F:$F)</f>
        <v>0</v>
      </c>
    </row>
    <row r="79" spans="2:4" ht="18.75" x14ac:dyDescent="0.25">
      <c r="B79" s="81"/>
      <c r="C79" s="82">
        <f>SUMIF('3. EQUIPO DE OFICINA'!C:C,'Cuadro Resumen'!$B$69:$B$78,'3. EQUIPO DE OFICINA'!D:D)</f>
        <v>0</v>
      </c>
      <c r="D79" s="235">
        <f>SUMIF('3. EQUIPO DE OFICINA'!$C:$C,'Cuadro Resumen'!$B$69:$B$78,'3. EQUIPO DE OFICINA'!$F:$F)</f>
        <v>0</v>
      </c>
    </row>
    <row r="80" spans="2:4" ht="23.25" x14ac:dyDescent="0.25">
      <c r="B80" s="83" t="s">
        <v>125</v>
      </c>
      <c r="C80" s="84">
        <f>SUM(C69:C79)</f>
        <v>70</v>
      </c>
      <c r="D80" s="236">
        <f>SUM(D69:D79)</f>
        <v>337000</v>
      </c>
    </row>
    <row r="83" spans="2:4" x14ac:dyDescent="0.25">
      <c r="B83" s="196" t="s">
        <v>381</v>
      </c>
    </row>
    <row r="85" spans="2:4" ht="18.75" x14ac:dyDescent="0.25">
      <c r="B85" s="80" t="s">
        <v>382</v>
      </c>
      <c r="C85" s="80" t="s">
        <v>55</v>
      </c>
      <c r="D85" s="233" t="s">
        <v>475</v>
      </c>
    </row>
    <row r="86" spans="2:4" ht="37.5" x14ac:dyDescent="0.25">
      <c r="B86" s="294" t="s">
        <v>1337</v>
      </c>
      <c r="C86" s="82">
        <f>SUMIF('4. EQUIPO TECNOLÓGICOS'!C:C,'Cuadro Resumen'!$B$86:$B$102,'4. EQUIPO TECNOLÓGICOS'!D:D)</f>
        <v>12</v>
      </c>
      <c r="D86" s="82">
        <f>SUMIF('4. EQUIPO TECNOLÓGICOS'!$C:$C,'Cuadro Resumen'!$B$86:$B$102,'4. EQUIPO TECNOLÓGICOS'!F:F)</f>
        <v>420000</v>
      </c>
    </row>
    <row r="87" spans="2:4" ht="18.75" x14ac:dyDescent="0.25">
      <c r="B87" s="294" t="s">
        <v>1338</v>
      </c>
      <c r="C87" s="82">
        <f>SUMIF('4. EQUIPO TECNOLÓGICOS'!C:C,'Cuadro Resumen'!$B$86:$B$102,'4. EQUIPO TECNOLÓGICOS'!D:D)</f>
        <v>0</v>
      </c>
      <c r="D87" s="82">
        <f>SUMIF('4. EQUIPO TECNOLÓGICOS'!$C:$C,'Cuadro Resumen'!$B$86:$B$102,'4. EQUIPO TECNOLÓGICOS'!F:F)</f>
        <v>0</v>
      </c>
    </row>
    <row r="88" spans="2:4" ht="37.5" x14ac:dyDescent="0.25">
      <c r="B88" s="294" t="s">
        <v>1336</v>
      </c>
      <c r="C88" s="82">
        <f>SUMIF('4. EQUIPO TECNOLÓGICOS'!C:C,'Cuadro Resumen'!$B$86:$B$102,'4. EQUIPO TECNOLÓGICOS'!D:D)</f>
        <v>0</v>
      </c>
      <c r="D88" s="82">
        <f>SUMIF('4. EQUIPO TECNOLÓGICOS'!$C:$C,'Cuadro Resumen'!$B$86:$B$102,'4. EQUIPO TECNOLÓGICOS'!F:F)</f>
        <v>0</v>
      </c>
    </row>
    <row r="89" spans="2:4" ht="37.5" x14ac:dyDescent="0.25">
      <c r="B89" s="294" t="s">
        <v>1339</v>
      </c>
      <c r="C89" s="82">
        <f>SUMIF('4. EQUIPO TECNOLÓGICOS'!C:C,'Cuadro Resumen'!$B$86:$B$102,'4. EQUIPO TECNOLÓGICOS'!D:D)</f>
        <v>37</v>
      </c>
      <c r="D89" s="82">
        <f>SUMIF('4. EQUIPO TECNOLÓGICOS'!$C:$C,'Cuadro Resumen'!$B$86:$B$102,'4. EQUIPO TECNOLÓGICOS'!F:F)</f>
        <v>555000</v>
      </c>
    </row>
    <row r="90" spans="2:4" ht="18.75" x14ac:dyDescent="0.25">
      <c r="B90" s="81" t="s">
        <v>414</v>
      </c>
      <c r="C90" s="82">
        <f>SUMIF('4. EQUIPO TECNOLÓGICOS'!C:C,'Cuadro Resumen'!$B$86:$B$102,'4. EQUIPO TECNOLÓGICOS'!D:D)</f>
        <v>0</v>
      </c>
      <c r="D90" s="82">
        <f>SUMIF('4. EQUIPO TECNOLÓGICOS'!$C:$C,'Cuadro Resumen'!$B$86:$B$102,'4. EQUIPO TECNOLÓGICOS'!F:F)</f>
        <v>0</v>
      </c>
    </row>
    <row r="91" spans="2:4" ht="18.75" x14ac:dyDescent="0.25">
      <c r="B91" s="91" t="s">
        <v>73</v>
      </c>
      <c r="C91" s="82">
        <f>SUMIF('4. EQUIPO TECNOLÓGICOS'!C:C,'Cuadro Resumen'!$B$86:$B$102,'4. EQUIPO TECNOLÓGICOS'!D:D)</f>
        <v>0</v>
      </c>
      <c r="D91" s="82">
        <f>SUMIF('4. EQUIPO TECNOLÓGICOS'!$C:$C,'Cuadro Resumen'!$B$86:$B$102,'4. EQUIPO TECNOLÓGICOS'!F:F)</f>
        <v>0</v>
      </c>
    </row>
    <row r="92" spans="2:4" ht="18.75" x14ac:dyDescent="0.25">
      <c r="B92" s="91" t="s">
        <v>74</v>
      </c>
      <c r="C92" s="82">
        <f>SUMIF('4. EQUIPO TECNOLÓGICOS'!C:C,'Cuadro Resumen'!$B$86:$B$102,'4. EQUIPO TECNOLÓGICOS'!D:D)</f>
        <v>9</v>
      </c>
      <c r="D92" s="82">
        <f>SUMIF('4. EQUIPO TECNOLÓGICOS'!$C:$C,'Cuadro Resumen'!$B$86:$B$102,'4. EQUIPO TECNOLÓGICOS'!F:F)</f>
        <v>72000</v>
      </c>
    </row>
    <row r="93" spans="2:4" ht="18.75" x14ac:dyDescent="0.25">
      <c r="B93" s="91" t="s">
        <v>75</v>
      </c>
      <c r="C93" s="82">
        <f>SUMIF('4. EQUIPO TECNOLÓGICOS'!C:C,'Cuadro Resumen'!$B$86:$B$102,'4. EQUIPO TECNOLÓGICOS'!D:D)</f>
        <v>3</v>
      </c>
      <c r="D93" s="82">
        <f>SUMIF('4. EQUIPO TECNOLÓGICOS'!$C:$C,'Cuadro Resumen'!$B$86:$B$102,'4. EQUIPO TECNOLÓGICOS'!F:F)</f>
        <v>15000</v>
      </c>
    </row>
    <row r="94" spans="2:4" ht="18.75" x14ac:dyDescent="0.25">
      <c r="B94" s="81" t="s">
        <v>35</v>
      </c>
      <c r="C94" s="82">
        <f>SUMIF('4. EQUIPO TECNOLÓGICOS'!C:C,'Cuadro Resumen'!$B$86:$B$102,'4. EQUIPO TECNOLÓGICOS'!D:D)</f>
        <v>11</v>
      </c>
      <c r="D94" s="82">
        <f>SUMIF('4. EQUIPO TECNOLÓGICOS'!$C:$C,'Cuadro Resumen'!$B$86:$B$102,'4. EQUIPO TECNOLÓGICOS'!F:F)</f>
        <v>143000</v>
      </c>
    </row>
    <row r="95" spans="2:4" ht="18.75" x14ac:dyDescent="0.25">
      <c r="B95" s="91" t="s">
        <v>76</v>
      </c>
      <c r="C95" s="82">
        <f>SUMIF('4. EQUIPO TECNOLÓGICOS'!C:C,'Cuadro Resumen'!$B$86:$B$102,'4. EQUIPO TECNOLÓGICOS'!D:D)</f>
        <v>2</v>
      </c>
      <c r="D95" s="82">
        <f>SUMIF('4. EQUIPO TECNOLÓGICOS'!$C:$C,'Cuadro Resumen'!$B$86:$B$102,'4. EQUIPO TECNOLÓGICOS'!F:F)</f>
        <v>30000</v>
      </c>
    </row>
    <row r="96" spans="2:4" ht="18.75" x14ac:dyDescent="0.25">
      <c r="B96" s="81" t="s">
        <v>77</v>
      </c>
      <c r="C96" s="82">
        <f>SUMIF('4. EQUIPO TECNOLÓGICOS'!C:C,'Cuadro Resumen'!$B$86:$B$102,'4. EQUIPO TECNOLÓGICOS'!D:D)</f>
        <v>0</v>
      </c>
      <c r="D96" s="82">
        <f>SUMIF('4. EQUIPO TECNOLÓGICOS'!$C:$C,'Cuadro Resumen'!$B$86:$B$102,'4. EQUIPO TECNOLÓGICOS'!F:F)</f>
        <v>0</v>
      </c>
    </row>
    <row r="97" spans="2:4" ht="18.75" x14ac:dyDescent="0.25">
      <c r="B97" s="91" t="s">
        <v>78</v>
      </c>
      <c r="C97" s="82">
        <f>SUMIF('4. EQUIPO TECNOLÓGICOS'!C:C,'Cuadro Resumen'!$B$86:$B$102,'4. EQUIPO TECNOLÓGICOS'!D:D)</f>
        <v>41</v>
      </c>
      <c r="D97" s="82">
        <f>SUMIF('4. EQUIPO TECNOLÓGICOS'!$C:$C,'Cuadro Resumen'!$B$86:$B$102,'4. EQUIPO TECNOLÓGICOS'!F:F)</f>
        <v>410000</v>
      </c>
    </row>
    <row r="98" spans="2:4" ht="18.75" x14ac:dyDescent="0.25">
      <c r="B98" s="91" t="s">
        <v>79</v>
      </c>
      <c r="C98" s="82">
        <f>SUMIF('4. EQUIPO TECNOLÓGICOS'!C:C,'Cuadro Resumen'!$B$86:$B$102,'4. EQUIPO TECNOLÓGICOS'!D:D)</f>
        <v>2</v>
      </c>
      <c r="D98" s="82">
        <f>SUMIF('4. EQUIPO TECNOLÓGICOS'!$C:$C,'Cuadro Resumen'!$B$86:$B$102,'4. EQUIPO TECNOLÓGICOS'!F:F)</f>
        <v>4000</v>
      </c>
    </row>
    <row r="99" spans="2:4" ht="18.75" x14ac:dyDescent="0.25">
      <c r="B99" s="81" t="s">
        <v>1470</v>
      </c>
      <c r="C99" s="82">
        <f>SUMIF('4. EQUIPO TECNOLÓGICOS'!C:C,'Cuadro Resumen'!$B$86:$B$102,'4. EQUIPO TECNOLÓGICOS'!D:D)</f>
        <v>39</v>
      </c>
      <c r="D99" s="82">
        <f>SUMIF('4. EQUIPO TECNOLÓGICOS'!$C:$C,'Cuadro Resumen'!$B$86:$B$102,'4. EQUIPO TECNOLÓGICOS'!F:F)</f>
        <v>58500</v>
      </c>
    </row>
    <row r="100" spans="2:4" ht="18.75" x14ac:dyDescent="0.25">
      <c r="B100" s="91" t="s">
        <v>80</v>
      </c>
      <c r="C100" s="82">
        <f>SUMIF('4. EQUIPO TECNOLÓGICOS'!C:C,'Cuadro Resumen'!$B$86:$B$102,'4. EQUIPO TECNOLÓGICOS'!D:D)</f>
        <v>0</v>
      </c>
      <c r="D100" s="82">
        <f>SUMIF('4. EQUIPO TECNOLÓGICOS'!$C:$C,'Cuadro Resumen'!$B$86:$B$102,'4. EQUIPO TECNOLÓGICOS'!F:F)</f>
        <v>0</v>
      </c>
    </row>
    <row r="101" spans="2:4" ht="18.75" x14ac:dyDescent="0.25">
      <c r="B101" s="91" t="s">
        <v>81</v>
      </c>
      <c r="C101" s="82">
        <f>SUMIF('4. EQUIPO TECNOLÓGICOS'!C:C,'Cuadro Resumen'!$B$86:$B$102,'4. EQUIPO TECNOLÓGICOS'!D:D)</f>
        <v>0</v>
      </c>
      <c r="D101" s="82">
        <f>SUMIF('4. EQUIPO TECNOLÓGICOS'!$C:$C,'Cuadro Resumen'!$B$86:$B$102,'4. EQUIPO TECNOLÓGICOS'!F:F)</f>
        <v>0</v>
      </c>
    </row>
    <row r="102" spans="2:4" ht="18.75" x14ac:dyDescent="0.25">
      <c r="B102" s="91" t="s">
        <v>82</v>
      </c>
      <c r="C102" s="82">
        <f>SUMIF('4. EQUIPO TECNOLÓGICOS'!C:C,'Cuadro Resumen'!$B$86:$B$102,'4. EQUIPO TECNOLÓGICOS'!D:D)</f>
        <v>0</v>
      </c>
      <c r="D102" s="82">
        <f>SUMIF('4. EQUIPO TECNOLÓGICOS'!$C:$C,'Cuadro Resumen'!$B$86:$B$102,'4. EQUIPO TECNOLÓGICOS'!F:F)</f>
        <v>0</v>
      </c>
    </row>
    <row r="103" spans="2:4" ht="23.25" x14ac:dyDescent="0.25">
      <c r="B103" s="83" t="s">
        <v>125</v>
      </c>
      <c r="C103" s="84">
        <f>SUM(C86:C102)</f>
        <v>156</v>
      </c>
      <c r="D103" s="84">
        <f>SUM(D86:D102)</f>
        <v>1707500</v>
      </c>
    </row>
    <row r="107" spans="2:4" x14ac:dyDescent="0.25">
      <c r="B107" s="196" t="s">
        <v>473</v>
      </c>
    </row>
    <row r="128" spans="2:2" x14ac:dyDescent="0.25">
      <c r="B128" s="196" t="s">
        <v>474</v>
      </c>
    </row>
    <row r="129" spans="2:4" x14ac:dyDescent="0.25">
      <c r="B129" s="85" t="s">
        <v>120</v>
      </c>
      <c r="C129" s="85" t="s">
        <v>55</v>
      </c>
      <c r="D129" s="85" t="s">
        <v>475</v>
      </c>
    </row>
    <row r="130" spans="2:4" x14ac:dyDescent="0.25">
      <c r="B130" s="85" t="s">
        <v>476</v>
      </c>
    </row>
    <row r="131" spans="2:4" x14ac:dyDescent="0.25">
      <c r="B131" s="85" t="s">
        <v>466</v>
      </c>
    </row>
    <row r="132" spans="2:4" x14ac:dyDescent="0.25">
      <c r="B132" s="85" t="s">
        <v>480</v>
      </c>
    </row>
    <row r="145" spans="2:2" x14ac:dyDescent="0.25">
      <c r="B145" s="196" t="s">
        <v>481</v>
      </c>
    </row>
    <row r="196" spans="2:9" s="121" customFormat="1" x14ac:dyDescent="0.25">
      <c r="I196" s="412"/>
    </row>
    <row r="198" spans="2:9" ht="14.45" hidden="1" x14ac:dyDescent="0.35">
      <c r="B198" s="996" t="s">
        <v>1486</v>
      </c>
      <c r="C198" s="996"/>
      <c r="D198" s="996"/>
      <c r="E198" s="996"/>
      <c r="F198" s="996"/>
    </row>
    <row r="199" spans="2:9" ht="14.45" hidden="1" x14ac:dyDescent="0.35">
      <c r="B199" s="416" t="s">
        <v>1487</v>
      </c>
      <c r="C199" s="415" t="s">
        <v>1488</v>
      </c>
      <c r="D199" s="415" t="s">
        <v>1488</v>
      </c>
      <c r="E199" s="415" t="s">
        <v>1489</v>
      </c>
      <c r="F199" s="415" t="s">
        <v>1489</v>
      </c>
    </row>
    <row r="200" spans="2:9" ht="14.45" hidden="1" x14ac:dyDescent="0.35">
      <c r="B200" s="414"/>
      <c r="C200" s="414" t="s">
        <v>1490</v>
      </c>
      <c r="D200" s="414" t="s">
        <v>1491</v>
      </c>
      <c r="E200" s="414" t="s">
        <v>1490</v>
      </c>
      <c r="F200" s="414" t="s">
        <v>1491</v>
      </c>
    </row>
    <row r="201" spans="2:9" ht="14.45" hidden="1" x14ac:dyDescent="0.35">
      <c r="B201" s="416" t="s">
        <v>3</v>
      </c>
      <c r="C201" s="413">
        <v>255</v>
      </c>
      <c r="D201" s="413">
        <v>235</v>
      </c>
      <c r="E201" s="413">
        <v>300</v>
      </c>
      <c r="F201" s="413">
        <v>280</v>
      </c>
    </row>
    <row r="202" spans="2:9" ht="14.45" hidden="1" x14ac:dyDescent="0.35">
      <c r="B202" s="416" t="s">
        <v>4</v>
      </c>
      <c r="C202" s="413">
        <v>225</v>
      </c>
      <c r="D202" s="413">
        <v>205</v>
      </c>
      <c r="E202" s="413">
        <v>270</v>
      </c>
      <c r="F202" s="413">
        <v>250</v>
      </c>
    </row>
    <row r="203" spans="2:9" ht="14.45" hidden="1" x14ac:dyDescent="0.35">
      <c r="B203" s="416" t="s">
        <v>5</v>
      </c>
      <c r="C203" s="413">
        <v>195</v>
      </c>
      <c r="D203" s="413">
        <v>180</v>
      </c>
      <c r="E203" s="413">
        <v>240</v>
      </c>
      <c r="F203" s="413">
        <v>220</v>
      </c>
    </row>
    <row r="204" spans="2:9" ht="14.45" hidden="1" x14ac:dyDescent="0.35">
      <c r="B204" s="416" t="s">
        <v>6</v>
      </c>
      <c r="C204" s="413">
        <v>165</v>
      </c>
      <c r="D204" s="413">
        <v>150</v>
      </c>
      <c r="E204" s="413">
        <v>210</v>
      </c>
      <c r="F204" s="413">
        <v>195</v>
      </c>
    </row>
    <row r="205" spans="2:9" ht="14.45" hidden="1" x14ac:dyDescent="0.35">
      <c r="B205" s="416" t="s">
        <v>1492</v>
      </c>
      <c r="C205" s="413">
        <v>145</v>
      </c>
      <c r="D205" s="413">
        <v>135</v>
      </c>
      <c r="E205" s="413">
        <v>185</v>
      </c>
      <c r="F205" s="413">
        <v>170</v>
      </c>
    </row>
    <row r="206" spans="2:9" ht="14.45" hidden="1" x14ac:dyDescent="0.35">
      <c r="B206" s="411"/>
      <c r="C206" s="411"/>
      <c r="D206" s="411"/>
      <c r="E206" s="411"/>
      <c r="F206" s="411"/>
    </row>
    <row r="207" spans="2:9" ht="14.45" hidden="1" x14ac:dyDescent="0.35">
      <c r="B207" s="997" t="s">
        <v>1493</v>
      </c>
      <c r="C207" s="997"/>
      <c r="D207" s="997"/>
      <c r="E207" s="439">
        <f>C20</f>
        <v>21.981300000000001</v>
      </c>
      <c r="F207" s="439" t="str">
        <f>D20</f>
        <v>Martes, 25 de Agosto del 2015 Fuente el BCH</v>
      </c>
    </row>
    <row r="208" spans="2:9" ht="14.45" hidden="1" x14ac:dyDescent="0.35">
      <c r="B208" s="411"/>
      <c r="C208" s="411"/>
      <c r="D208" s="411"/>
      <c r="E208" s="411"/>
      <c r="F208" s="411"/>
    </row>
    <row r="209" spans="2:9" ht="14.45" hidden="1" x14ac:dyDescent="0.35">
      <c r="B209" s="411"/>
      <c r="C209" s="411"/>
      <c r="D209" s="411"/>
      <c r="E209" s="411"/>
      <c r="F209" s="411"/>
    </row>
    <row r="210" spans="2:9" ht="14.45" hidden="1" x14ac:dyDescent="0.35">
      <c r="B210" s="996" t="s">
        <v>1486</v>
      </c>
      <c r="C210" s="996"/>
      <c r="D210" s="996"/>
      <c r="E210" s="996"/>
      <c r="F210" s="996"/>
    </row>
    <row r="211" spans="2:9" ht="14.45" hidden="1" x14ac:dyDescent="0.35">
      <c r="B211" s="416" t="s">
        <v>1487</v>
      </c>
      <c r="C211" s="415" t="s">
        <v>1488</v>
      </c>
      <c r="D211" s="415" t="s">
        <v>1488</v>
      </c>
      <c r="E211" s="415" t="s">
        <v>1489</v>
      </c>
      <c r="F211" s="415" t="s">
        <v>1489</v>
      </c>
    </row>
    <row r="212" spans="2:9" ht="14.45" hidden="1" x14ac:dyDescent="0.35">
      <c r="B212" s="414"/>
      <c r="C212" s="414" t="s">
        <v>1490</v>
      </c>
      <c r="D212" s="414" t="s">
        <v>1491</v>
      </c>
      <c r="E212" s="414" t="s">
        <v>1490</v>
      </c>
      <c r="F212" s="414" t="s">
        <v>1491</v>
      </c>
    </row>
    <row r="213" spans="2:9" ht="14.45" hidden="1" x14ac:dyDescent="0.35">
      <c r="B213" s="416" t="s">
        <v>3</v>
      </c>
      <c r="C213" s="417">
        <f>+C201*E207</f>
        <v>5605.2314999999999</v>
      </c>
      <c r="D213" s="418">
        <f>+D201*E207</f>
        <v>5165.6055000000006</v>
      </c>
      <c r="E213" s="418">
        <f>+E201*E207</f>
        <v>6594.39</v>
      </c>
      <c r="F213" s="418">
        <f>+F201*E207</f>
        <v>6154.7640000000001</v>
      </c>
    </row>
    <row r="214" spans="2:9" ht="14.45" hidden="1" x14ac:dyDescent="0.35">
      <c r="B214" s="416" t="s">
        <v>4</v>
      </c>
      <c r="C214" s="417">
        <f>+C202*E207</f>
        <v>4945.7925000000005</v>
      </c>
      <c r="D214" s="418">
        <f>+D202*E207</f>
        <v>4506.1665000000003</v>
      </c>
      <c r="E214" s="418">
        <f>+E202*E207</f>
        <v>5934.951</v>
      </c>
      <c r="F214" s="418">
        <f>+F202*E207</f>
        <v>5495.3249999999998</v>
      </c>
    </row>
    <row r="215" spans="2:9" ht="14.45" hidden="1" x14ac:dyDescent="0.35">
      <c r="B215" s="416" t="s">
        <v>5</v>
      </c>
      <c r="C215" s="417">
        <f>+C203*E207</f>
        <v>4286.3535000000002</v>
      </c>
      <c r="D215" s="418">
        <f>+D203*E207</f>
        <v>3956.634</v>
      </c>
      <c r="E215" s="418">
        <f>+E203*E207</f>
        <v>5275.5120000000006</v>
      </c>
      <c r="F215" s="418">
        <f>+F203*E207</f>
        <v>4835.8860000000004</v>
      </c>
    </row>
    <row r="216" spans="2:9" ht="14.45" hidden="1" x14ac:dyDescent="0.35">
      <c r="B216" s="416" t="s">
        <v>6</v>
      </c>
      <c r="C216" s="417">
        <f>+C204*E207</f>
        <v>3626.9145000000003</v>
      </c>
      <c r="D216" s="418">
        <f>+D204*E207</f>
        <v>3297.1950000000002</v>
      </c>
      <c r="E216" s="418">
        <f>+E204*E207</f>
        <v>4616.0730000000003</v>
      </c>
      <c r="F216" s="418">
        <f>+F204*E207</f>
        <v>4286.3535000000002</v>
      </c>
    </row>
    <row r="217" spans="2:9" ht="14.45" hidden="1" x14ac:dyDescent="0.35">
      <c r="B217" s="416" t="s">
        <v>1492</v>
      </c>
      <c r="C217" s="417">
        <f>+C205*E207</f>
        <v>3187.2885000000001</v>
      </c>
      <c r="D217" s="418">
        <f>+D205*E207</f>
        <v>2967.4755</v>
      </c>
      <c r="E217" s="418">
        <f>+E205*E207</f>
        <v>4066.5405000000001</v>
      </c>
      <c r="F217" s="418">
        <f>+F205*E207</f>
        <v>3736.8210000000004</v>
      </c>
    </row>
    <row r="218" spans="2:9" ht="14.45" hidden="1" x14ac:dyDescent="0.35"/>
    <row r="220" spans="2:9" s="121" customFormat="1" x14ac:dyDescent="0.25">
      <c r="I220" s="41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opLeftCell="C1" zoomScale="60" zoomScaleNormal="60" workbookViewId="0">
      <pane ySplit="6" topLeftCell="A7" activePane="bottomLeft" state="frozen"/>
      <selection activeCell="A7" sqref="A7"/>
      <selection pane="bottomLeft" activeCell="P29" sqref="P29"/>
    </sheetView>
  </sheetViews>
  <sheetFormatPr baseColWidth="10" defaultRowHeight="15" x14ac:dyDescent="0.25"/>
  <cols>
    <col min="1" max="1" width="40.85546875" customWidth="1"/>
    <col min="2" max="2" width="31.5703125" customWidth="1"/>
    <col min="3" max="4" width="27.42578125" customWidth="1"/>
    <col min="5" max="5" width="13" customWidth="1"/>
    <col min="6" max="6" width="33.85546875" customWidth="1"/>
    <col min="7" max="7" width="10.85546875" customWidth="1"/>
    <col min="8" max="8" width="13.7109375" style="230" bestFit="1" customWidth="1"/>
    <col min="9" max="9" width="10.85546875" customWidth="1"/>
    <col min="10" max="10" width="13.85546875" style="230" customWidth="1"/>
    <col min="12" max="12" width="13.7109375" style="230" bestFit="1" customWidth="1"/>
    <col min="14" max="14" width="12.85546875" style="230" customWidth="1"/>
    <col min="15" max="15" width="10.7109375" customWidth="1"/>
    <col min="16" max="16" width="14.140625" style="230" customWidth="1"/>
    <col min="17" max="17" width="14.140625" hidden="1" customWidth="1"/>
    <col min="18" max="18" width="31" customWidth="1"/>
    <col min="19" max="19" width="26" bestFit="1" customWidth="1"/>
    <col min="20" max="20" width="23.7109375" bestFit="1" customWidth="1"/>
    <col min="21" max="21" width="25.42578125" bestFit="1" customWidth="1"/>
  </cols>
  <sheetData>
    <row r="1" spans="1:21" s="736" customFormat="1" ht="26.25" x14ac:dyDescent="0.4">
      <c r="B1" s="737"/>
      <c r="C1" s="737"/>
      <c r="D1" s="737"/>
      <c r="E1" s="737"/>
      <c r="F1" s="737"/>
      <c r="G1" s="737" t="s">
        <v>1405</v>
      </c>
      <c r="H1" s="876"/>
      <c r="J1" s="737"/>
      <c r="K1" s="737"/>
      <c r="L1" s="737"/>
      <c r="M1" s="737"/>
      <c r="N1" s="737"/>
      <c r="O1" s="737"/>
      <c r="P1" s="737"/>
      <c r="Q1" s="737"/>
      <c r="R1" s="737"/>
      <c r="S1" s="737"/>
      <c r="T1" s="737"/>
      <c r="U1" s="737"/>
    </row>
    <row r="2" spans="1:21" ht="15.6" x14ac:dyDescent="0.35">
      <c r="A2" s="825" t="s">
        <v>1347</v>
      </c>
      <c r="B2" s="617"/>
      <c r="C2" s="617"/>
      <c r="D2" s="617"/>
      <c r="E2" s="617"/>
      <c r="F2" s="617"/>
      <c r="G2" s="617"/>
      <c r="H2" s="732"/>
      <c r="I2" s="646"/>
      <c r="J2" s="617"/>
      <c r="K2" s="617"/>
      <c r="L2" s="617"/>
      <c r="M2" s="617"/>
      <c r="N2" s="617"/>
      <c r="O2" s="617"/>
      <c r="P2" s="617"/>
      <c r="Q2" s="617"/>
      <c r="R2" s="617"/>
      <c r="S2" s="617"/>
      <c r="T2" s="617"/>
      <c r="U2" s="617"/>
    </row>
    <row r="3" spans="1:21" ht="15.75" x14ac:dyDescent="0.25">
      <c r="A3" s="1055" t="s">
        <v>1406</v>
      </c>
      <c r="B3" s="1055"/>
      <c r="C3" s="1055"/>
      <c r="D3" s="1055"/>
      <c r="E3" s="1055"/>
      <c r="F3" s="1055"/>
      <c r="G3" s="1055"/>
      <c r="H3" s="1055"/>
      <c r="I3" s="1055"/>
      <c r="J3" s="1055"/>
      <c r="K3" s="1055"/>
      <c r="L3" s="1055"/>
      <c r="M3" s="1055"/>
      <c r="N3" s="1055"/>
      <c r="O3" s="1055"/>
      <c r="P3" s="1055"/>
      <c r="Q3" s="1055"/>
      <c r="R3" s="1055"/>
      <c r="S3" s="1055"/>
      <c r="T3" s="1055"/>
      <c r="U3" s="1055"/>
    </row>
    <row r="4" spans="1:21" ht="1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ht="38.25"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s="344" customFormat="1" ht="15.6" x14ac:dyDescent="0.35">
      <c r="A7" s="404"/>
      <c r="B7" s="405"/>
      <c r="C7" s="406"/>
      <c r="D7" s="406"/>
      <c r="E7" s="407"/>
      <c r="F7" s="406"/>
      <c r="G7" s="408"/>
      <c r="H7" s="408"/>
      <c r="I7" s="408"/>
      <c r="J7" s="408"/>
      <c r="K7" s="408"/>
      <c r="L7" s="408"/>
      <c r="M7" s="408"/>
      <c r="N7" s="408"/>
      <c r="O7" s="408"/>
      <c r="P7" s="408"/>
      <c r="Q7" s="409"/>
      <c r="R7" s="409"/>
      <c r="S7" s="409"/>
      <c r="T7" s="409"/>
      <c r="U7" s="410"/>
    </row>
    <row r="8" spans="1:21" ht="72" customHeight="1" x14ac:dyDescent="0.25">
      <c r="A8" s="1051" t="s">
        <v>1406</v>
      </c>
      <c r="B8" s="1051" t="s">
        <v>1407</v>
      </c>
      <c r="C8" s="818" t="s">
        <v>2983</v>
      </c>
      <c r="D8" s="818" t="s">
        <v>2984</v>
      </c>
      <c r="E8" s="873" t="s">
        <v>3004</v>
      </c>
      <c r="F8" s="819" t="s">
        <v>2985</v>
      </c>
      <c r="G8" s="820">
        <v>0</v>
      </c>
      <c r="H8" s="821">
        <v>0</v>
      </c>
      <c r="I8" s="820">
        <v>0.5</v>
      </c>
      <c r="J8" s="821">
        <v>0</v>
      </c>
      <c r="K8" s="820">
        <v>0.5</v>
      </c>
      <c r="L8" s="821">
        <v>0</v>
      </c>
      <c r="M8" s="820">
        <v>0</v>
      </c>
      <c r="N8" s="821">
        <v>0</v>
      </c>
      <c r="O8" s="820">
        <f>G8+I8+K8+M8</f>
        <v>1</v>
      </c>
      <c r="P8" s="822">
        <f>H8+J8+L8+N8</f>
        <v>0</v>
      </c>
      <c r="Q8" s="823" t="s">
        <v>2986</v>
      </c>
      <c r="R8" s="823" t="s">
        <v>2987</v>
      </c>
      <c r="S8" s="826" t="s">
        <v>2988</v>
      </c>
      <c r="T8" s="826" t="s">
        <v>2989</v>
      </c>
      <c r="U8" s="826" t="s">
        <v>1535</v>
      </c>
    </row>
    <row r="9" spans="1:21" ht="76.5" customHeight="1" x14ac:dyDescent="0.25">
      <c r="A9" s="1052"/>
      <c r="B9" s="1052"/>
      <c r="C9" s="518" t="s">
        <v>2990</v>
      </c>
      <c r="D9" s="518" t="s">
        <v>2991</v>
      </c>
      <c r="E9" s="844" t="s">
        <v>3005</v>
      </c>
      <c r="F9" s="824" t="s">
        <v>2992</v>
      </c>
      <c r="G9" s="632">
        <v>0.25</v>
      </c>
      <c r="H9" s="338">
        <v>0</v>
      </c>
      <c r="I9" s="632">
        <v>0.25</v>
      </c>
      <c r="J9" s="338">
        <v>0</v>
      </c>
      <c r="K9" s="632">
        <v>0.25</v>
      </c>
      <c r="L9" s="338">
        <v>0</v>
      </c>
      <c r="M9" s="632">
        <v>0.25</v>
      </c>
      <c r="N9" s="338">
        <v>0</v>
      </c>
      <c r="O9" s="632">
        <f>G9+I9+K9+M9</f>
        <v>1</v>
      </c>
      <c r="P9" s="822">
        <f>H9+J9+L9+N9</f>
        <v>0</v>
      </c>
      <c r="Q9" s="270" t="s">
        <v>2993</v>
      </c>
      <c r="R9" s="518" t="s">
        <v>2994</v>
      </c>
      <c r="S9" s="518" t="s">
        <v>2214</v>
      </c>
      <c r="T9" s="518" t="s">
        <v>2995</v>
      </c>
      <c r="U9" s="518" t="s">
        <v>2996</v>
      </c>
    </row>
    <row r="10" spans="1:21" ht="83.1" customHeight="1" x14ac:dyDescent="0.25">
      <c r="A10" s="1052"/>
      <c r="B10" s="1052"/>
      <c r="C10" s="718" t="s">
        <v>2997</v>
      </c>
      <c r="D10" s="718" t="s">
        <v>2998</v>
      </c>
      <c r="E10" s="874" t="s">
        <v>3006</v>
      </c>
      <c r="F10" s="824" t="s">
        <v>2999</v>
      </c>
      <c r="G10" s="632">
        <v>0.25</v>
      </c>
      <c r="H10" s="338">
        <v>0</v>
      </c>
      <c r="I10" s="632">
        <v>0.25</v>
      </c>
      <c r="J10" s="338">
        <v>0</v>
      </c>
      <c r="K10" s="632">
        <v>0</v>
      </c>
      <c r="L10" s="338">
        <v>0</v>
      </c>
      <c r="M10" s="632">
        <v>0.5</v>
      </c>
      <c r="N10" s="338">
        <v>0</v>
      </c>
      <c r="O10" s="632">
        <v>1</v>
      </c>
      <c r="P10" s="822">
        <f>H10+J10+L10+N10</f>
        <v>0</v>
      </c>
      <c r="Q10" s="518" t="s">
        <v>3000</v>
      </c>
      <c r="R10" s="518" t="s">
        <v>3001</v>
      </c>
      <c r="S10" s="518" t="s">
        <v>3002</v>
      </c>
      <c r="T10" s="518" t="s">
        <v>3003</v>
      </c>
      <c r="U10" s="518" t="s">
        <v>2597</v>
      </c>
    </row>
    <row r="11" spans="1:21" ht="75.599999999999994" customHeight="1" x14ac:dyDescent="0.25">
      <c r="A11" s="1052"/>
      <c r="B11" s="1052"/>
      <c r="C11" s="718" t="s">
        <v>3061</v>
      </c>
      <c r="D11" s="718" t="s">
        <v>3056</v>
      </c>
      <c r="E11" s="874" t="s">
        <v>3055</v>
      </c>
      <c r="F11" s="471" t="s">
        <v>3060</v>
      </c>
      <c r="G11" s="632">
        <v>0.25</v>
      </c>
      <c r="H11" s="338">
        <v>0</v>
      </c>
      <c r="I11" s="632">
        <v>0.25</v>
      </c>
      <c r="J11" s="338">
        <v>0</v>
      </c>
      <c r="K11" s="632">
        <v>0.25</v>
      </c>
      <c r="L11" s="338">
        <v>0</v>
      </c>
      <c r="M11" s="632">
        <v>0.25</v>
      </c>
      <c r="N11" s="338">
        <v>0</v>
      </c>
      <c r="O11" s="632">
        <v>1</v>
      </c>
      <c r="P11" s="366">
        <f t="shared" ref="P11:P12" si="0">H11+J11+L11+N11</f>
        <v>0</v>
      </c>
      <c r="Q11" s="270"/>
      <c r="R11" s="518" t="s">
        <v>3057</v>
      </c>
      <c r="S11" s="518" t="s">
        <v>2214</v>
      </c>
      <c r="T11" s="875" t="s">
        <v>3058</v>
      </c>
      <c r="U11" s="518" t="s">
        <v>3059</v>
      </c>
    </row>
    <row r="12" spans="1:21" ht="15.75" x14ac:dyDescent="0.25">
      <c r="A12" s="1054"/>
      <c r="B12" s="1054"/>
      <c r="C12" s="269"/>
      <c r="D12" s="269"/>
      <c r="E12" s="269"/>
      <c r="F12" s="270"/>
      <c r="G12" s="270"/>
      <c r="H12" s="338"/>
      <c r="I12" s="270"/>
      <c r="J12" s="338"/>
      <c r="K12" s="270"/>
      <c r="L12" s="338"/>
      <c r="M12" s="270"/>
      <c r="N12" s="338"/>
      <c r="O12" s="365">
        <f t="shared" ref="O12" si="1">G12+I12+K12+M12</f>
        <v>0</v>
      </c>
      <c r="P12" s="366">
        <f t="shared" si="0"/>
        <v>0</v>
      </c>
      <c r="Q12" s="270"/>
      <c r="R12" s="270"/>
      <c r="S12" s="270"/>
      <c r="T12" s="270"/>
      <c r="U12" s="270"/>
    </row>
    <row r="13" spans="1:21" ht="15.75" x14ac:dyDescent="0.25">
      <c r="A13" s="280"/>
      <c r="B13" s="281"/>
      <c r="C13" s="280" t="s">
        <v>1404</v>
      </c>
      <c r="D13" s="281"/>
      <c r="E13" s="281"/>
      <c r="F13" s="282"/>
      <c r="G13" s="271">
        <f t="shared" ref="G13:P13" si="2">SUM(G8:G12)</f>
        <v>0.75</v>
      </c>
      <c r="H13" s="272">
        <f t="shared" si="2"/>
        <v>0</v>
      </c>
      <c r="I13" s="271">
        <f t="shared" si="2"/>
        <v>1.25</v>
      </c>
      <c r="J13" s="272">
        <f t="shared" si="2"/>
        <v>0</v>
      </c>
      <c r="K13" s="271">
        <f t="shared" si="2"/>
        <v>1</v>
      </c>
      <c r="L13" s="272">
        <f t="shared" si="2"/>
        <v>0</v>
      </c>
      <c r="M13" s="271">
        <f t="shared" si="2"/>
        <v>1</v>
      </c>
      <c r="N13" s="272">
        <f t="shared" si="2"/>
        <v>0</v>
      </c>
      <c r="O13" s="272">
        <f t="shared" si="2"/>
        <v>4</v>
      </c>
      <c r="P13" s="272">
        <f t="shared" si="2"/>
        <v>0</v>
      </c>
      <c r="Q13" s="258"/>
      <c r="R13" s="258"/>
      <c r="S13" s="258"/>
      <c r="T13" s="258"/>
      <c r="U13" s="258"/>
    </row>
    <row r="19" spans="8:16" ht="14.45" x14ac:dyDescent="0.35">
      <c r="H19"/>
      <c r="J19"/>
      <c r="L19"/>
      <c r="N19"/>
      <c r="P19"/>
    </row>
    <row r="20" spans="8:16" ht="14.45" x14ac:dyDescent="0.35">
      <c r="H20"/>
      <c r="J20"/>
      <c r="L20"/>
      <c r="N20"/>
      <c r="P20"/>
    </row>
    <row r="21" spans="8:16" ht="14.45" x14ac:dyDescent="0.35">
      <c r="H21"/>
      <c r="J21"/>
      <c r="L21"/>
      <c r="N21"/>
      <c r="P21"/>
    </row>
    <row r="22" spans="8:16" ht="14.45" x14ac:dyDescent="0.35">
      <c r="H22"/>
      <c r="J22"/>
      <c r="L22"/>
      <c r="N22"/>
      <c r="P22"/>
    </row>
    <row r="23" spans="8:16" ht="14.45" x14ac:dyDescent="0.35">
      <c r="H23"/>
      <c r="J23"/>
      <c r="L23"/>
      <c r="N23"/>
      <c r="P23"/>
    </row>
    <row r="24" spans="8:16" ht="14.45" x14ac:dyDescent="0.35">
      <c r="H24"/>
      <c r="J24"/>
      <c r="L24"/>
      <c r="N24"/>
      <c r="P24"/>
    </row>
    <row r="25" spans="8:16" ht="14.45" x14ac:dyDescent="0.35">
      <c r="H25"/>
      <c r="J25"/>
      <c r="L25"/>
      <c r="N25"/>
      <c r="P25"/>
    </row>
    <row r="26" spans="8:16" ht="14.45" x14ac:dyDescent="0.35">
      <c r="H26"/>
      <c r="J26"/>
      <c r="L26"/>
      <c r="N26"/>
      <c r="P26"/>
    </row>
    <row r="27" spans="8:16" ht="14.45" x14ac:dyDescent="0.35">
      <c r="H27"/>
      <c r="J27"/>
      <c r="L27"/>
      <c r="N27"/>
      <c r="P27"/>
    </row>
    <row r="28" spans="8:16" ht="14.45" x14ac:dyDescent="0.35">
      <c r="H28"/>
      <c r="J28"/>
      <c r="L28"/>
      <c r="N28"/>
      <c r="P28"/>
    </row>
    <row r="29" spans="8:16" ht="14.45" x14ac:dyDescent="0.35">
      <c r="H29"/>
      <c r="J29"/>
      <c r="L29"/>
      <c r="N29"/>
      <c r="P29"/>
    </row>
    <row r="30" spans="8:16" ht="14.45" x14ac:dyDescent="0.35">
      <c r="H30"/>
      <c r="J30"/>
      <c r="L30"/>
      <c r="N30"/>
      <c r="P30"/>
    </row>
    <row r="31" spans="8:16" ht="14.45" x14ac:dyDescent="0.35">
      <c r="H31"/>
      <c r="J31"/>
      <c r="L31"/>
      <c r="N31"/>
      <c r="P31"/>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12"/>
    <mergeCell ref="A8:A12"/>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50" zoomScaleNormal="50" workbookViewId="0">
      <pane ySplit="6" topLeftCell="A10" activePane="bottomLeft" state="frozen"/>
      <selection activeCell="A7" sqref="A7"/>
      <selection pane="bottomLeft" activeCell="D23" sqref="D23"/>
    </sheetView>
  </sheetViews>
  <sheetFormatPr baseColWidth="10" defaultColWidth="11.42578125" defaultRowHeight="15" x14ac:dyDescent="0.25"/>
  <cols>
    <col min="1" max="1" width="21.7109375" style="344" customWidth="1"/>
    <col min="2" max="2" width="36.140625" style="344" customWidth="1"/>
    <col min="3" max="4" width="27.42578125" style="344" customWidth="1"/>
    <col min="5" max="5" width="15.42578125" style="344" customWidth="1"/>
    <col min="6" max="6" width="31.7109375" style="344" customWidth="1"/>
    <col min="7" max="7" width="15.28515625" style="344" customWidth="1"/>
    <col min="8" max="8" width="13.7109375" style="230" bestFit="1" customWidth="1"/>
    <col min="9" max="9" width="15.28515625" style="344" customWidth="1"/>
    <col min="10" max="10" width="18.85546875" style="230" customWidth="1"/>
    <col min="11" max="11" width="11.42578125" style="344"/>
    <col min="12" max="12" width="13.7109375" style="230" bestFit="1" customWidth="1"/>
    <col min="13" max="13" width="11.42578125" style="344"/>
    <col min="14" max="14" width="13.7109375" style="230" bestFit="1" customWidth="1"/>
    <col min="15" max="15" width="15.28515625" style="344" customWidth="1"/>
    <col min="16" max="16" width="18.28515625" style="230" customWidth="1"/>
    <col min="17" max="17" width="14.140625" style="344" hidden="1" customWidth="1"/>
    <col min="18" max="20" width="14.140625" style="344" customWidth="1"/>
    <col min="21" max="21" width="17" style="344" customWidth="1"/>
    <col min="22" max="16384" width="11.42578125" style="344"/>
  </cols>
  <sheetData>
    <row r="1" spans="1:21" ht="18.600000000000001" x14ac:dyDescent="0.35">
      <c r="B1" s="273"/>
      <c r="C1" s="273"/>
      <c r="D1" s="273"/>
      <c r="E1" s="273"/>
      <c r="F1" s="273"/>
      <c r="G1" s="273" t="s">
        <v>1448</v>
      </c>
      <c r="J1" s="273"/>
      <c r="K1" s="273"/>
      <c r="L1" s="273"/>
      <c r="M1" s="273"/>
      <c r="N1" s="273"/>
      <c r="O1" s="273"/>
      <c r="P1" s="273"/>
      <c r="Q1" s="273"/>
      <c r="R1" s="273"/>
      <c r="S1" s="273"/>
      <c r="T1" s="273"/>
      <c r="U1" s="273"/>
    </row>
    <row r="2" spans="1:21" ht="18.600000000000001" x14ac:dyDescent="0.35">
      <c r="A2" s="264" t="s">
        <v>1347</v>
      </c>
      <c r="B2" s="273"/>
      <c r="C2" s="273"/>
      <c r="D2" s="273"/>
      <c r="E2" s="273"/>
      <c r="F2" s="273"/>
      <c r="G2" s="273"/>
      <c r="J2" s="273"/>
      <c r="K2" s="273"/>
      <c r="L2" s="273"/>
      <c r="M2" s="273"/>
      <c r="N2" s="273"/>
      <c r="O2" s="273"/>
      <c r="P2" s="273"/>
      <c r="Q2" s="273"/>
      <c r="R2" s="273"/>
      <c r="S2" s="273"/>
      <c r="T2" s="273"/>
      <c r="U2" s="273"/>
    </row>
    <row r="3" spans="1:21" x14ac:dyDescent="0.25">
      <c r="A3" s="1053" t="s">
        <v>1447</v>
      </c>
      <c r="B3" s="1053"/>
      <c r="C3" s="1053"/>
      <c r="D3" s="1053"/>
      <c r="E3" s="1053"/>
      <c r="F3" s="1053"/>
      <c r="G3" s="1053"/>
      <c r="H3" s="1053"/>
      <c r="I3" s="1053"/>
      <c r="J3" s="1053"/>
      <c r="K3" s="1053"/>
      <c r="L3" s="1053"/>
      <c r="M3" s="1053"/>
      <c r="N3" s="1053"/>
      <c r="O3" s="1053"/>
      <c r="P3" s="1053"/>
      <c r="Q3" s="1053"/>
      <c r="R3" s="1053"/>
      <c r="S3" s="1053"/>
      <c r="T3" s="1053"/>
      <c r="U3" s="1053"/>
    </row>
    <row r="4" spans="1:21" ht="1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ht="25.5"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ht="15.6" x14ac:dyDescent="0.35">
      <c r="A7" s="404"/>
      <c r="B7" s="405"/>
      <c r="C7" s="406"/>
      <c r="D7" s="406"/>
      <c r="E7" s="407"/>
      <c r="F7" s="406"/>
      <c r="G7" s="408"/>
      <c r="H7" s="408"/>
      <c r="I7" s="408"/>
      <c r="J7" s="408"/>
      <c r="K7" s="408"/>
      <c r="L7" s="408"/>
      <c r="M7" s="408"/>
      <c r="N7" s="408"/>
      <c r="O7" s="408"/>
      <c r="P7" s="408"/>
      <c r="Q7" s="409"/>
      <c r="R7" s="409"/>
      <c r="S7" s="409"/>
      <c r="T7" s="409"/>
      <c r="U7" s="410"/>
    </row>
    <row r="8" spans="1:21" ht="60.95" customHeight="1" x14ac:dyDescent="0.25">
      <c r="A8" s="1056" t="s">
        <v>1441</v>
      </c>
      <c r="B8" s="1058" t="s">
        <v>1439</v>
      </c>
      <c r="C8" s="269"/>
      <c r="D8" s="269"/>
      <c r="E8" s="929" t="s">
        <v>3417</v>
      </c>
      <c r="F8" s="926" t="s">
        <v>3416</v>
      </c>
      <c r="G8" s="632">
        <v>0.5</v>
      </c>
      <c r="H8" s="338">
        <v>0</v>
      </c>
      <c r="I8" s="632">
        <v>0</v>
      </c>
      <c r="J8" s="338">
        <v>0</v>
      </c>
      <c r="K8" s="632">
        <v>0.5</v>
      </c>
      <c r="L8" s="338">
        <v>0</v>
      </c>
      <c r="M8" s="632">
        <v>0</v>
      </c>
      <c r="N8" s="338"/>
      <c r="O8" s="633">
        <f t="shared" ref="O8:O22" si="0">G8+I8+K8+M8</f>
        <v>1</v>
      </c>
      <c r="P8" s="366">
        <f t="shared" ref="P8:P22" si="1">H8+J8+L8+N8</f>
        <v>0</v>
      </c>
      <c r="Q8" s="270"/>
      <c r="R8" s="270"/>
      <c r="S8" s="270"/>
      <c r="T8" s="270"/>
      <c r="U8" s="270"/>
    </row>
    <row r="9" spans="1:21" ht="74.45" customHeight="1" x14ac:dyDescent="0.25">
      <c r="A9" s="1057"/>
      <c r="B9" s="1058"/>
      <c r="C9" s="269"/>
      <c r="D9" s="269"/>
      <c r="E9" s="929" t="s">
        <v>3419</v>
      </c>
      <c r="F9" s="927" t="s">
        <v>3418</v>
      </c>
      <c r="G9" s="632">
        <v>0.25</v>
      </c>
      <c r="H9" s="338">
        <v>0</v>
      </c>
      <c r="I9" s="632">
        <v>0.25</v>
      </c>
      <c r="J9" s="338">
        <v>0</v>
      </c>
      <c r="K9" s="632">
        <v>0.25</v>
      </c>
      <c r="L9" s="338">
        <v>0</v>
      </c>
      <c r="M9" s="632">
        <v>0.25</v>
      </c>
      <c r="N9" s="338"/>
      <c r="O9" s="633">
        <f t="shared" si="0"/>
        <v>1</v>
      </c>
      <c r="P9" s="366">
        <f t="shared" si="1"/>
        <v>0</v>
      </c>
      <c r="Q9" s="270"/>
      <c r="R9" s="270"/>
      <c r="S9" s="270"/>
      <c r="T9" s="270"/>
      <c r="U9" s="270"/>
    </row>
    <row r="10" spans="1:21" ht="68.45" customHeight="1" x14ac:dyDescent="0.25">
      <c r="A10" s="1057"/>
      <c r="B10" s="1058"/>
      <c r="C10" s="269"/>
      <c r="D10" s="269"/>
      <c r="E10" s="929" t="s">
        <v>3420</v>
      </c>
      <c r="F10" s="928" t="s">
        <v>3421</v>
      </c>
      <c r="G10" s="632">
        <v>0.25</v>
      </c>
      <c r="H10" s="338">
        <v>0</v>
      </c>
      <c r="I10" s="632">
        <v>0.25</v>
      </c>
      <c r="J10" s="338">
        <v>0</v>
      </c>
      <c r="K10" s="632">
        <v>0.25</v>
      </c>
      <c r="L10" s="338">
        <v>0</v>
      </c>
      <c r="M10" s="632">
        <v>0.25</v>
      </c>
      <c r="N10" s="338"/>
      <c r="O10" s="633">
        <f t="shared" si="0"/>
        <v>1</v>
      </c>
      <c r="P10" s="366">
        <f t="shared" si="1"/>
        <v>0</v>
      </c>
      <c r="Q10" s="270"/>
      <c r="R10" s="270"/>
      <c r="S10" s="270"/>
      <c r="T10" s="270"/>
      <c r="U10" s="270"/>
    </row>
    <row r="11" spans="1:21" ht="45" x14ac:dyDescent="0.25">
      <c r="A11" s="1057"/>
      <c r="B11" s="1058"/>
      <c r="C11" s="269"/>
      <c r="D11" s="269"/>
      <c r="E11" s="929" t="s">
        <v>3423</v>
      </c>
      <c r="F11" s="928" t="s">
        <v>3422</v>
      </c>
      <c r="G11" s="632">
        <v>0.25</v>
      </c>
      <c r="H11" s="338">
        <v>0</v>
      </c>
      <c r="I11" s="632">
        <v>0.25</v>
      </c>
      <c r="J11" s="338">
        <v>0</v>
      </c>
      <c r="K11" s="632">
        <v>0.25</v>
      </c>
      <c r="L11" s="338">
        <v>0</v>
      </c>
      <c r="M11" s="632">
        <v>0.25</v>
      </c>
      <c r="N11" s="338"/>
      <c r="O11" s="633">
        <f t="shared" ref="O11" si="2">G11+I11+K11+M11</f>
        <v>1</v>
      </c>
      <c r="P11" s="366">
        <f t="shared" si="1"/>
        <v>0</v>
      </c>
      <c r="Q11" s="270"/>
      <c r="R11" s="270"/>
      <c r="S11" s="270"/>
      <c r="T11" s="270"/>
      <c r="U11" s="270"/>
    </row>
    <row r="12" spans="1:21" ht="15.75" x14ac:dyDescent="0.25">
      <c r="A12" s="1057"/>
      <c r="B12" s="1058"/>
      <c r="C12" s="269"/>
      <c r="D12" s="269"/>
      <c r="E12" s="269"/>
      <c r="F12" s="270"/>
      <c r="G12" s="270"/>
      <c r="H12" s="338"/>
      <c r="I12" s="270"/>
      <c r="J12" s="338"/>
      <c r="K12" s="270"/>
      <c r="L12" s="338"/>
      <c r="M12" s="270"/>
      <c r="N12" s="338"/>
      <c r="O12" s="367">
        <f t="shared" si="0"/>
        <v>0</v>
      </c>
      <c r="P12" s="366">
        <f t="shared" si="1"/>
        <v>0</v>
      </c>
      <c r="Q12" s="270"/>
      <c r="R12" s="270"/>
      <c r="S12" s="270"/>
      <c r="T12" s="270"/>
      <c r="U12" s="270"/>
    </row>
    <row r="13" spans="1:21" ht="15.75" x14ac:dyDescent="0.25">
      <c r="A13" s="1057"/>
      <c r="B13" s="1058" t="s">
        <v>1446</v>
      </c>
      <c r="C13" s="269"/>
      <c r="D13" s="269"/>
      <c r="E13" s="907"/>
      <c r="F13" s="270"/>
      <c r="G13" s="270"/>
      <c r="H13" s="338"/>
      <c r="I13" s="270"/>
      <c r="J13" s="338"/>
      <c r="K13" s="270"/>
      <c r="L13" s="338"/>
      <c r="M13" s="270"/>
      <c r="N13" s="338"/>
      <c r="O13" s="367">
        <f t="shared" si="0"/>
        <v>0</v>
      </c>
      <c r="P13" s="366">
        <f t="shared" si="1"/>
        <v>0</v>
      </c>
      <c r="Q13" s="270"/>
      <c r="R13" s="270"/>
      <c r="S13" s="270"/>
      <c r="T13" s="270"/>
      <c r="U13" s="270"/>
    </row>
    <row r="14" spans="1:21" ht="15.75" x14ac:dyDescent="0.25">
      <c r="A14" s="1057"/>
      <c r="B14" s="1058"/>
      <c r="C14" s="269"/>
      <c r="D14" s="269"/>
      <c r="E14" s="269"/>
      <c r="F14" s="270"/>
      <c r="G14" s="270"/>
      <c r="H14" s="338"/>
      <c r="I14" s="270"/>
      <c r="J14" s="338"/>
      <c r="K14" s="270"/>
      <c r="L14" s="338"/>
      <c r="M14" s="270"/>
      <c r="N14" s="338"/>
      <c r="O14" s="367">
        <f t="shared" si="0"/>
        <v>0</v>
      </c>
      <c r="P14" s="366">
        <f t="shared" si="1"/>
        <v>0</v>
      </c>
      <c r="Q14" s="270"/>
      <c r="R14" s="270"/>
      <c r="S14" s="270"/>
      <c r="T14" s="270"/>
      <c r="U14" s="339"/>
    </row>
    <row r="15" spans="1:21" ht="15.75" x14ac:dyDescent="0.25">
      <c r="A15" s="1057"/>
      <c r="B15" s="1058"/>
      <c r="C15" s="269"/>
      <c r="D15" s="269"/>
      <c r="E15" s="269"/>
      <c r="F15" s="270"/>
      <c r="G15" s="270"/>
      <c r="H15" s="338"/>
      <c r="I15" s="270"/>
      <c r="J15" s="338"/>
      <c r="K15" s="270"/>
      <c r="L15" s="338"/>
      <c r="M15" s="270"/>
      <c r="N15" s="338"/>
      <c r="O15" s="367">
        <f t="shared" si="0"/>
        <v>0</v>
      </c>
      <c r="P15" s="366">
        <f t="shared" si="1"/>
        <v>0</v>
      </c>
      <c r="Q15" s="270"/>
      <c r="R15" s="270"/>
      <c r="S15" s="270"/>
      <c r="T15" s="270"/>
      <c r="U15" s="339"/>
    </row>
    <row r="16" spans="1:21" ht="15.75" x14ac:dyDescent="0.25">
      <c r="A16" s="1057"/>
      <c r="B16" s="1058"/>
      <c r="C16" s="269"/>
      <c r="D16" s="269"/>
      <c r="E16" s="269"/>
      <c r="F16" s="270"/>
      <c r="G16" s="270"/>
      <c r="H16" s="338"/>
      <c r="I16" s="270"/>
      <c r="J16" s="338"/>
      <c r="K16" s="270"/>
      <c r="L16" s="338"/>
      <c r="M16" s="270"/>
      <c r="N16" s="338"/>
      <c r="O16" s="367">
        <f t="shared" si="0"/>
        <v>0</v>
      </c>
      <c r="P16" s="366">
        <f t="shared" si="1"/>
        <v>0</v>
      </c>
      <c r="Q16" s="270"/>
      <c r="R16" s="270"/>
      <c r="S16" s="270"/>
      <c r="T16" s="270"/>
      <c r="U16" s="339"/>
    </row>
    <row r="17" spans="1:21" ht="15.75" x14ac:dyDescent="0.25">
      <c r="A17" s="1057"/>
      <c r="B17" s="1058"/>
      <c r="C17" s="269"/>
      <c r="D17" s="269"/>
      <c r="E17" s="269"/>
      <c r="F17" s="270"/>
      <c r="G17" s="270"/>
      <c r="H17" s="338"/>
      <c r="I17" s="270"/>
      <c r="J17" s="338"/>
      <c r="K17" s="340"/>
      <c r="L17" s="338"/>
      <c r="M17" s="270"/>
      <c r="N17" s="338"/>
      <c r="O17" s="367">
        <f t="shared" si="0"/>
        <v>0</v>
      </c>
      <c r="P17" s="366">
        <f t="shared" si="1"/>
        <v>0</v>
      </c>
      <c r="Q17" s="270"/>
      <c r="R17" s="270"/>
      <c r="S17" s="270"/>
      <c r="T17" s="270"/>
      <c r="U17" s="270"/>
    </row>
    <row r="18" spans="1:21" ht="15.75" x14ac:dyDescent="0.25">
      <c r="A18" s="1057"/>
      <c r="B18" s="1058" t="s">
        <v>1440</v>
      </c>
      <c r="C18" s="269"/>
      <c r="D18" s="269"/>
      <c r="E18" s="269"/>
      <c r="F18" s="270"/>
      <c r="G18" s="270"/>
      <c r="H18" s="338"/>
      <c r="I18" s="270"/>
      <c r="J18" s="338"/>
      <c r="K18" s="340"/>
      <c r="L18" s="338"/>
      <c r="M18" s="270"/>
      <c r="N18" s="338"/>
      <c r="O18" s="367">
        <f t="shared" si="0"/>
        <v>0</v>
      </c>
      <c r="P18" s="366">
        <f t="shared" si="1"/>
        <v>0</v>
      </c>
      <c r="Q18" s="270"/>
      <c r="R18" s="270"/>
      <c r="S18" s="270"/>
      <c r="T18" s="270"/>
      <c r="U18" s="270"/>
    </row>
    <row r="19" spans="1:21" ht="15.75" x14ac:dyDescent="0.25">
      <c r="A19" s="1057"/>
      <c r="B19" s="1058"/>
      <c r="C19" s="269"/>
      <c r="D19" s="269"/>
      <c r="E19" s="269"/>
      <c r="F19" s="270"/>
      <c r="G19" s="270"/>
      <c r="H19" s="338"/>
      <c r="I19" s="270"/>
      <c r="J19" s="338"/>
      <c r="K19" s="340"/>
      <c r="L19" s="338"/>
      <c r="M19" s="270"/>
      <c r="N19" s="338"/>
      <c r="O19" s="367">
        <f t="shared" si="0"/>
        <v>0</v>
      </c>
      <c r="P19" s="366">
        <f t="shared" si="1"/>
        <v>0</v>
      </c>
      <c r="Q19" s="270"/>
      <c r="R19" s="270"/>
      <c r="S19" s="270"/>
      <c r="T19" s="270"/>
      <c r="U19" s="270"/>
    </row>
    <row r="20" spans="1:21" ht="98.45" customHeight="1" x14ac:dyDescent="0.25">
      <c r="A20" s="1057"/>
      <c r="B20" s="1058"/>
      <c r="C20" s="269"/>
      <c r="D20" s="269"/>
      <c r="E20" s="269"/>
      <c r="F20" s="518" t="s">
        <v>3442</v>
      </c>
      <c r="G20" s="270"/>
      <c r="H20" s="338"/>
      <c r="I20" s="270"/>
      <c r="J20" s="338"/>
      <c r="K20" s="340"/>
      <c r="L20" s="338"/>
      <c r="M20" s="270"/>
      <c r="N20" s="338"/>
      <c r="O20" s="367">
        <f t="shared" si="0"/>
        <v>0</v>
      </c>
      <c r="P20" s="366">
        <f t="shared" si="1"/>
        <v>0</v>
      </c>
      <c r="Q20" s="270"/>
      <c r="R20" s="270"/>
      <c r="S20" s="270"/>
      <c r="T20" s="270"/>
      <c r="U20" s="270"/>
    </row>
    <row r="21" spans="1:21" ht="15.75" x14ac:dyDescent="0.25">
      <c r="A21" s="1057"/>
      <c r="B21" s="1058"/>
      <c r="C21" s="269"/>
      <c r="D21" s="269"/>
      <c r="E21" s="269"/>
      <c r="F21" s="270"/>
      <c r="G21" s="270"/>
      <c r="H21" s="338"/>
      <c r="I21" s="270"/>
      <c r="J21" s="338"/>
      <c r="K21" s="340"/>
      <c r="L21" s="338"/>
      <c r="M21" s="270"/>
      <c r="N21" s="338"/>
      <c r="O21" s="367">
        <f t="shared" si="0"/>
        <v>0</v>
      </c>
      <c r="P21" s="366">
        <f t="shared" si="1"/>
        <v>0</v>
      </c>
      <c r="Q21" s="270"/>
      <c r="R21" s="270"/>
      <c r="S21" s="270"/>
      <c r="T21" s="270"/>
      <c r="U21" s="270"/>
    </row>
    <row r="22" spans="1:21" ht="15.75" x14ac:dyDescent="0.25">
      <c r="A22" s="1057"/>
      <c r="B22" s="1058"/>
      <c r="C22" s="269"/>
      <c r="D22" s="269"/>
      <c r="E22" s="349"/>
      <c r="F22" s="270"/>
      <c r="G22" s="270"/>
      <c r="H22" s="338"/>
      <c r="I22" s="270"/>
      <c r="J22" s="338"/>
      <c r="K22" s="340"/>
      <c r="L22" s="338"/>
      <c r="M22" s="270"/>
      <c r="N22" s="338"/>
      <c r="O22" s="367">
        <f t="shared" si="0"/>
        <v>0</v>
      </c>
      <c r="P22" s="366">
        <f t="shared" si="1"/>
        <v>0</v>
      </c>
      <c r="Q22" s="270"/>
      <c r="R22" s="270"/>
      <c r="S22" s="270"/>
      <c r="T22" s="270"/>
      <c r="U22" s="270"/>
    </row>
    <row r="23" spans="1:21" ht="85.5" customHeight="1" x14ac:dyDescent="0.25">
      <c r="A23" s="1057"/>
      <c r="B23" s="1056" t="s">
        <v>1442</v>
      </c>
      <c r="C23" s="269"/>
      <c r="D23" s="269"/>
      <c r="E23" s="349"/>
      <c r="F23" s="518" t="s">
        <v>3443</v>
      </c>
      <c r="G23" s="270"/>
      <c r="H23" s="338"/>
      <c r="I23" s="270"/>
      <c r="J23" s="338"/>
      <c r="K23" s="340"/>
      <c r="L23" s="338"/>
      <c r="M23" s="270"/>
      <c r="N23" s="338"/>
      <c r="O23" s="367">
        <f t="shared" ref="O23:P23" si="3">G23+I23+K23+M23</f>
        <v>0</v>
      </c>
      <c r="P23" s="366">
        <f t="shared" si="3"/>
        <v>0</v>
      </c>
      <c r="Q23" s="270"/>
      <c r="R23" s="270"/>
      <c r="S23" s="270"/>
      <c r="T23" s="270"/>
      <c r="U23" s="270"/>
    </row>
    <row r="24" spans="1:21" ht="15.75" x14ac:dyDescent="0.25">
      <c r="A24" s="1057"/>
      <c r="B24" s="1057"/>
      <c r="C24" s="269"/>
      <c r="D24" s="269"/>
      <c r="E24" s="349"/>
      <c r="F24" s="270"/>
      <c r="G24" s="270"/>
      <c r="H24" s="338"/>
      <c r="I24" s="270"/>
      <c r="J24" s="338"/>
      <c r="K24" s="340"/>
      <c r="L24" s="338"/>
      <c r="M24" s="270"/>
      <c r="N24" s="338"/>
      <c r="O24" s="367">
        <f t="shared" ref="O24:O42" si="4">G24+I24+K24+M24</f>
        <v>0</v>
      </c>
      <c r="P24" s="366">
        <f t="shared" ref="P24:P42" si="5">H24+J24+L24+N24</f>
        <v>0</v>
      </c>
      <c r="Q24" s="270"/>
      <c r="R24" s="270"/>
      <c r="S24" s="270"/>
      <c r="T24" s="270"/>
      <c r="U24" s="270"/>
    </row>
    <row r="25" spans="1:21" ht="15.75" x14ac:dyDescent="0.25">
      <c r="A25" s="1057"/>
      <c r="B25" s="1057"/>
      <c r="C25" s="269"/>
      <c r="D25" s="269"/>
      <c r="E25" s="349"/>
      <c r="F25" s="270"/>
      <c r="G25" s="270"/>
      <c r="H25" s="338"/>
      <c r="I25" s="270"/>
      <c r="J25" s="338"/>
      <c r="K25" s="340"/>
      <c r="L25" s="338"/>
      <c r="M25" s="270"/>
      <c r="N25" s="338"/>
      <c r="O25" s="367">
        <f t="shared" si="4"/>
        <v>0</v>
      </c>
      <c r="P25" s="366">
        <f t="shared" si="5"/>
        <v>0</v>
      </c>
      <c r="Q25" s="270"/>
      <c r="R25" s="270"/>
      <c r="S25" s="270"/>
      <c r="T25" s="270"/>
      <c r="U25" s="270"/>
    </row>
    <row r="26" spans="1:21" ht="15.75" x14ac:dyDescent="0.25">
      <c r="A26" s="1057"/>
      <c r="B26" s="1057"/>
      <c r="C26" s="269"/>
      <c r="D26" s="269"/>
      <c r="E26" s="349"/>
      <c r="F26" s="270"/>
      <c r="G26" s="270"/>
      <c r="H26" s="338"/>
      <c r="I26" s="270"/>
      <c r="J26" s="338"/>
      <c r="K26" s="340"/>
      <c r="L26" s="338"/>
      <c r="M26" s="270"/>
      <c r="N26" s="338"/>
      <c r="O26" s="367">
        <f t="shared" si="4"/>
        <v>0</v>
      </c>
      <c r="P26" s="366">
        <f t="shared" si="5"/>
        <v>0</v>
      </c>
      <c r="Q26" s="270"/>
      <c r="R26" s="270"/>
      <c r="S26" s="270"/>
      <c r="T26" s="270"/>
      <c r="U26" s="270"/>
    </row>
    <row r="27" spans="1:21" ht="15.75" x14ac:dyDescent="0.25">
      <c r="A27" s="1057"/>
      <c r="B27" s="1059"/>
      <c r="C27" s="930"/>
      <c r="D27" s="930"/>
      <c r="E27" s="930"/>
      <c r="F27" s="931"/>
      <c r="G27" s="931"/>
      <c r="H27" s="932"/>
      <c r="I27" s="931"/>
      <c r="J27" s="932"/>
      <c r="K27" s="933"/>
      <c r="L27" s="932"/>
      <c r="M27" s="931"/>
      <c r="N27" s="932"/>
      <c r="O27" s="934">
        <f t="shared" si="4"/>
        <v>0</v>
      </c>
      <c r="P27" s="924">
        <f t="shared" si="5"/>
        <v>0</v>
      </c>
      <c r="Q27" s="931"/>
      <c r="R27" s="931"/>
      <c r="S27" s="931"/>
      <c r="T27" s="931"/>
      <c r="U27" s="931"/>
    </row>
    <row r="28" spans="1:21" ht="75" customHeight="1" x14ac:dyDescent="0.25">
      <c r="A28" s="1057"/>
      <c r="B28" s="1056" t="s">
        <v>1443</v>
      </c>
      <c r="C28" s="269"/>
      <c r="D28" s="269"/>
      <c r="E28" s="929" t="s">
        <v>3425</v>
      </c>
      <c r="F28" s="925" t="s">
        <v>3424</v>
      </c>
      <c r="G28" s="632">
        <v>0.25</v>
      </c>
      <c r="H28" s="338">
        <v>0</v>
      </c>
      <c r="I28" s="632">
        <v>0.25</v>
      </c>
      <c r="J28" s="338">
        <v>0</v>
      </c>
      <c r="K28" s="632">
        <v>0.25</v>
      </c>
      <c r="L28" s="338">
        <v>0</v>
      </c>
      <c r="M28" s="632">
        <v>0.25</v>
      </c>
      <c r="N28" s="338"/>
      <c r="O28" s="633">
        <f t="shared" si="4"/>
        <v>1</v>
      </c>
      <c r="P28" s="366">
        <f t="shared" si="5"/>
        <v>0</v>
      </c>
      <c r="Q28" s="270"/>
      <c r="R28" s="270"/>
      <c r="S28" s="270"/>
      <c r="T28" s="270"/>
      <c r="U28" s="270"/>
    </row>
    <row r="29" spans="1:21" ht="15.75" x14ac:dyDescent="0.25">
      <c r="A29" s="1057"/>
      <c r="B29" s="1057"/>
      <c r="C29" s="269"/>
      <c r="D29" s="269"/>
      <c r="E29" s="349"/>
      <c r="F29" s="270"/>
      <c r="G29" s="270"/>
      <c r="H29" s="338"/>
      <c r="I29" s="270"/>
      <c r="J29" s="338"/>
      <c r="K29" s="340"/>
      <c r="L29" s="338"/>
      <c r="M29" s="270"/>
      <c r="N29" s="338"/>
      <c r="O29" s="367">
        <f t="shared" si="4"/>
        <v>0</v>
      </c>
      <c r="P29" s="366">
        <f t="shared" si="5"/>
        <v>0</v>
      </c>
      <c r="Q29" s="270"/>
      <c r="R29" s="270"/>
      <c r="S29" s="270"/>
      <c r="T29" s="270"/>
      <c r="U29" s="270"/>
    </row>
    <row r="30" spans="1:21" ht="15.75" x14ac:dyDescent="0.25">
      <c r="A30" s="1057"/>
      <c r="B30" s="1057"/>
      <c r="C30" s="269"/>
      <c r="D30" s="269"/>
      <c r="E30" s="269"/>
      <c r="F30" s="270"/>
      <c r="G30" s="270"/>
      <c r="H30" s="338"/>
      <c r="I30" s="270"/>
      <c r="J30" s="338"/>
      <c r="K30" s="340"/>
      <c r="L30" s="338"/>
      <c r="M30" s="270"/>
      <c r="N30" s="338"/>
      <c r="O30" s="367">
        <f t="shared" si="4"/>
        <v>0</v>
      </c>
      <c r="P30" s="366">
        <f t="shared" si="5"/>
        <v>0</v>
      </c>
      <c r="Q30" s="270"/>
      <c r="R30" s="270"/>
      <c r="S30" s="270"/>
      <c r="T30" s="270"/>
      <c r="U30" s="270"/>
    </row>
    <row r="31" spans="1:21" ht="15.75" x14ac:dyDescent="0.25">
      <c r="A31" s="1057"/>
      <c r="B31" s="1057"/>
      <c r="C31" s="269"/>
      <c r="D31" s="269"/>
      <c r="E31" s="269"/>
      <c r="F31" s="270"/>
      <c r="G31" s="270"/>
      <c r="H31" s="338"/>
      <c r="I31" s="270"/>
      <c r="J31" s="338"/>
      <c r="K31" s="340"/>
      <c r="L31" s="338"/>
      <c r="M31" s="270"/>
      <c r="N31" s="338"/>
      <c r="O31" s="367">
        <f t="shared" si="4"/>
        <v>0</v>
      </c>
      <c r="P31" s="366">
        <f t="shared" si="5"/>
        <v>0</v>
      </c>
      <c r="Q31" s="270"/>
      <c r="R31" s="270"/>
      <c r="S31" s="270"/>
      <c r="T31" s="270"/>
      <c r="U31" s="270"/>
    </row>
    <row r="32" spans="1:21" ht="15.75" x14ac:dyDescent="0.25">
      <c r="A32" s="1057"/>
      <c r="B32" s="1059"/>
      <c r="C32" s="269"/>
      <c r="D32" s="269"/>
      <c r="E32" s="269"/>
      <c r="F32" s="270"/>
      <c r="G32" s="270"/>
      <c r="H32" s="338"/>
      <c r="I32" s="270"/>
      <c r="J32" s="338"/>
      <c r="K32" s="340"/>
      <c r="L32" s="338"/>
      <c r="M32" s="270"/>
      <c r="N32" s="338"/>
      <c r="O32" s="367">
        <f t="shared" si="4"/>
        <v>0</v>
      </c>
      <c r="P32" s="366">
        <f t="shared" si="5"/>
        <v>0</v>
      </c>
      <c r="Q32" s="270"/>
      <c r="R32" s="270"/>
      <c r="S32" s="270"/>
      <c r="T32" s="270"/>
      <c r="U32" s="270"/>
    </row>
    <row r="33" spans="1:21" ht="15.75" x14ac:dyDescent="0.25">
      <c r="A33" s="1057"/>
      <c r="B33" s="1058" t="s">
        <v>1444</v>
      </c>
      <c r="C33" s="348"/>
      <c r="D33" s="269"/>
      <c r="E33" s="269"/>
      <c r="F33" s="270"/>
      <c r="G33" s="270"/>
      <c r="H33" s="338"/>
      <c r="I33" s="270"/>
      <c r="J33" s="338"/>
      <c r="K33" s="340"/>
      <c r="L33" s="338"/>
      <c r="M33" s="270"/>
      <c r="N33" s="338"/>
      <c r="O33" s="367">
        <f t="shared" si="4"/>
        <v>0</v>
      </c>
      <c r="P33" s="366">
        <f t="shared" si="5"/>
        <v>0</v>
      </c>
      <c r="Q33" s="270"/>
      <c r="R33" s="270"/>
      <c r="S33" s="270"/>
      <c r="T33" s="270"/>
      <c r="U33" s="270"/>
    </row>
    <row r="34" spans="1:21" ht="15.75" x14ac:dyDescent="0.25">
      <c r="A34" s="1057"/>
      <c r="B34" s="1058"/>
      <c r="C34" s="348"/>
      <c r="D34" s="269"/>
      <c r="E34" s="269"/>
      <c r="F34" s="270"/>
      <c r="G34" s="270"/>
      <c r="H34" s="338"/>
      <c r="I34" s="270"/>
      <c r="J34" s="338"/>
      <c r="K34" s="340"/>
      <c r="L34" s="338"/>
      <c r="M34" s="270"/>
      <c r="N34" s="338"/>
      <c r="O34" s="367">
        <f t="shared" si="4"/>
        <v>0</v>
      </c>
      <c r="P34" s="366">
        <f t="shared" si="5"/>
        <v>0</v>
      </c>
      <c r="Q34" s="270"/>
      <c r="R34" s="270"/>
      <c r="S34" s="270"/>
      <c r="T34" s="270"/>
      <c r="U34" s="270"/>
    </row>
    <row r="35" spans="1:21" ht="15.75" x14ac:dyDescent="0.25">
      <c r="A35" s="1057"/>
      <c r="B35" s="1058"/>
      <c r="C35" s="348"/>
      <c r="D35" s="269"/>
      <c r="E35" s="269"/>
      <c r="F35" s="270"/>
      <c r="G35" s="270"/>
      <c r="H35" s="338"/>
      <c r="I35" s="270"/>
      <c r="J35" s="338"/>
      <c r="K35" s="340"/>
      <c r="L35" s="338"/>
      <c r="M35" s="270"/>
      <c r="N35" s="338"/>
      <c r="O35" s="367">
        <f t="shared" si="4"/>
        <v>0</v>
      </c>
      <c r="P35" s="366">
        <f t="shared" si="5"/>
        <v>0</v>
      </c>
      <c r="Q35" s="270"/>
      <c r="R35" s="270"/>
      <c r="S35" s="270"/>
      <c r="T35" s="270"/>
      <c r="U35" s="270"/>
    </row>
    <row r="36" spans="1:21" ht="15.75" x14ac:dyDescent="0.25">
      <c r="A36" s="1057"/>
      <c r="B36" s="1058"/>
      <c r="C36" s="348"/>
      <c r="D36" s="269"/>
      <c r="E36" s="269"/>
      <c r="F36" s="270"/>
      <c r="G36" s="270"/>
      <c r="H36" s="338"/>
      <c r="I36" s="270"/>
      <c r="J36" s="338"/>
      <c r="K36" s="340"/>
      <c r="L36" s="338"/>
      <c r="M36" s="270"/>
      <c r="N36" s="338"/>
      <c r="O36" s="367">
        <f t="shared" si="4"/>
        <v>0</v>
      </c>
      <c r="P36" s="366">
        <f t="shared" si="5"/>
        <v>0</v>
      </c>
      <c r="Q36" s="270"/>
      <c r="R36" s="270"/>
      <c r="S36" s="270"/>
      <c r="T36" s="270"/>
      <c r="U36" s="270"/>
    </row>
    <row r="37" spans="1:21" ht="15.75" x14ac:dyDescent="0.25">
      <c r="A37" s="1057"/>
      <c r="B37" s="1058"/>
      <c r="C37" s="935"/>
      <c r="D37" s="728"/>
      <c r="E37" s="728"/>
      <c r="F37" s="729"/>
      <c r="G37" s="729"/>
      <c r="H37" s="692"/>
      <c r="I37" s="729"/>
      <c r="J37" s="692"/>
      <c r="K37" s="936"/>
      <c r="L37" s="692"/>
      <c r="M37" s="729"/>
      <c r="N37" s="692"/>
      <c r="O37" s="937">
        <f t="shared" si="4"/>
        <v>0</v>
      </c>
      <c r="P37" s="869">
        <f t="shared" si="5"/>
        <v>0</v>
      </c>
      <c r="Q37" s="729"/>
      <c r="R37" s="729"/>
      <c r="S37" s="729"/>
      <c r="T37" s="729"/>
      <c r="U37" s="729"/>
    </row>
    <row r="38" spans="1:21" ht="90.75" x14ac:dyDescent="0.25">
      <c r="A38" s="1057"/>
      <c r="B38" s="1058" t="s">
        <v>1445</v>
      </c>
      <c r="C38" s="348"/>
      <c r="D38" s="269"/>
      <c r="E38" s="929" t="s">
        <v>3427</v>
      </c>
      <c r="F38" s="925" t="s">
        <v>3426</v>
      </c>
      <c r="G38" s="270"/>
      <c r="H38" s="338"/>
      <c r="I38" s="270"/>
      <c r="J38" s="338"/>
      <c r="K38" s="340"/>
      <c r="L38" s="338"/>
      <c r="M38" s="270"/>
      <c r="N38" s="338"/>
      <c r="O38" s="367">
        <f t="shared" si="4"/>
        <v>0</v>
      </c>
      <c r="P38" s="366">
        <f t="shared" si="5"/>
        <v>0</v>
      </c>
      <c r="Q38" s="270"/>
      <c r="R38" s="270"/>
      <c r="S38" s="270"/>
      <c r="T38" s="270"/>
      <c r="U38" s="270"/>
    </row>
    <row r="39" spans="1:21" ht="15.75" x14ac:dyDescent="0.25">
      <c r="A39" s="1057"/>
      <c r="B39" s="1058"/>
      <c r="C39" s="348"/>
      <c r="D39" s="269"/>
      <c r="E39" s="269"/>
      <c r="F39" s="270"/>
      <c r="G39" s="270"/>
      <c r="H39" s="338"/>
      <c r="I39" s="270"/>
      <c r="J39" s="338"/>
      <c r="K39" s="340"/>
      <c r="L39" s="338"/>
      <c r="M39" s="270"/>
      <c r="N39" s="338"/>
      <c r="O39" s="367">
        <f t="shared" si="4"/>
        <v>0</v>
      </c>
      <c r="P39" s="366">
        <f t="shared" si="5"/>
        <v>0</v>
      </c>
      <c r="Q39" s="270"/>
      <c r="R39" s="270"/>
      <c r="S39" s="270"/>
      <c r="T39" s="270"/>
      <c r="U39" s="270"/>
    </row>
    <row r="40" spans="1:21" ht="15.75" x14ac:dyDescent="0.25">
      <c r="A40" s="1057"/>
      <c r="B40" s="1058"/>
      <c r="C40" s="348"/>
      <c r="D40" s="269"/>
      <c r="E40" s="269"/>
      <c r="F40" s="270"/>
      <c r="G40" s="270"/>
      <c r="H40" s="338"/>
      <c r="I40" s="270"/>
      <c r="J40" s="338"/>
      <c r="K40" s="340"/>
      <c r="L40" s="338"/>
      <c r="M40" s="270"/>
      <c r="N40" s="338"/>
      <c r="O40" s="367">
        <f t="shared" si="4"/>
        <v>0</v>
      </c>
      <c r="P40" s="366">
        <f t="shared" si="5"/>
        <v>0</v>
      </c>
      <c r="Q40" s="270"/>
      <c r="R40" s="270"/>
      <c r="S40" s="270"/>
      <c r="T40" s="270"/>
      <c r="U40" s="270"/>
    </row>
    <row r="41" spans="1:21" ht="15.75" x14ac:dyDescent="0.25">
      <c r="A41" s="1057"/>
      <c r="B41" s="1058"/>
      <c r="C41" s="348"/>
      <c r="D41" s="269"/>
      <c r="E41" s="269"/>
      <c r="F41" s="270"/>
      <c r="G41" s="270"/>
      <c r="H41" s="338"/>
      <c r="I41" s="270"/>
      <c r="J41" s="338"/>
      <c r="K41" s="340"/>
      <c r="L41" s="338"/>
      <c r="M41" s="270"/>
      <c r="N41" s="338"/>
      <c r="O41" s="367">
        <f t="shared" si="4"/>
        <v>0</v>
      </c>
      <c r="P41" s="366">
        <f t="shared" si="5"/>
        <v>0</v>
      </c>
      <c r="Q41" s="270"/>
      <c r="R41" s="270"/>
      <c r="S41" s="270"/>
      <c r="T41" s="270"/>
      <c r="U41" s="270"/>
    </row>
    <row r="42" spans="1:21" ht="15.75" x14ac:dyDescent="0.25">
      <c r="A42" s="1057"/>
      <c r="B42" s="1058"/>
      <c r="C42" s="348"/>
      <c r="D42" s="269"/>
      <c r="E42" s="269"/>
      <c r="F42" s="270"/>
      <c r="G42" s="270"/>
      <c r="H42" s="338"/>
      <c r="I42" s="270"/>
      <c r="J42" s="338"/>
      <c r="K42" s="340"/>
      <c r="L42" s="338"/>
      <c r="M42" s="270"/>
      <c r="N42" s="338"/>
      <c r="O42" s="367">
        <f t="shared" si="4"/>
        <v>0</v>
      </c>
      <c r="P42" s="366">
        <f t="shared" si="5"/>
        <v>0</v>
      </c>
      <c r="Q42" s="270"/>
      <c r="R42" s="270"/>
      <c r="S42" s="270"/>
      <c r="T42" s="270"/>
      <c r="U42" s="270"/>
    </row>
    <row r="43" spans="1:21" ht="15.6" x14ac:dyDescent="0.35">
      <c r="A43" s="280"/>
      <c r="B43" s="281"/>
      <c r="C43" s="280" t="s">
        <v>1449</v>
      </c>
      <c r="D43" s="281"/>
      <c r="E43" s="281"/>
      <c r="F43" s="282"/>
      <c r="G43" s="271">
        <f t="shared" ref="G43:P43" si="6">SUM(G8:G42)</f>
        <v>1.5</v>
      </c>
      <c r="H43" s="272">
        <f t="shared" si="6"/>
        <v>0</v>
      </c>
      <c r="I43" s="271">
        <f t="shared" si="6"/>
        <v>1</v>
      </c>
      <c r="J43" s="272">
        <f t="shared" si="6"/>
        <v>0</v>
      </c>
      <c r="K43" s="271">
        <f t="shared" si="6"/>
        <v>1.5</v>
      </c>
      <c r="L43" s="272">
        <f t="shared" si="6"/>
        <v>0</v>
      </c>
      <c r="M43" s="271">
        <f t="shared" si="6"/>
        <v>1</v>
      </c>
      <c r="N43" s="272">
        <f t="shared" si="6"/>
        <v>0</v>
      </c>
      <c r="O43" s="272">
        <f t="shared" si="6"/>
        <v>5</v>
      </c>
      <c r="P43" s="272">
        <f t="shared" si="6"/>
        <v>0</v>
      </c>
      <c r="Q43" s="258"/>
      <c r="R43" s="258"/>
      <c r="S43" s="258"/>
      <c r="T43" s="258"/>
      <c r="U43" s="258"/>
    </row>
    <row r="49" spans="8:16" ht="14.45" x14ac:dyDescent="0.35">
      <c r="H49" s="344"/>
      <c r="J49" s="344"/>
      <c r="L49" s="344"/>
      <c r="N49" s="344"/>
      <c r="P49" s="344"/>
    </row>
    <row r="50" spans="8:16" ht="14.45" x14ac:dyDescent="0.35">
      <c r="H50" s="344"/>
      <c r="J50" s="344"/>
      <c r="L50" s="344"/>
      <c r="N50" s="344"/>
      <c r="P50" s="344"/>
    </row>
    <row r="51" spans="8:16" ht="14.45" x14ac:dyDescent="0.35">
      <c r="H51" s="344"/>
      <c r="J51" s="344"/>
      <c r="L51" s="344"/>
      <c r="N51" s="344"/>
      <c r="P51" s="344"/>
    </row>
    <row r="52" spans="8:16" ht="14.45" x14ac:dyDescent="0.35">
      <c r="H52" s="344"/>
      <c r="J52" s="344"/>
      <c r="L52" s="344"/>
      <c r="N52" s="344"/>
      <c r="P52" s="344"/>
    </row>
    <row r="53" spans="8:16" ht="14.45" x14ac:dyDescent="0.35">
      <c r="H53" s="344"/>
      <c r="J53" s="344"/>
      <c r="L53" s="344"/>
      <c r="N53" s="344"/>
      <c r="P53" s="344"/>
    </row>
    <row r="54" spans="8:16" ht="14.45" x14ac:dyDescent="0.35">
      <c r="H54" s="344"/>
      <c r="J54" s="344"/>
      <c r="L54" s="344"/>
      <c r="N54" s="344"/>
      <c r="P54" s="344"/>
    </row>
    <row r="55" spans="8:16" ht="14.45" x14ac:dyDescent="0.35">
      <c r="H55" s="344"/>
      <c r="J55" s="344"/>
      <c r="L55" s="344"/>
      <c r="N55" s="344"/>
      <c r="P55" s="344"/>
    </row>
    <row r="56" spans="8:16" ht="14.45" x14ac:dyDescent="0.35">
      <c r="H56" s="344"/>
      <c r="J56" s="344"/>
      <c r="L56" s="344"/>
      <c r="N56" s="344"/>
      <c r="P56" s="344"/>
    </row>
    <row r="57" spans="8:16" ht="14.45" x14ac:dyDescent="0.35">
      <c r="H57" s="344"/>
      <c r="J57" s="344"/>
      <c r="L57" s="344"/>
      <c r="N57" s="344"/>
      <c r="P57" s="344"/>
    </row>
    <row r="58" spans="8:16" ht="14.45" x14ac:dyDescent="0.35">
      <c r="H58" s="344"/>
      <c r="J58" s="344"/>
      <c r="L58" s="344"/>
      <c r="N58" s="344"/>
      <c r="P58" s="344"/>
    </row>
    <row r="59" spans="8:16" ht="14.45" x14ac:dyDescent="0.35">
      <c r="H59" s="344"/>
      <c r="J59" s="344"/>
      <c r="L59" s="344"/>
      <c r="N59" s="344"/>
      <c r="P59" s="344"/>
    </row>
    <row r="60" spans="8:16" ht="14.45" x14ac:dyDescent="0.35">
      <c r="H60" s="344"/>
      <c r="J60" s="344"/>
      <c r="L60" s="344"/>
      <c r="N60" s="344"/>
      <c r="P60" s="344"/>
    </row>
    <row r="61" spans="8:16" x14ac:dyDescent="0.25">
      <c r="H61" s="344"/>
      <c r="J61" s="344"/>
      <c r="L61" s="344"/>
      <c r="N61" s="344"/>
      <c r="P61" s="344"/>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topLeftCell="D1" zoomScale="60" zoomScaleNormal="60" workbookViewId="0">
      <pane ySplit="7" topLeftCell="A47" activePane="bottomLeft" state="frozen"/>
      <selection activeCell="Q6" sqref="Q6"/>
      <selection pane="bottomLeft" activeCell="P60" sqref="P60"/>
    </sheetView>
  </sheetViews>
  <sheetFormatPr baseColWidth="10" defaultColWidth="12.5703125" defaultRowHeight="15" x14ac:dyDescent="0.25"/>
  <cols>
    <col min="1" max="1" width="44.42578125" customWidth="1"/>
    <col min="2" max="2" width="34.5703125" customWidth="1"/>
    <col min="3" max="3" width="36.85546875" customWidth="1"/>
    <col min="4" max="4" width="41.140625" customWidth="1"/>
    <col min="5" max="5" width="15.5703125" customWidth="1"/>
    <col min="6" max="6" width="47.5703125" customWidth="1"/>
    <col min="7" max="7" width="11.5703125" customWidth="1"/>
    <col min="8" max="8" width="17.140625" customWidth="1"/>
    <col min="9" max="9" width="8.7109375" customWidth="1"/>
    <col min="10" max="10" width="15.85546875" customWidth="1"/>
    <col min="11" max="11" width="8.5703125" customWidth="1"/>
    <col min="12" max="12" width="15" customWidth="1"/>
    <col min="13" max="13" width="7.85546875" customWidth="1"/>
    <col min="14" max="14" width="14.85546875" bestFit="1" customWidth="1"/>
    <col min="15" max="15" width="11.28515625" customWidth="1"/>
    <col min="16" max="16" width="19.140625" customWidth="1"/>
    <col min="17" max="17" width="14.28515625" hidden="1" customWidth="1"/>
    <col min="18" max="18" width="43.42578125" customWidth="1"/>
    <col min="19" max="19" width="28.140625" customWidth="1"/>
    <col min="20" max="20" width="32.85546875" customWidth="1"/>
    <col min="21" max="21" width="28.7109375" customWidth="1"/>
  </cols>
  <sheetData>
    <row r="1" spans="1:21" s="881" customFormat="1" ht="31.5" x14ac:dyDescent="0.5">
      <c r="G1" s="882" t="s">
        <v>1408</v>
      </c>
      <c r="L1" s="882"/>
      <c r="M1" s="882"/>
      <c r="N1" s="882"/>
      <c r="O1" s="882"/>
      <c r="P1" s="882"/>
      <c r="Q1" s="882"/>
      <c r="R1" s="882"/>
      <c r="S1" s="882"/>
      <c r="T1" s="882"/>
      <c r="U1" s="882"/>
    </row>
    <row r="2" spans="1:21" s="266" customFormat="1" ht="15.6" x14ac:dyDescent="0.35">
      <c r="A2" s="880" t="s">
        <v>1352</v>
      </c>
      <c r="B2" s="878"/>
      <c r="C2" s="878"/>
      <c r="D2" s="878"/>
      <c r="E2" s="878"/>
      <c r="F2" s="878"/>
      <c r="G2" s="879"/>
      <c r="H2" s="878"/>
      <c r="I2" s="878"/>
      <c r="J2" s="878"/>
      <c r="K2" s="878"/>
      <c r="L2" s="879"/>
      <c r="M2" s="879"/>
      <c r="N2" s="879"/>
      <c r="O2" s="879"/>
      <c r="P2" s="879"/>
      <c r="Q2" s="879"/>
      <c r="R2" s="879"/>
      <c r="S2" s="879"/>
      <c r="T2" s="879"/>
      <c r="U2" s="879"/>
    </row>
    <row r="3" spans="1:21" s="266" customFormat="1" ht="27.75" customHeight="1" x14ac:dyDescent="0.2">
      <c r="A3" s="1060" t="s">
        <v>1410</v>
      </c>
      <c r="B3" s="1060"/>
      <c r="C3" s="1060"/>
      <c r="D3" s="1060"/>
      <c r="E3" s="1060"/>
      <c r="F3" s="1060"/>
      <c r="G3" s="1060"/>
      <c r="H3" s="1060"/>
      <c r="I3" s="1060"/>
      <c r="J3" s="1060"/>
      <c r="K3" s="1060"/>
      <c r="L3" s="1060"/>
      <c r="M3" s="1060"/>
      <c r="N3" s="1060"/>
      <c r="O3" s="1060"/>
      <c r="P3" s="1060"/>
      <c r="Q3" s="1060"/>
      <c r="R3" s="1060"/>
      <c r="S3" s="1060"/>
      <c r="T3" s="1060"/>
      <c r="U3" s="1060"/>
    </row>
    <row r="4" spans="1:21" s="306" customFormat="1" ht="15.75" x14ac:dyDescent="0.25">
      <c r="A4" s="1061" t="s">
        <v>1416</v>
      </c>
      <c r="B4" s="1061"/>
      <c r="C4" s="1061"/>
      <c r="D4" s="1061"/>
      <c r="E4" s="1061"/>
      <c r="F4" s="1061"/>
      <c r="G4" s="1061"/>
      <c r="H4" s="1061"/>
      <c r="I4" s="1061"/>
      <c r="J4" s="1061"/>
      <c r="K4" s="1061"/>
      <c r="L4" s="1061"/>
      <c r="M4" s="1061"/>
      <c r="N4" s="1061"/>
      <c r="O4" s="1061"/>
      <c r="P4" s="1061"/>
      <c r="Q4" s="1061"/>
      <c r="R4" s="1061"/>
      <c r="S4" s="1061"/>
      <c r="T4" s="1061"/>
      <c r="U4" s="1061"/>
    </row>
    <row r="5" spans="1:21" s="66" customFormat="1" ht="23.25" customHeight="1" x14ac:dyDescent="0.25">
      <c r="A5" s="1002" t="s">
        <v>97</v>
      </c>
      <c r="B5" s="1004" t="s">
        <v>111</v>
      </c>
      <c r="C5" s="1011" t="s">
        <v>86</v>
      </c>
      <c r="D5" s="1011" t="s">
        <v>87</v>
      </c>
      <c r="E5" s="1011" t="s">
        <v>392</v>
      </c>
      <c r="F5" s="1011" t="s">
        <v>88</v>
      </c>
      <c r="G5" s="1014" t="s">
        <v>100</v>
      </c>
      <c r="H5" s="1016"/>
      <c r="I5" s="1016"/>
      <c r="J5" s="1016"/>
      <c r="K5" s="1016"/>
      <c r="L5" s="1016"/>
      <c r="M5" s="1016"/>
      <c r="N5" s="1015"/>
      <c r="O5" s="1020" t="s">
        <v>101</v>
      </c>
      <c r="P5" s="1021"/>
      <c r="Q5" s="1004" t="s">
        <v>102</v>
      </c>
      <c r="R5" s="1004" t="s">
        <v>103</v>
      </c>
      <c r="S5" s="1004" t="s">
        <v>110</v>
      </c>
      <c r="T5" s="1004" t="s">
        <v>109</v>
      </c>
      <c r="U5" s="1017" t="s">
        <v>89</v>
      </c>
    </row>
    <row r="6" spans="1:21" s="66" customFormat="1" ht="15" customHeight="1" x14ac:dyDescent="0.25">
      <c r="A6" s="1002"/>
      <c r="B6" s="1002"/>
      <c r="C6" s="1012"/>
      <c r="D6" s="1012"/>
      <c r="E6" s="1012"/>
      <c r="F6" s="1012"/>
      <c r="G6" s="1014" t="s">
        <v>104</v>
      </c>
      <c r="H6" s="1015"/>
      <c r="I6" s="1014" t="s">
        <v>105</v>
      </c>
      <c r="J6" s="1015"/>
      <c r="K6" s="1014" t="s">
        <v>106</v>
      </c>
      <c r="L6" s="1015"/>
      <c r="M6" s="1014" t="s">
        <v>107</v>
      </c>
      <c r="N6" s="1015"/>
      <c r="O6" s="1022"/>
      <c r="P6" s="1023"/>
      <c r="Q6" s="1002"/>
      <c r="R6" s="1002"/>
      <c r="S6" s="1002"/>
      <c r="T6" s="1002"/>
      <c r="U6" s="1018"/>
    </row>
    <row r="7" spans="1:21" s="67" customFormat="1" ht="24" customHeight="1" x14ac:dyDescent="0.25">
      <c r="A7" s="1003"/>
      <c r="B7" s="1003"/>
      <c r="C7" s="1013"/>
      <c r="D7" s="1013"/>
      <c r="E7" s="1013"/>
      <c r="F7" s="1013"/>
      <c r="G7" s="403" t="s">
        <v>108</v>
      </c>
      <c r="H7" s="403" t="s">
        <v>12</v>
      </c>
      <c r="I7" s="403" t="s">
        <v>108</v>
      </c>
      <c r="J7" s="403" t="s">
        <v>12</v>
      </c>
      <c r="K7" s="403" t="s">
        <v>108</v>
      </c>
      <c r="L7" s="403" t="s">
        <v>12</v>
      </c>
      <c r="M7" s="403" t="s">
        <v>108</v>
      </c>
      <c r="N7" s="403" t="s">
        <v>12</v>
      </c>
      <c r="O7" s="403" t="s">
        <v>108</v>
      </c>
      <c r="P7" s="403" t="s">
        <v>12</v>
      </c>
      <c r="Q7" s="1003"/>
      <c r="R7" s="1003"/>
      <c r="S7" s="1003"/>
      <c r="T7" s="1003"/>
      <c r="U7" s="1019"/>
    </row>
    <row r="8" spans="1:21" s="255" customFormat="1" ht="15.6" x14ac:dyDescent="0.35">
      <c r="A8" s="404"/>
      <c r="B8" s="405"/>
      <c r="C8" s="406"/>
      <c r="D8" s="406"/>
      <c r="E8" s="407"/>
      <c r="F8" s="406"/>
      <c r="G8" s="408"/>
      <c r="H8" s="408"/>
      <c r="I8" s="408"/>
      <c r="J8" s="408"/>
      <c r="K8" s="408"/>
      <c r="L8" s="408"/>
      <c r="M8" s="408"/>
      <c r="N8" s="408"/>
      <c r="O8" s="408"/>
      <c r="P8" s="408"/>
      <c r="Q8" s="409"/>
      <c r="R8" s="409"/>
      <c r="S8" s="409"/>
      <c r="T8" s="409"/>
      <c r="U8" s="410"/>
    </row>
    <row r="9" spans="1:21" ht="61.5" customHeight="1" x14ac:dyDescent="0.25">
      <c r="A9" s="1031" t="s">
        <v>1411</v>
      </c>
      <c r="B9" s="1024" t="s">
        <v>1412</v>
      </c>
      <c r="C9" s="827" t="s">
        <v>3007</v>
      </c>
      <c r="D9" s="827" t="s">
        <v>3008</v>
      </c>
      <c r="E9" s="877" t="s">
        <v>3062</v>
      </c>
      <c r="F9" s="532" t="s">
        <v>3009</v>
      </c>
      <c r="G9" s="342">
        <v>1</v>
      </c>
      <c r="H9" s="343">
        <v>294000</v>
      </c>
      <c r="I9" s="342">
        <v>0</v>
      </c>
      <c r="J9" s="343">
        <v>0</v>
      </c>
      <c r="K9" s="342">
        <v>0</v>
      </c>
      <c r="L9" s="343">
        <v>0</v>
      </c>
      <c r="M9" s="342">
        <v>0</v>
      </c>
      <c r="N9" s="343">
        <v>0</v>
      </c>
      <c r="O9" s="632">
        <f>G9+I9+K9+M9</f>
        <v>1</v>
      </c>
      <c r="P9" s="338">
        <f>H9+J9+L9+N9</f>
        <v>294000</v>
      </c>
      <c r="Q9" s="827" t="s">
        <v>3010</v>
      </c>
      <c r="R9" s="827" t="s">
        <v>3011</v>
      </c>
      <c r="S9" s="827" t="s">
        <v>3012</v>
      </c>
      <c r="T9" s="827" t="s">
        <v>3013</v>
      </c>
      <c r="U9" s="827" t="s">
        <v>3014</v>
      </c>
    </row>
    <row r="10" spans="1:21" ht="84.6" customHeight="1" x14ac:dyDescent="0.25">
      <c r="A10" s="1031"/>
      <c r="B10" s="1025"/>
      <c r="C10" s="827" t="s">
        <v>3015</v>
      </c>
      <c r="D10" s="827" t="s">
        <v>3016</v>
      </c>
      <c r="E10" s="854" t="s">
        <v>3064</v>
      </c>
      <c r="F10" s="532" t="s">
        <v>3017</v>
      </c>
      <c r="G10" s="342">
        <v>1</v>
      </c>
      <c r="H10" s="828">
        <v>366000</v>
      </c>
      <c r="I10" s="342">
        <v>0</v>
      </c>
      <c r="J10" s="828">
        <v>0</v>
      </c>
      <c r="K10" s="342">
        <v>0</v>
      </c>
      <c r="L10" s="828">
        <v>0</v>
      </c>
      <c r="M10" s="342">
        <v>0</v>
      </c>
      <c r="N10" s="828">
        <v>0</v>
      </c>
      <c r="O10" s="632">
        <f t="shared" ref="O10:P25" si="0">G10+I10+K10+M10</f>
        <v>1</v>
      </c>
      <c r="P10" s="338">
        <f t="shared" si="0"/>
        <v>366000</v>
      </c>
      <c r="Q10" s="697" t="s">
        <v>3018</v>
      </c>
      <c r="R10" s="697" t="s">
        <v>3019</v>
      </c>
      <c r="S10" s="697" t="s">
        <v>3020</v>
      </c>
      <c r="T10" s="697" t="s">
        <v>3021</v>
      </c>
      <c r="U10" s="267" t="s">
        <v>1628</v>
      </c>
    </row>
    <row r="11" spans="1:21" s="344" customFormat="1" ht="94.5" x14ac:dyDescent="0.25">
      <c r="A11" s="1031"/>
      <c r="B11" s="1025"/>
      <c r="C11" s="827" t="s">
        <v>3030</v>
      </c>
      <c r="D11" s="827" t="s">
        <v>3031</v>
      </c>
      <c r="E11" s="854" t="s">
        <v>3065</v>
      </c>
      <c r="F11" s="532" t="s">
        <v>3032</v>
      </c>
      <c r="G11" s="342">
        <v>0</v>
      </c>
      <c r="H11" s="343">
        <v>0</v>
      </c>
      <c r="I11" s="342">
        <v>1</v>
      </c>
      <c r="J11" s="343">
        <v>193000</v>
      </c>
      <c r="K11" s="342">
        <v>0</v>
      </c>
      <c r="L11" s="343">
        <v>0</v>
      </c>
      <c r="M11" s="342">
        <v>0</v>
      </c>
      <c r="N11" s="343">
        <v>0</v>
      </c>
      <c r="O11" s="632">
        <f t="shared" ref="O11:O12" si="1">G11+I11+K11+M11</f>
        <v>1</v>
      </c>
      <c r="P11" s="338">
        <f t="shared" si="0"/>
        <v>193000</v>
      </c>
      <c r="Q11" s="827" t="s">
        <v>3033</v>
      </c>
      <c r="R11" s="827" t="s">
        <v>3034</v>
      </c>
      <c r="S11" s="484" t="s">
        <v>3035</v>
      </c>
      <c r="T11" s="827" t="s">
        <v>3036</v>
      </c>
      <c r="U11" s="827" t="s">
        <v>3037</v>
      </c>
    </row>
    <row r="12" spans="1:21" ht="78.75" x14ac:dyDescent="0.25">
      <c r="A12" s="1031"/>
      <c r="B12" s="1025"/>
      <c r="C12" s="827" t="s">
        <v>3066</v>
      </c>
      <c r="D12" s="827" t="s">
        <v>3075</v>
      </c>
      <c r="E12" s="854" t="s">
        <v>3074</v>
      </c>
      <c r="F12" s="532" t="s">
        <v>3072</v>
      </c>
      <c r="G12" s="342">
        <v>1</v>
      </c>
      <c r="H12" s="343">
        <v>35000</v>
      </c>
      <c r="I12" s="342">
        <v>0</v>
      </c>
      <c r="J12" s="343">
        <v>0</v>
      </c>
      <c r="K12" s="342">
        <v>0</v>
      </c>
      <c r="L12" s="343">
        <v>0</v>
      </c>
      <c r="M12" s="342">
        <v>0</v>
      </c>
      <c r="N12" s="343">
        <v>0</v>
      </c>
      <c r="O12" s="632">
        <f t="shared" si="1"/>
        <v>1</v>
      </c>
      <c r="P12" s="338">
        <f t="shared" si="0"/>
        <v>35000</v>
      </c>
      <c r="Q12" s="827" t="s">
        <v>3068</v>
      </c>
      <c r="R12" s="827" t="s">
        <v>3069</v>
      </c>
      <c r="S12" s="827" t="s">
        <v>3070</v>
      </c>
      <c r="T12" s="827" t="s">
        <v>3071</v>
      </c>
      <c r="U12" s="827" t="s">
        <v>2820</v>
      </c>
    </row>
    <row r="13" spans="1:21" s="427" customFormat="1" ht="78.75" x14ac:dyDescent="0.25">
      <c r="A13" s="1031"/>
      <c r="B13" s="1025"/>
      <c r="C13" s="827" t="s">
        <v>3007</v>
      </c>
      <c r="D13" s="827" t="s">
        <v>3076</v>
      </c>
      <c r="E13" s="877" t="s">
        <v>3081</v>
      </c>
      <c r="F13" s="532" t="s">
        <v>3080</v>
      </c>
      <c r="G13" s="342">
        <v>1</v>
      </c>
      <c r="H13" s="343"/>
      <c r="I13" s="342">
        <v>1</v>
      </c>
      <c r="J13" s="343">
        <v>91000</v>
      </c>
      <c r="K13" s="342">
        <v>0</v>
      </c>
      <c r="L13" s="343">
        <v>0</v>
      </c>
      <c r="M13" s="342">
        <v>0</v>
      </c>
      <c r="N13" s="343">
        <v>0</v>
      </c>
      <c r="O13" s="632">
        <f>G13+I13+K13+M13</f>
        <v>2</v>
      </c>
      <c r="P13" s="338">
        <f t="shared" si="0"/>
        <v>91000</v>
      </c>
      <c r="Q13" s="827" t="s">
        <v>3077</v>
      </c>
      <c r="R13" s="827" t="s">
        <v>3011</v>
      </c>
      <c r="S13" s="827" t="s">
        <v>3012</v>
      </c>
      <c r="T13" s="827" t="s">
        <v>3078</v>
      </c>
      <c r="U13" s="827" t="s">
        <v>3079</v>
      </c>
    </row>
    <row r="14" spans="1:21" s="646" customFormat="1" ht="77.099999999999994" customHeight="1" x14ac:dyDescent="0.25">
      <c r="A14" s="1031"/>
      <c r="B14" s="1025"/>
      <c r="C14" s="827" t="s">
        <v>3121</v>
      </c>
      <c r="D14" s="827" t="s">
        <v>3122</v>
      </c>
      <c r="E14" s="877" t="s">
        <v>3128</v>
      </c>
      <c r="F14" s="532" t="s">
        <v>3123</v>
      </c>
      <c r="G14" s="342">
        <v>1</v>
      </c>
      <c r="H14" s="343">
        <v>92500</v>
      </c>
      <c r="I14" s="342">
        <v>0</v>
      </c>
      <c r="J14" s="343">
        <v>0</v>
      </c>
      <c r="K14" s="342">
        <v>0</v>
      </c>
      <c r="L14" s="343">
        <v>0</v>
      </c>
      <c r="M14" s="342">
        <v>0</v>
      </c>
      <c r="N14" s="343">
        <v>0</v>
      </c>
      <c r="O14" s="632">
        <f>G14+I14+K14+M14</f>
        <v>1</v>
      </c>
      <c r="P14" s="338">
        <f t="shared" si="0"/>
        <v>92500</v>
      </c>
      <c r="Q14" s="827" t="s">
        <v>3124</v>
      </c>
      <c r="R14" s="827" t="s">
        <v>3125</v>
      </c>
      <c r="S14" s="827" t="s">
        <v>3126</v>
      </c>
      <c r="T14" s="697" t="s">
        <v>3127</v>
      </c>
      <c r="U14" s="827" t="s">
        <v>2459</v>
      </c>
    </row>
    <row r="15" spans="1:21" s="646" customFormat="1" ht="77.099999999999994" customHeight="1" x14ac:dyDescent="0.25">
      <c r="A15" s="1031"/>
      <c r="B15" s="1025"/>
      <c r="C15" s="827" t="s">
        <v>3139</v>
      </c>
      <c r="D15" s="827" t="s">
        <v>3138</v>
      </c>
      <c r="E15" s="877" t="s">
        <v>3136</v>
      </c>
      <c r="F15" s="532" t="s">
        <v>3137</v>
      </c>
      <c r="G15" s="342">
        <v>1</v>
      </c>
      <c r="H15" s="343">
        <v>397500</v>
      </c>
      <c r="I15" s="342">
        <v>0</v>
      </c>
      <c r="J15" s="343">
        <v>0</v>
      </c>
      <c r="K15" s="342">
        <v>0</v>
      </c>
      <c r="L15" s="343">
        <v>0</v>
      </c>
      <c r="M15" s="342">
        <v>0</v>
      </c>
      <c r="N15" s="343"/>
      <c r="O15" s="632">
        <f>G15+I15+K15+M15</f>
        <v>1</v>
      </c>
      <c r="P15" s="338">
        <f t="shared" si="0"/>
        <v>397500</v>
      </c>
      <c r="Q15" s="827"/>
      <c r="R15" s="827"/>
      <c r="S15" s="827"/>
      <c r="T15" s="697"/>
      <c r="U15" s="827"/>
    </row>
    <row r="16" spans="1:21" ht="84.6" customHeight="1" x14ac:dyDescent="0.25">
      <c r="A16" s="1031"/>
      <c r="B16" s="1025"/>
      <c r="C16" s="267" t="s">
        <v>3131</v>
      </c>
      <c r="D16" s="827" t="s">
        <v>3129</v>
      </c>
      <c r="E16" s="854" t="s">
        <v>3132</v>
      </c>
      <c r="F16" s="532" t="s">
        <v>3130</v>
      </c>
      <c r="G16" s="342">
        <v>1</v>
      </c>
      <c r="H16" s="343">
        <v>238500</v>
      </c>
      <c r="I16" s="342">
        <v>0</v>
      </c>
      <c r="J16" s="343">
        <v>0</v>
      </c>
      <c r="K16" s="342">
        <v>0</v>
      </c>
      <c r="L16" s="343">
        <v>0</v>
      </c>
      <c r="M16" s="342">
        <v>0</v>
      </c>
      <c r="N16" s="343">
        <v>0</v>
      </c>
      <c r="O16" s="633">
        <f t="shared" ref="O16:O55" si="2">G16+I16+K16+M16</f>
        <v>1</v>
      </c>
      <c r="P16" s="338">
        <f t="shared" si="0"/>
        <v>238500</v>
      </c>
      <c r="Q16" s="267"/>
      <c r="R16" s="267"/>
      <c r="S16" s="267"/>
      <c r="T16" s="267"/>
      <c r="U16" s="267"/>
    </row>
    <row r="17" spans="1:21" ht="15.75" x14ac:dyDescent="0.25">
      <c r="A17" s="1031"/>
      <c r="B17" s="1026"/>
      <c r="C17" s="756"/>
      <c r="D17" s="756"/>
      <c r="E17" s="756"/>
      <c r="F17" s="756"/>
      <c r="G17" s="797"/>
      <c r="H17" s="798"/>
      <c r="I17" s="756"/>
      <c r="J17" s="798"/>
      <c r="K17" s="756"/>
      <c r="L17" s="798"/>
      <c r="M17" s="756"/>
      <c r="N17" s="798"/>
      <c r="O17" s="868">
        <f t="shared" si="2"/>
        <v>0</v>
      </c>
      <c r="P17" s="338">
        <f t="shared" si="0"/>
        <v>0</v>
      </c>
      <c r="Q17" s="756"/>
      <c r="R17" s="756"/>
      <c r="S17" s="756"/>
      <c r="T17" s="756"/>
      <c r="U17" s="756"/>
    </row>
    <row r="18" spans="1:21" s="427" customFormat="1" ht="78.75" x14ac:dyDescent="0.25">
      <c r="A18" s="1031"/>
      <c r="B18" s="1024" t="s">
        <v>1413</v>
      </c>
      <c r="C18" s="827" t="s">
        <v>3106</v>
      </c>
      <c r="D18" s="827" t="s">
        <v>3107</v>
      </c>
      <c r="E18" s="854" t="s">
        <v>3133</v>
      </c>
      <c r="F18" s="532" t="s">
        <v>3112</v>
      </c>
      <c r="G18" s="342">
        <v>0</v>
      </c>
      <c r="H18" s="343">
        <v>0</v>
      </c>
      <c r="I18" s="342">
        <v>0.5</v>
      </c>
      <c r="J18" s="343">
        <v>50000</v>
      </c>
      <c r="K18" s="342">
        <v>0.5</v>
      </c>
      <c r="L18" s="343">
        <v>0</v>
      </c>
      <c r="M18" s="342">
        <v>0</v>
      </c>
      <c r="N18" s="343">
        <v>0</v>
      </c>
      <c r="O18" s="632">
        <f>G18+I18+K18+M18</f>
        <v>1</v>
      </c>
      <c r="P18" s="338">
        <f t="shared" si="0"/>
        <v>50000</v>
      </c>
      <c r="Q18" s="267" t="s">
        <v>3108</v>
      </c>
      <c r="R18" s="267" t="s">
        <v>3109</v>
      </c>
      <c r="S18" s="267" t="s">
        <v>3110</v>
      </c>
      <c r="T18" s="267" t="s">
        <v>3111</v>
      </c>
      <c r="U18" s="267" t="s">
        <v>3088</v>
      </c>
    </row>
    <row r="19" spans="1:21" ht="62.1" customHeight="1" x14ac:dyDescent="0.25">
      <c r="A19" s="1031"/>
      <c r="B19" s="1025"/>
      <c r="C19" s="827" t="s">
        <v>3022</v>
      </c>
      <c r="D19" s="827" t="s">
        <v>3023</v>
      </c>
      <c r="E19" s="854" t="s">
        <v>3134</v>
      </c>
      <c r="F19" s="532" t="s">
        <v>3024</v>
      </c>
      <c r="G19" s="342">
        <v>0.5</v>
      </c>
      <c r="H19" s="343">
        <v>25000</v>
      </c>
      <c r="I19" s="342">
        <v>0.5</v>
      </c>
      <c r="J19" s="343">
        <v>25000</v>
      </c>
      <c r="K19" s="342">
        <v>0</v>
      </c>
      <c r="L19" s="343">
        <v>0</v>
      </c>
      <c r="M19" s="342">
        <v>0</v>
      </c>
      <c r="N19" s="343">
        <v>0</v>
      </c>
      <c r="O19" s="632">
        <f>G19+I19+K19+M19</f>
        <v>1</v>
      </c>
      <c r="P19" s="338">
        <f t="shared" si="0"/>
        <v>50000</v>
      </c>
      <c r="Q19" s="827" t="s">
        <v>3025</v>
      </c>
      <c r="R19" s="827" t="s">
        <v>3026</v>
      </c>
      <c r="S19" s="827" t="s">
        <v>3027</v>
      </c>
      <c r="T19" s="827" t="s">
        <v>3028</v>
      </c>
      <c r="U19" s="827" t="s">
        <v>3029</v>
      </c>
    </row>
    <row r="20" spans="1:21" s="344" customFormat="1" ht="78.75" x14ac:dyDescent="0.25">
      <c r="A20" s="1031"/>
      <c r="B20" s="1025"/>
      <c r="C20" s="827" t="s">
        <v>3066</v>
      </c>
      <c r="D20" s="827" t="s">
        <v>3067</v>
      </c>
      <c r="E20" s="854" t="s">
        <v>3135</v>
      </c>
      <c r="F20" s="532" t="s">
        <v>3073</v>
      </c>
      <c r="G20" s="342">
        <v>1</v>
      </c>
      <c r="H20" s="343">
        <v>42000</v>
      </c>
      <c r="I20" s="342">
        <v>0</v>
      </c>
      <c r="J20" s="343">
        <v>0</v>
      </c>
      <c r="K20" s="342">
        <v>0</v>
      </c>
      <c r="L20" s="343">
        <v>0</v>
      </c>
      <c r="M20" s="342">
        <v>0</v>
      </c>
      <c r="N20" s="343">
        <v>0</v>
      </c>
      <c r="O20" s="632">
        <f t="shared" ref="O20:O21" si="3">G20+I20+K20+M20</f>
        <v>1</v>
      </c>
      <c r="P20" s="338">
        <f t="shared" si="0"/>
        <v>42000</v>
      </c>
      <c r="Q20" s="827" t="s">
        <v>3068</v>
      </c>
      <c r="R20" s="827" t="s">
        <v>3069</v>
      </c>
      <c r="S20" s="827" t="s">
        <v>3070</v>
      </c>
      <c r="T20" s="827" t="s">
        <v>3071</v>
      </c>
      <c r="U20" s="827" t="s">
        <v>2820</v>
      </c>
    </row>
    <row r="21" spans="1:21" s="344" customFormat="1" ht="66.95" customHeight="1" x14ac:dyDescent="0.25">
      <c r="A21" s="1031"/>
      <c r="B21" s="1025"/>
      <c r="C21" s="827" t="s">
        <v>3100</v>
      </c>
      <c r="D21" s="827" t="s">
        <v>3101</v>
      </c>
      <c r="E21" s="844" t="s">
        <v>3140</v>
      </c>
      <c r="F21" s="532" t="s">
        <v>3102</v>
      </c>
      <c r="G21" s="342">
        <v>0</v>
      </c>
      <c r="H21" s="343">
        <v>0</v>
      </c>
      <c r="I21" s="342">
        <v>1</v>
      </c>
      <c r="J21" s="343">
        <v>156800</v>
      </c>
      <c r="K21" s="342">
        <v>0</v>
      </c>
      <c r="L21" s="343">
        <v>0</v>
      </c>
      <c r="M21" s="342">
        <v>0</v>
      </c>
      <c r="N21" s="343">
        <v>0</v>
      </c>
      <c r="O21" s="632">
        <f t="shared" si="3"/>
        <v>1</v>
      </c>
      <c r="P21" s="338">
        <f t="shared" si="0"/>
        <v>156800</v>
      </c>
      <c r="Q21" s="827" t="s">
        <v>3103</v>
      </c>
      <c r="R21" s="827" t="s">
        <v>3104</v>
      </c>
      <c r="S21" s="827" t="s">
        <v>3105</v>
      </c>
      <c r="T21" s="827" t="s">
        <v>3013</v>
      </c>
      <c r="U21" s="827" t="s">
        <v>3014</v>
      </c>
    </row>
    <row r="22" spans="1:21" s="344" customFormat="1" ht="63" x14ac:dyDescent="0.25">
      <c r="A22" s="1031"/>
      <c r="B22" s="1025"/>
      <c r="C22" s="697" t="s">
        <v>3113</v>
      </c>
      <c r="D22" s="697" t="s">
        <v>3114</v>
      </c>
      <c r="E22" s="854" t="s">
        <v>3144</v>
      </c>
      <c r="F22" s="532" t="s">
        <v>3115</v>
      </c>
      <c r="G22" s="342">
        <v>0</v>
      </c>
      <c r="H22" s="343">
        <v>0</v>
      </c>
      <c r="I22" s="342">
        <v>0</v>
      </c>
      <c r="J22" s="343">
        <v>0</v>
      </c>
      <c r="K22" s="342">
        <v>0.5</v>
      </c>
      <c r="L22" s="343">
        <v>50000</v>
      </c>
      <c r="M22" s="342">
        <v>0.5</v>
      </c>
      <c r="N22" s="343">
        <v>50000</v>
      </c>
      <c r="O22" s="632">
        <f t="shared" ref="O22" si="4">G22+I22+K22+M22</f>
        <v>1</v>
      </c>
      <c r="P22" s="338">
        <f t="shared" si="0"/>
        <v>100000</v>
      </c>
      <c r="Q22" s="267" t="s">
        <v>3116</v>
      </c>
      <c r="R22" s="827" t="s">
        <v>3117</v>
      </c>
      <c r="S22" s="827" t="s">
        <v>3118</v>
      </c>
      <c r="T22" s="827" t="s">
        <v>3119</v>
      </c>
      <c r="U22" s="827" t="s">
        <v>3120</v>
      </c>
    </row>
    <row r="23" spans="1:21" s="427" customFormat="1" ht="63" x14ac:dyDescent="0.25">
      <c r="A23" s="1031"/>
      <c r="B23" s="1025"/>
      <c r="C23" s="697" t="s">
        <v>3152</v>
      </c>
      <c r="D23" s="697" t="s">
        <v>3153</v>
      </c>
      <c r="E23" s="854" t="s">
        <v>3145</v>
      </c>
      <c r="F23" s="532" t="s">
        <v>3154</v>
      </c>
      <c r="G23" s="342">
        <v>0</v>
      </c>
      <c r="H23" s="343">
        <v>0</v>
      </c>
      <c r="I23" s="342">
        <v>0.5</v>
      </c>
      <c r="J23" s="343">
        <v>50000</v>
      </c>
      <c r="K23" s="342">
        <v>0.5</v>
      </c>
      <c r="L23" s="343">
        <v>50000</v>
      </c>
      <c r="M23" s="342">
        <v>0</v>
      </c>
      <c r="N23" s="343">
        <v>0</v>
      </c>
      <c r="O23" s="632">
        <f t="shared" ref="O23:O31" si="5">G23+I23+K23+M23</f>
        <v>1</v>
      </c>
      <c r="P23" s="338">
        <f t="shared" si="0"/>
        <v>100000</v>
      </c>
      <c r="Q23" s="697" t="s">
        <v>3155</v>
      </c>
      <c r="R23" s="697" t="s">
        <v>3156</v>
      </c>
      <c r="S23" s="827" t="s">
        <v>3157</v>
      </c>
      <c r="T23" s="827" t="s">
        <v>3158</v>
      </c>
      <c r="U23" s="827" t="s">
        <v>3029</v>
      </c>
    </row>
    <row r="24" spans="1:21" s="427" customFormat="1" ht="69" customHeight="1" x14ac:dyDescent="0.25">
      <c r="A24" s="1031"/>
      <c r="B24" s="1025"/>
      <c r="C24" s="697" t="s">
        <v>3159</v>
      </c>
      <c r="D24" s="697" t="s">
        <v>3160</v>
      </c>
      <c r="E24" s="854" t="s">
        <v>3146</v>
      </c>
      <c r="F24" s="532" t="s">
        <v>3161</v>
      </c>
      <c r="G24" s="342">
        <v>0</v>
      </c>
      <c r="H24" s="343">
        <v>0</v>
      </c>
      <c r="I24" s="342">
        <v>0.5</v>
      </c>
      <c r="J24" s="343">
        <v>50000</v>
      </c>
      <c r="K24" s="342">
        <v>0</v>
      </c>
      <c r="L24" s="343">
        <v>50000</v>
      </c>
      <c r="M24" s="342">
        <v>0</v>
      </c>
      <c r="N24" s="343">
        <v>0</v>
      </c>
      <c r="O24" s="632">
        <f t="shared" si="5"/>
        <v>0.5</v>
      </c>
      <c r="P24" s="338">
        <f t="shared" si="0"/>
        <v>100000</v>
      </c>
      <c r="Q24" s="697" t="s">
        <v>3162</v>
      </c>
      <c r="R24" s="886" t="s">
        <v>3163</v>
      </c>
      <c r="S24" s="267" t="s">
        <v>3164</v>
      </c>
      <c r="T24" s="267" t="s">
        <v>3165</v>
      </c>
      <c r="U24" s="827" t="s">
        <v>3029</v>
      </c>
    </row>
    <row r="25" spans="1:21" s="427" customFormat="1" ht="81" customHeight="1" x14ac:dyDescent="0.25">
      <c r="A25" s="1031"/>
      <c r="B25" s="1025"/>
      <c r="C25" s="827" t="s">
        <v>3166</v>
      </c>
      <c r="D25" s="827" t="s">
        <v>3167</v>
      </c>
      <c r="E25" s="854" t="s">
        <v>3180</v>
      </c>
      <c r="F25" s="532" t="s">
        <v>3168</v>
      </c>
      <c r="G25" s="342">
        <v>0</v>
      </c>
      <c r="H25" s="343">
        <v>0</v>
      </c>
      <c r="I25" s="342">
        <v>0</v>
      </c>
      <c r="J25" s="343">
        <v>0</v>
      </c>
      <c r="K25" s="342">
        <v>1</v>
      </c>
      <c r="L25" s="343">
        <v>48000</v>
      </c>
      <c r="M25" s="342">
        <v>0</v>
      </c>
      <c r="N25" s="343">
        <v>0</v>
      </c>
      <c r="O25" s="632">
        <f t="shared" si="5"/>
        <v>1</v>
      </c>
      <c r="P25" s="338">
        <f t="shared" si="0"/>
        <v>48000</v>
      </c>
      <c r="Q25" s="697" t="s">
        <v>3169</v>
      </c>
      <c r="R25" s="697" t="s">
        <v>3170</v>
      </c>
      <c r="S25" s="267" t="s">
        <v>3171</v>
      </c>
      <c r="T25" s="267" t="str">
        <f>$T$9</f>
        <v xml:space="preserve">Personal docente y administrativo del departamento de sociología. </v>
      </c>
      <c r="U25" s="827" t="s">
        <v>3172</v>
      </c>
    </row>
    <row r="26" spans="1:21" s="427" customFormat="1" ht="94.5" x14ac:dyDescent="0.25">
      <c r="A26" s="1031"/>
      <c r="B26" s="1025"/>
      <c r="C26" s="697" t="s">
        <v>3173</v>
      </c>
      <c r="D26" s="484" t="s">
        <v>3174</v>
      </c>
      <c r="E26" s="874" t="s">
        <v>3181</v>
      </c>
      <c r="F26" s="532" t="s">
        <v>3175</v>
      </c>
      <c r="G26" s="337">
        <v>0</v>
      </c>
      <c r="H26" s="334">
        <v>0</v>
      </c>
      <c r="I26" s="337">
        <v>1</v>
      </c>
      <c r="J26" s="887">
        <v>70400</v>
      </c>
      <c r="K26" s="337">
        <v>0</v>
      </c>
      <c r="L26" s="887">
        <v>0</v>
      </c>
      <c r="M26" s="337">
        <v>0</v>
      </c>
      <c r="N26" s="334">
        <v>0</v>
      </c>
      <c r="O26" s="632">
        <f t="shared" si="5"/>
        <v>1</v>
      </c>
      <c r="P26" s="338">
        <f t="shared" ref="P26:P55" si="6">H26+J26+L26+N26</f>
        <v>70400</v>
      </c>
      <c r="Q26" s="697" t="s">
        <v>3176</v>
      </c>
      <c r="R26" s="73" t="s">
        <v>3177</v>
      </c>
      <c r="S26" s="309" t="s">
        <v>3035</v>
      </c>
      <c r="T26" s="309" t="s">
        <v>3178</v>
      </c>
      <c r="U26" s="827" t="s">
        <v>3179</v>
      </c>
    </row>
    <row r="27" spans="1:21" s="427" customFormat="1" ht="94.5" x14ac:dyDescent="0.25">
      <c r="A27" s="1031"/>
      <c r="B27" s="1025"/>
      <c r="C27" s="827" t="s">
        <v>3185</v>
      </c>
      <c r="D27" s="827" t="s">
        <v>3186</v>
      </c>
      <c r="E27" s="854" t="s">
        <v>3200</v>
      </c>
      <c r="F27" s="532" t="s">
        <v>3187</v>
      </c>
      <c r="G27" s="888">
        <v>1</v>
      </c>
      <c r="H27" s="343">
        <v>50000</v>
      </c>
      <c r="I27" s="343">
        <v>0</v>
      </c>
      <c r="J27" s="343">
        <v>0</v>
      </c>
      <c r="K27" s="343">
        <v>0</v>
      </c>
      <c r="L27" s="343">
        <v>0</v>
      </c>
      <c r="M27" s="343">
        <v>0</v>
      </c>
      <c r="N27" s="338">
        <v>0</v>
      </c>
      <c r="O27" s="632">
        <f>G27+I27+K27+M27</f>
        <v>1</v>
      </c>
      <c r="P27" s="338">
        <f t="shared" si="6"/>
        <v>50000</v>
      </c>
      <c r="Q27" s="827" t="s">
        <v>3188</v>
      </c>
      <c r="R27" s="827" t="s">
        <v>3189</v>
      </c>
      <c r="S27" s="827" t="s">
        <v>3190</v>
      </c>
      <c r="T27" s="827" t="s">
        <v>3071</v>
      </c>
      <c r="U27" s="827" t="s">
        <v>2820</v>
      </c>
    </row>
    <row r="28" spans="1:21" s="427" customFormat="1" ht="94.5" x14ac:dyDescent="0.25">
      <c r="A28" s="1031"/>
      <c r="B28" s="1025"/>
      <c r="C28" s="827" t="s">
        <v>3100</v>
      </c>
      <c r="D28" s="827" t="s">
        <v>3197</v>
      </c>
      <c r="E28" s="877" t="s">
        <v>3202</v>
      </c>
      <c r="F28" s="532" t="s">
        <v>3198</v>
      </c>
      <c r="G28" s="342">
        <v>0</v>
      </c>
      <c r="H28" s="343">
        <v>0</v>
      </c>
      <c r="I28" s="342">
        <v>1</v>
      </c>
      <c r="J28" s="343">
        <v>16800</v>
      </c>
      <c r="K28" s="342">
        <v>0</v>
      </c>
      <c r="L28" s="343">
        <v>0</v>
      </c>
      <c r="M28" s="342">
        <v>0</v>
      </c>
      <c r="N28" s="343">
        <v>0</v>
      </c>
      <c r="O28" s="632">
        <f t="shared" ref="O28" si="7">G28+I28+K28+M28</f>
        <v>1</v>
      </c>
      <c r="P28" s="338">
        <f t="shared" si="6"/>
        <v>16800</v>
      </c>
      <c r="Q28" s="827" t="s">
        <v>3199</v>
      </c>
      <c r="R28" s="827" t="s">
        <v>3104</v>
      </c>
      <c r="S28" s="827" t="s">
        <v>3105</v>
      </c>
      <c r="T28" s="827" t="s">
        <v>3078</v>
      </c>
      <c r="U28" s="827" t="s">
        <v>3079</v>
      </c>
    </row>
    <row r="29" spans="1:21" s="427" customFormat="1" ht="66.95" customHeight="1" x14ac:dyDescent="0.25">
      <c r="A29" s="1031"/>
      <c r="B29" s="1025"/>
      <c r="C29" s="697" t="s">
        <v>3204</v>
      </c>
      <c r="D29" s="697" t="s">
        <v>3203</v>
      </c>
      <c r="E29" s="854" t="s">
        <v>3208</v>
      </c>
      <c r="F29" s="532" t="s">
        <v>3148</v>
      </c>
      <c r="G29" s="342">
        <v>0.25</v>
      </c>
      <c r="H29" s="343">
        <v>25000</v>
      </c>
      <c r="I29" s="342">
        <v>0.25</v>
      </c>
      <c r="J29" s="343">
        <v>25000</v>
      </c>
      <c r="K29" s="342">
        <v>0.5</v>
      </c>
      <c r="L29" s="343">
        <v>50000</v>
      </c>
      <c r="M29" s="342">
        <v>0</v>
      </c>
      <c r="N29" s="343">
        <v>0</v>
      </c>
      <c r="O29" s="632">
        <f t="shared" si="5"/>
        <v>1</v>
      </c>
      <c r="P29" s="338">
        <f t="shared" si="6"/>
        <v>100000</v>
      </c>
      <c r="Q29" s="267"/>
      <c r="R29" s="827" t="s">
        <v>3205</v>
      </c>
      <c r="S29" s="827" t="s">
        <v>3206</v>
      </c>
      <c r="T29" s="827" t="s">
        <v>3207</v>
      </c>
      <c r="U29" s="827" t="s">
        <v>3053</v>
      </c>
    </row>
    <row r="30" spans="1:21" s="427" customFormat="1" ht="66.95" customHeight="1" x14ac:dyDescent="0.25">
      <c r="A30" s="1031"/>
      <c r="B30" s="1025"/>
      <c r="C30" s="73" t="s">
        <v>3251</v>
      </c>
      <c r="D30" s="484" t="s">
        <v>3258</v>
      </c>
      <c r="E30" s="854" t="s">
        <v>3257</v>
      </c>
      <c r="F30" s="483" t="s">
        <v>3252</v>
      </c>
      <c r="G30" s="342">
        <v>1</v>
      </c>
      <c r="H30" s="828">
        <v>71000</v>
      </c>
      <c r="I30" s="342">
        <v>0</v>
      </c>
      <c r="J30" s="828">
        <v>0</v>
      </c>
      <c r="K30" s="342">
        <v>0</v>
      </c>
      <c r="L30" s="828">
        <v>0</v>
      </c>
      <c r="M30" s="342">
        <v>0</v>
      </c>
      <c r="N30" s="828">
        <v>0</v>
      </c>
      <c r="O30" s="632">
        <f t="shared" si="5"/>
        <v>1</v>
      </c>
      <c r="P30" s="338">
        <f t="shared" si="6"/>
        <v>71000</v>
      </c>
      <c r="Q30" s="697" t="s">
        <v>3253</v>
      </c>
      <c r="R30" s="73" t="s">
        <v>3254</v>
      </c>
      <c r="S30" s="309" t="s">
        <v>3255</v>
      </c>
      <c r="T30" s="73" t="s">
        <v>3256</v>
      </c>
      <c r="U30" s="73" t="s">
        <v>1628</v>
      </c>
    </row>
    <row r="31" spans="1:21" s="646" customFormat="1" ht="69.599999999999994" customHeight="1" x14ac:dyDescent="0.25">
      <c r="A31" s="1031"/>
      <c r="B31" s="1025"/>
      <c r="C31" s="827" t="s">
        <v>3260</v>
      </c>
      <c r="D31" s="891" t="s">
        <v>3261</v>
      </c>
      <c r="E31" s="854" t="s">
        <v>3288</v>
      </c>
      <c r="F31" s="483" t="s">
        <v>3262</v>
      </c>
      <c r="G31" s="342">
        <v>1</v>
      </c>
      <c r="H31" s="343">
        <v>100000</v>
      </c>
      <c r="I31" s="342">
        <v>0</v>
      </c>
      <c r="J31" s="343">
        <v>0</v>
      </c>
      <c r="K31" s="342">
        <v>0</v>
      </c>
      <c r="L31" s="343">
        <v>0</v>
      </c>
      <c r="M31" s="342">
        <v>0</v>
      </c>
      <c r="N31" s="343">
        <v>0</v>
      </c>
      <c r="O31" s="632">
        <f t="shared" si="5"/>
        <v>1</v>
      </c>
      <c r="P31" s="338">
        <f t="shared" si="6"/>
        <v>100000</v>
      </c>
      <c r="Q31" s="267" t="s">
        <v>3263</v>
      </c>
      <c r="R31" s="723" t="s">
        <v>3264</v>
      </c>
      <c r="S31" s="827" t="s">
        <v>3105</v>
      </c>
      <c r="T31" s="827" t="s">
        <v>3215</v>
      </c>
      <c r="U31" s="827" t="s">
        <v>3079</v>
      </c>
    </row>
    <row r="32" spans="1:21" s="427" customFormat="1" ht="57" customHeight="1" x14ac:dyDescent="0.25">
      <c r="A32" s="1031"/>
      <c r="B32" s="1025"/>
      <c r="C32" s="827" t="s">
        <v>3265</v>
      </c>
      <c r="D32" s="827" t="s">
        <v>3266</v>
      </c>
      <c r="E32" s="854" t="s">
        <v>3290</v>
      </c>
      <c r="F32" s="532" t="s">
        <v>3267</v>
      </c>
      <c r="G32" s="342">
        <v>1</v>
      </c>
      <c r="H32" s="343">
        <v>0</v>
      </c>
      <c r="I32" s="342">
        <v>0</v>
      </c>
      <c r="J32" s="343">
        <v>0</v>
      </c>
      <c r="K32" s="342">
        <v>0</v>
      </c>
      <c r="L32" s="343">
        <v>0</v>
      </c>
      <c r="M32" s="342">
        <v>0</v>
      </c>
      <c r="N32" s="343">
        <v>0</v>
      </c>
      <c r="O32" s="632">
        <f>G32+I32+K32+M32</f>
        <v>1</v>
      </c>
      <c r="P32" s="338">
        <f t="shared" si="6"/>
        <v>0</v>
      </c>
      <c r="Q32" s="827" t="s">
        <v>3268</v>
      </c>
      <c r="R32" s="827" t="s">
        <v>3269</v>
      </c>
      <c r="S32" s="827" t="s">
        <v>3270</v>
      </c>
      <c r="T32" s="827" t="s">
        <v>3271</v>
      </c>
      <c r="U32" s="827" t="s">
        <v>2459</v>
      </c>
    </row>
    <row r="33" spans="1:21" s="427" customFormat="1" ht="64.5" customHeight="1" x14ac:dyDescent="0.25">
      <c r="A33" s="1031"/>
      <c r="B33" s="1025"/>
      <c r="C33" s="827" t="s">
        <v>3272</v>
      </c>
      <c r="D33" s="827" t="s">
        <v>3273</v>
      </c>
      <c r="E33" s="854" t="s">
        <v>3291</v>
      </c>
      <c r="F33" s="532" t="s">
        <v>3274</v>
      </c>
      <c r="G33" s="342">
        <v>1</v>
      </c>
      <c r="H33" s="343">
        <v>60000</v>
      </c>
      <c r="I33" s="342">
        <v>0</v>
      </c>
      <c r="J33" s="343">
        <v>0</v>
      </c>
      <c r="K33" s="342">
        <v>0</v>
      </c>
      <c r="L33" s="343">
        <v>0</v>
      </c>
      <c r="M33" s="342">
        <v>0</v>
      </c>
      <c r="N33" s="343">
        <v>0</v>
      </c>
      <c r="O33" s="632">
        <f>G33+I33+K33+M33</f>
        <v>1</v>
      </c>
      <c r="P33" s="338">
        <f t="shared" si="6"/>
        <v>60000</v>
      </c>
      <c r="Q33" s="827" t="s">
        <v>3275</v>
      </c>
      <c r="R33" s="827" t="s">
        <v>3276</v>
      </c>
      <c r="S33" s="827" t="s">
        <v>3126</v>
      </c>
      <c r="T33" s="827" t="s">
        <v>3127</v>
      </c>
      <c r="U33" s="827" t="s">
        <v>2459</v>
      </c>
    </row>
    <row r="34" spans="1:21" s="427" customFormat="1" ht="57" customHeight="1" x14ac:dyDescent="0.25">
      <c r="A34" s="1031"/>
      <c r="B34" s="1025"/>
      <c r="C34" s="827" t="s">
        <v>3284</v>
      </c>
      <c r="D34" s="827" t="s">
        <v>3285</v>
      </c>
      <c r="E34" s="854" t="s">
        <v>3293</v>
      </c>
      <c r="F34" s="532" t="s">
        <v>3292</v>
      </c>
      <c r="G34" s="342">
        <v>1</v>
      </c>
      <c r="H34" s="828">
        <v>42000</v>
      </c>
      <c r="I34" s="342">
        <v>0</v>
      </c>
      <c r="J34" s="828">
        <v>0</v>
      </c>
      <c r="K34" s="342">
        <v>0</v>
      </c>
      <c r="L34" s="828">
        <v>0</v>
      </c>
      <c r="M34" s="342">
        <v>0</v>
      </c>
      <c r="N34" s="828">
        <v>0</v>
      </c>
      <c r="O34" s="632">
        <f>G34+I34+K34+M34</f>
        <v>1</v>
      </c>
      <c r="P34" s="338">
        <f t="shared" si="6"/>
        <v>42000</v>
      </c>
      <c r="Q34" s="697" t="s">
        <v>3253</v>
      </c>
      <c r="R34" s="697" t="s">
        <v>3286</v>
      </c>
      <c r="S34" s="697" t="s">
        <v>3287</v>
      </c>
      <c r="T34" s="697" t="s">
        <v>3021</v>
      </c>
      <c r="U34" s="267" t="s">
        <v>1628</v>
      </c>
    </row>
    <row r="35" spans="1:21" ht="15.75" x14ac:dyDescent="0.25">
      <c r="A35" s="1031"/>
      <c r="B35" s="1026"/>
      <c r="C35" s="756"/>
      <c r="D35" s="756"/>
      <c r="E35" s="756"/>
      <c r="F35" s="756"/>
      <c r="G35" s="797"/>
      <c r="H35" s="798"/>
      <c r="I35" s="756"/>
      <c r="J35" s="798"/>
      <c r="K35" s="756"/>
      <c r="L35" s="798"/>
      <c r="M35" s="756"/>
      <c r="N35" s="798"/>
      <c r="O35" s="868">
        <f t="shared" si="2"/>
        <v>0</v>
      </c>
      <c r="P35" s="338">
        <f t="shared" si="6"/>
        <v>0</v>
      </c>
      <c r="Q35" s="756"/>
      <c r="R35" s="756"/>
      <c r="S35" s="756"/>
      <c r="T35" s="756"/>
      <c r="U35" s="756"/>
    </row>
    <row r="36" spans="1:21" s="646" customFormat="1" ht="60" customHeight="1" x14ac:dyDescent="0.25">
      <c r="A36" s="1031"/>
      <c r="B36" s="1007" t="s">
        <v>1414</v>
      </c>
      <c r="C36" s="827" t="s">
        <v>3210</v>
      </c>
      <c r="D36" s="827" t="s">
        <v>3211</v>
      </c>
      <c r="E36" s="877" t="s">
        <v>3217</v>
      </c>
      <c r="F36" s="471" t="s">
        <v>3212</v>
      </c>
      <c r="G36" s="342">
        <v>0</v>
      </c>
      <c r="H36" s="343">
        <v>0</v>
      </c>
      <c r="I36" s="342">
        <v>1</v>
      </c>
      <c r="J36" s="343">
        <v>30000</v>
      </c>
      <c r="K36" s="342">
        <v>0</v>
      </c>
      <c r="L36" s="343">
        <v>0</v>
      </c>
      <c r="M36" s="342">
        <v>0</v>
      </c>
      <c r="N36" s="343">
        <v>0</v>
      </c>
      <c r="O36" s="889">
        <f t="shared" ref="O36" si="8">G36+I36+K36+M36</f>
        <v>1</v>
      </c>
      <c r="P36" s="338">
        <f t="shared" si="6"/>
        <v>30000</v>
      </c>
      <c r="Q36" s="267" t="s">
        <v>3213</v>
      </c>
      <c r="R36" s="73" t="s">
        <v>3214</v>
      </c>
      <c r="S36" s="827" t="s">
        <v>3105</v>
      </c>
      <c r="T36" s="267" t="s">
        <v>3215</v>
      </c>
      <c r="U36" s="827" t="s">
        <v>3079</v>
      </c>
    </row>
    <row r="37" spans="1:21" s="646" customFormat="1" ht="53.1" customHeight="1" x14ac:dyDescent="0.25">
      <c r="A37" s="1031"/>
      <c r="B37" s="1008"/>
      <c r="C37" s="827" t="s">
        <v>3149</v>
      </c>
      <c r="D37" s="827" t="s">
        <v>3150</v>
      </c>
      <c r="E37" s="877" t="s">
        <v>3216</v>
      </c>
      <c r="F37" s="471" t="s">
        <v>3151</v>
      </c>
      <c r="G37" s="342">
        <v>1</v>
      </c>
      <c r="H37" s="343">
        <v>30000</v>
      </c>
      <c r="I37" s="342">
        <v>0</v>
      </c>
      <c r="J37" s="343">
        <v>0</v>
      </c>
      <c r="K37" s="342">
        <v>0</v>
      </c>
      <c r="L37" s="343">
        <v>0</v>
      </c>
      <c r="M37" s="342">
        <v>0</v>
      </c>
      <c r="N37" s="343">
        <v>0</v>
      </c>
      <c r="O37" s="632">
        <v>0</v>
      </c>
      <c r="P37" s="338">
        <f t="shared" si="6"/>
        <v>30000</v>
      </c>
      <c r="Q37" s="267"/>
      <c r="R37" s="267"/>
      <c r="S37" s="486" t="s">
        <v>2616</v>
      </c>
      <c r="T37" s="267"/>
      <c r="U37" s="827" t="s">
        <v>3079</v>
      </c>
    </row>
    <row r="38" spans="1:21" s="344" customFormat="1" ht="63.6" customHeight="1" x14ac:dyDescent="0.25">
      <c r="A38" s="1031"/>
      <c r="B38" s="1008"/>
      <c r="C38" s="484" t="s">
        <v>2611</v>
      </c>
      <c r="D38" s="709" t="s">
        <v>2612</v>
      </c>
      <c r="E38" s="844" t="s">
        <v>3220</v>
      </c>
      <c r="F38" s="471" t="s">
        <v>2613</v>
      </c>
      <c r="G38" s="337">
        <v>0</v>
      </c>
      <c r="H38" s="334">
        <v>0</v>
      </c>
      <c r="I38" s="632">
        <v>0</v>
      </c>
      <c r="J38" s="338">
        <v>0</v>
      </c>
      <c r="K38" s="632">
        <v>1</v>
      </c>
      <c r="L38" s="485">
        <v>20000</v>
      </c>
      <c r="M38" s="338">
        <v>0</v>
      </c>
      <c r="N38" s="338">
        <v>0</v>
      </c>
      <c r="O38" s="632">
        <f>G38+I38+K38+M38</f>
        <v>1</v>
      </c>
      <c r="P38" s="338">
        <f t="shared" si="6"/>
        <v>20000</v>
      </c>
      <c r="Q38" s="486" t="s">
        <v>2614</v>
      </c>
      <c r="R38" s="486" t="s">
        <v>2615</v>
      </c>
      <c r="S38" s="486" t="s">
        <v>2616</v>
      </c>
      <c r="T38" s="486" t="s">
        <v>2617</v>
      </c>
      <c r="U38" s="697" t="s">
        <v>2618</v>
      </c>
    </row>
    <row r="39" spans="1:21" s="427" customFormat="1" ht="72.95" customHeight="1" x14ac:dyDescent="0.25">
      <c r="A39" s="1031"/>
      <c r="B39" s="1008"/>
      <c r="C39" s="827" t="s">
        <v>3222</v>
      </c>
      <c r="D39" s="827" t="s">
        <v>3223</v>
      </c>
      <c r="E39" s="854" t="s">
        <v>3243</v>
      </c>
      <c r="F39" s="532" t="s">
        <v>3224</v>
      </c>
      <c r="G39" s="342">
        <v>0</v>
      </c>
      <c r="H39" s="343">
        <v>0</v>
      </c>
      <c r="I39" s="342">
        <v>0.5</v>
      </c>
      <c r="J39" s="343">
        <v>25000</v>
      </c>
      <c r="K39" s="342">
        <v>0.5</v>
      </c>
      <c r="L39" s="343">
        <v>25000</v>
      </c>
      <c r="M39" s="342">
        <v>0</v>
      </c>
      <c r="N39" s="343">
        <v>0</v>
      </c>
      <c r="O39" s="632">
        <f t="shared" ref="O39:O41" si="9">G39+I39+K39+M39</f>
        <v>1</v>
      </c>
      <c r="P39" s="338">
        <f t="shared" si="6"/>
        <v>50000</v>
      </c>
      <c r="Q39" s="697" t="s">
        <v>3176</v>
      </c>
      <c r="R39" s="697" t="s">
        <v>3225</v>
      </c>
      <c r="S39" s="267" t="s">
        <v>3226</v>
      </c>
      <c r="T39" s="267" t="s">
        <v>3227</v>
      </c>
      <c r="U39" s="827" t="s">
        <v>3228</v>
      </c>
    </row>
    <row r="40" spans="1:21" s="344" customFormat="1" ht="94.5" x14ac:dyDescent="0.25">
      <c r="A40" s="1031"/>
      <c r="B40" s="1008"/>
      <c r="C40" s="890" t="s">
        <v>3229</v>
      </c>
      <c r="D40" s="827" t="s">
        <v>3230</v>
      </c>
      <c r="E40" s="854" t="s">
        <v>3244</v>
      </c>
      <c r="F40" s="532" t="s">
        <v>3231</v>
      </c>
      <c r="G40" s="342">
        <v>0</v>
      </c>
      <c r="H40" s="343">
        <v>0</v>
      </c>
      <c r="I40" s="342">
        <v>1</v>
      </c>
      <c r="J40" s="343">
        <v>30000</v>
      </c>
      <c r="K40" s="342">
        <v>0</v>
      </c>
      <c r="L40" s="343">
        <v>0</v>
      </c>
      <c r="M40" s="342">
        <v>0</v>
      </c>
      <c r="N40" s="343">
        <v>0</v>
      </c>
      <c r="O40" s="632">
        <f t="shared" si="9"/>
        <v>1</v>
      </c>
      <c r="P40" s="338">
        <f t="shared" si="6"/>
        <v>30000</v>
      </c>
      <c r="Q40" s="697" t="s">
        <v>3176</v>
      </c>
      <c r="R40" s="827" t="s">
        <v>3232</v>
      </c>
      <c r="S40" s="267" t="s">
        <v>3233</v>
      </c>
      <c r="T40" s="267" t="s">
        <v>3227</v>
      </c>
      <c r="U40" s="827" t="s">
        <v>3228</v>
      </c>
    </row>
    <row r="41" spans="1:21" s="344" customFormat="1" ht="94.5" x14ac:dyDescent="0.25">
      <c r="A41" s="1031"/>
      <c r="B41" s="1008"/>
      <c r="C41" s="890" t="s">
        <v>3234</v>
      </c>
      <c r="D41" s="827" t="s">
        <v>3235</v>
      </c>
      <c r="E41" s="854" t="s">
        <v>3245</v>
      </c>
      <c r="F41" s="532" t="s">
        <v>3236</v>
      </c>
      <c r="G41" s="342">
        <v>0</v>
      </c>
      <c r="H41" s="343">
        <v>0</v>
      </c>
      <c r="I41" s="342">
        <v>1</v>
      </c>
      <c r="J41" s="343">
        <v>192000</v>
      </c>
      <c r="K41" s="342">
        <v>0</v>
      </c>
      <c r="L41" s="343">
        <v>0</v>
      </c>
      <c r="M41" s="342">
        <v>0</v>
      </c>
      <c r="N41" s="343">
        <v>0</v>
      </c>
      <c r="O41" s="632">
        <f t="shared" si="9"/>
        <v>1</v>
      </c>
      <c r="P41" s="338">
        <f t="shared" si="6"/>
        <v>192000</v>
      </c>
      <c r="Q41" s="697" t="s">
        <v>3176</v>
      </c>
      <c r="R41" s="827" t="s">
        <v>3237</v>
      </c>
      <c r="S41" s="267" t="s">
        <v>3238</v>
      </c>
      <c r="T41" s="267" t="s">
        <v>3227</v>
      </c>
      <c r="U41" s="827" t="s">
        <v>3228</v>
      </c>
    </row>
    <row r="42" spans="1:21" s="344" customFormat="1" ht="78.75" x14ac:dyDescent="0.25">
      <c r="A42" s="1031"/>
      <c r="B42" s="1008"/>
      <c r="C42" s="827" t="s">
        <v>3239</v>
      </c>
      <c r="D42" s="827" t="s">
        <v>3240</v>
      </c>
      <c r="E42" s="854" t="s">
        <v>3246</v>
      </c>
      <c r="F42" s="532" t="s">
        <v>3241</v>
      </c>
      <c r="G42" s="342">
        <v>1</v>
      </c>
      <c r="H42" s="343">
        <v>20000</v>
      </c>
      <c r="I42" s="342">
        <v>0</v>
      </c>
      <c r="J42" s="343">
        <v>0</v>
      </c>
      <c r="K42" s="342">
        <v>0</v>
      </c>
      <c r="L42" s="343">
        <v>0</v>
      </c>
      <c r="M42" s="342">
        <v>0</v>
      </c>
      <c r="N42" s="343">
        <v>0</v>
      </c>
      <c r="O42" s="632">
        <f>G42+I42+K42+M42</f>
        <v>1</v>
      </c>
      <c r="P42" s="338">
        <f t="shared" si="6"/>
        <v>20000</v>
      </c>
      <c r="Q42" s="827" t="s">
        <v>3124</v>
      </c>
      <c r="R42" s="827" t="s">
        <v>3242</v>
      </c>
      <c r="S42" s="827" t="s">
        <v>3126</v>
      </c>
      <c r="T42" s="697" t="s">
        <v>1674</v>
      </c>
      <c r="U42" s="827" t="s">
        <v>2459</v>
      </c>
    </row>
    <row r="43" spans="1:21" s="427" customFormat="1" ht="54.6" customHeight="1" x14ac:dyDescent="0.25">
      <c r="A43" s="1031"/>
      <c r="B43" s="1008"/>
      <c r="D43" s="827" t="s">
        <v>3432</v>
      </c>
      <c r="E43" s="941" t="s">
        <v>3430</v>
      </c>
      <c r="F43" s="942" t="s">
        <v>3431</v>
      </c>
      <c r="G43" s="938">
        <v>0</v>
      </c>
      <c r="H43" s="939">
        <v>0</v>
      </c>
      <c r="I43" s="938">
        <v>1</v>
      </c>
      <c r="J43" s="939">
        <v>1600000</v>
      </c>
      <c r="K43" s="915"/>
      <c r="L43" s="915"/>
      <c r="M43" s="915"/>
      <c r="N43" s="915"/>
      <c r="O43" s="632">
        <f>G43+I43+K43+M43</f>
        <v>1</v>
      </c>
      <c r="P43" s="338">
        <f t="shared" si="6"/>
        <v>1600000</v>
      </c>
    </row>
    <row r="44" spans="1:21" ht="15.75" x14ac:dyDescent="0.25">
      <c r="A44" s="1031"/>
      <c r="B44" s="1028"/>
      <c r="C44" s="916"/>
      <c r="D44" s="916"/>
      <c r="E44" s="916"/>
      <c r="F44" s="916"/>
      <c r="G44" s="916"/>
      <c r="H44" s="917"/>
      <c r="I44" s="916"/>
      <c r="J44" s="917"/>
      <c r="K44" s="916"/>
      <c r="L44" s="917"/>
      <c r="M44" s="916"/>
      <c r="N44" s="917"/>
      <c r="O44" s="918">
        <f t="shared" si="2"/>
        <v>0</v>
      </c>
      <c r="P44" s="338">
        <f t="shared" si="6"/>
        <v>0</v>
      </c>
      <c r="Q44" s="916"/>
      <c r="R44" s="916"/>
      <c r="S44" s="916"/>
      <c r="T44" s="916"/>
      <c r="U44" s="916"/>
    </row>
    <row r="45" spans="1:21" ht="33" customHeight="1" x14ac:dyDescent="0.25">
      <c r="A45" s="1007" t="s">
        <v>1415</v>
      </c>
      <c r="B45" s="1007" t="s">
        <v>1417</v>
      </c>
      <c r="C45" s="267"/>
      <c r="D45" s="267"/>
      <c r="E45" s="267"/>
      <c r="F45" s="267"/>
      <c r="G45" s="342"/>
      <c r="H45" s="343"/>
      <c r="I45" s="267"/>
      <c r="J45" s="343"/>
      <c r="K45" s="267"/>
      <c r="L45" s="343"/>
      <c r="M45" s="267"/>
      <c r="N45" s="343"/>
      <c r="O45" s="365">
        <f t="shared" si="2"/>
        <v>0</v>
      </c>
      <c r="P45" s="338">
        <f t="shared" si="6"/>
        <v>0</v>
      </c>
      <c r="Q45" s="267"/>
      <c r="R45" s="267"/>
      <c r="S45" s="267"/>
      <c r="T45" s="267"/>
      <c r="U45" s="267"/>
    </row>
    <row r="46" spans="1:21" s="344" customFormat="1" ht="83.45" customHeight="1" x14ac:dyDescent="0.25">
      <c r="A46" s="1008"/>
      <c r="B46" s="1008"/>
      <c r="C46" s="827" t="s">
        <v>3191</v>
      </c>
      <c r="D46" s="827" t="s">
        <v>3192</v>
      </c>
      <c r="E46" s="854" t="s">
        <v>3259</v>
      </c>
      <c r="F46" s="532" t="s">
        <v>3193</v>
      </c>
      <c r="G46" s="888">
        <v>1</v>
      </c>
      <c r="H46" s="343">
        <v>114750</v>
      </c>
      <c r="I46" s="343">
        <v>0</v>
      </c>
      <c r="J46" s="343">
        <v>0</v>
      </c>
      <c r="K46" s="343">
        <v>0</v>
      </c>
      <c r="L46" s="343">
        <v>0</v>
      </c>
      <c r="M46" s="343">
        <v>0</v>
      </c>
      <c r="N46" s="338">
        <v>0</v>
      </c>
      <c r="O46" s="632">
        <f t="shared" si="2"/>
        <v>1</v>
      </c>
      <c r="P46" s="338">
        <f t="shared" si="6"/>
        <v>114750</v>
      </c>
      <c r="Q46" s="827" t="s">
        <v>3194</v>
      </c>
      <c r="R46" s="827" t="s">
        <v>3195</v>
      </c>
      <c r="S46" s="827" t="s">
        <v>3196</v>
      </c>
      <c r="T46" s="827" t="s">
        <v>3071</v>
      </c>
      <c r="U46" s="827" t="s">
        <v>2820</v>
      </c>
    </row>
    <row r="47" spans="1:21" s="344" customFormat="1" ht="72" customHeight="1" x14ac:dyDescent="0.25">
      <c r="A47" s="1008"/>
      <c r="B47" s="1008"/>
      <c r="C47" s="827" t="s">
        <v>3277</v>
      </c>
      <c r="D47" s="827" t="s">
        <v>3278</v>
      </c>
      <c r="E47" s="854" t="s">
        <v>3294</v>
      </c>
      <c r="F47" s="532" t="s">
        <v>3279</v>
      </c>
      <c r="G47" s="342">
        <v>1</v>
      </c>
      <c r="H47" s="343">
        <v>1125608</v>
      </c>
      <c r="I47" s="342">
        <v>0</v>
      </c>
      <c r="J47" s="343">
        <v>0</v>
      </c>
      <c r="K47" s="342">
        <v>0</v>
      </c>
      <c r="L47" s="343">
        <v>0</v>
      </c>
      <c r="M47" s="342">
        <v>0</v>
      </c>
      <c r="N47" s="343">
        <v>0</v>
      </c>
      <c r="O47" s="632">
        <f t="shared" si="2"/>
        <v>1</v>
      </c>
      <c r="P47" s="338">
        <f t="shared" si="6"/>
        <v>1125608</v>
      </c>
      <c r="Q47" s="267" t="s">
        <v>3280</v>
      </c>
      <c r="R47" s="827" t="s">
        <v>3281</v>
      </c>
      <c r="S47" s="827" t="s">
        <v>3282</v>
      </c>
      <c r="T47" s="267" t="s">
        <v>3283</v>
      </c>
      <c r="U47" s="827" t="s">
        <v>3079</v>
      </c>
    </row>
    <row r="48" spans="1:21" s="344" customFormat="1" ht="76.5" customHeight="1" x14ac:dyDescent="0.25">
      <c r="A48" s="1008"/>
      <c r="B48" s="1028"/>
      <c r="C48" s="267"/>
      <c r="D48" s="267"/>
      <c r="E48" s="854" t="s">
        <v>3402</v>
      </c>
      <c r="F48" s="483" t="s">
        <v>3409</v>
      </c>
      <c r="G48" s="342">
        <v>0.25</v>
      </c>
      <c r="H48" s="343">
        <v>10000</v>
      </c>
      <c r="I48" s="342">
        <v>0.25</v>
      </c>
      <c r="J48" s="343">
        <v>47250</v>
      </c>
      <c r="K48" s="342">
        <v>0.25</v>
      </c>
      <c r="L48" s="343">
        <v>10000</v>
      </c>
      <c r="M48" s="342">
        <v>0.25</v>
      </c>
      <c r="N48" s="343">
        <v>100000</v>
      </c>
      <c r="O48" s="365">
        <f t="shared" si="2"/>
        <v>1</v>
      </c>
      <c r="P48" s="338">
        <f t="shared" si="6"/>
        <v>167250</v>
      </c>
      <c r="Q48" s="267"/>
      <c r="R48" s="267" t="s">
        <v>3406</v>
      </c>
      <c r="S48" s="267" t="s">
        <v>3405</v>
      </c>
      <c r="T48" s="267" t="s">
        <v>3404</v>
      </c>
      <c r="U48" s="267" t="s">
        <v>3403</v>
      </c>
    </row>
    <row r="49" spans="1:21" s="427" customFormat="1" ht="76.5" customHeight="1" x14ac:dyDescent="0.25">
      <c r="A49" s="1008"/>
      <c r="B49" s="906"/>
      <c r="C49" s="267"/>
      <c r="D49" s="827" t="s">
        <v>3434</v>
      </c>
      <c r="E49" s="854" t="s">
        <v>3413</v>
      </c>
      <c r="F49" s="483" t="s">
        <v>3412</v>
      </c>
      <c r="G49" s="342">
        <v>0</v>
      </c>
      <c r="H49" s="343">
        <v>0</v>
      </c>
      <c r="I49" s="342">
        <v>0.5</v>
      </c>
      <c r="J49" s="343">
        <v>20000</v>
      </c>
      <c r="K49" s="342">
        <v>0.25</v>
      </c>
      <c r="L49" s="343">
        <v>10000</v>
      </c>
      <c r="M49" s="342">
        <v>0.25</v>
      </c>
      <c r="N49" s="343">
        <v>10000</v>
      </c>
      <c r="O49" s="365">
        <f>G49+I49+K49+M49</f>
        <v>1</v>
      </c>
      <c r="P49" s="338">
        <f t="shared" si="6"/>
        <v>40000</v>
      </c>
      <c r="Q49" s="267"/>
      <c r="R49" s="267"/>
      <c r="S49" s="267"/>
      <c r="T49" s="267"/>
      <c r="U49" s="267"/>
    </row>
    <row r="50" spans="1:21" ht="63.95" customHeight="1" x14ac:dyDescent="0.25">
      <c r="A50" s="1008"/>
      <c r="B50" s="1007" t="s">
        <v>1418</v>
      </c>
      <c r="C50" s="915"/>
      <c r="D50" s="915"/>
      <c r="E50" s="854" t="s">
        <v>3428</v>
      </c>
      <c r="F50" s="483" t="s">
        <v>3429</v>
      </c>
      <c r="G50" s="938">
        <v>0</v>
      </c>
      <c r="H50" s="939">
        <v>0</v>
      </c>
      <c r="I50" s="938">
        <v>1</v>
      </c>
      <c r="J50" s="939">
        <v>54167</v>
      </c>
      <c r="K50" s="938">
        <v>0</v>
      </c>
      <c r="L50" s="939">
        <v>0</v>
      </c>
      <c r="M50" s="938">
        <v>0</v>
      </c>
      <c r="N50" s="939">
        <v>0</v>
      </c>
      <c r="O50" s="940">
        <f>G50+I50+K50+M50</f>
        <v>1</v>
      </c>
      <c r="P50" s="338">
        <f t="shared" si="6"/>
        <v>54167</v>
      </c>
    </row>
    <row r="51" spans="1:21" s="344" customFormat="1" ht="15.75" x14ac:dyDescent="0.25">
      <c r="A51" s="1008"/>
      <c r="B51" s="1008"/>
      <c r="C51" s="267"/>
      <c r="D51" s="267"/>
      <c r="E51" s="267"/>
      <c r="F51" s="267"/>
      <c r="G51" s="267"/>
      <c r="H51" s="343"/>
      <c r="I51" s="267"/>
      <c r="J51" s="343"/>
      <c r="K51" s="267"/>
      <c r="L51" s="343"/>
      <c r="M51" s="267"/>
      <c r="N51" s="343"/>
      <c r="O51" s="365">
        <f t="shared" si="2"/>
        <v>0</v>
      </c>
      <c r="P51" s="338">
        <f t="shared" si="6"/>
        <v>0</v>
      </c>
      <c r="Q51" s="267"/>
      <c r="R51" s="267"/>
      <c r="S51" s="267"/>
      <c r="T51" s="267"/>
      <c r="U51" s="267"/>
    </row>
    <row r="52" spans="1:21" s="344" customFormat="1" ht="15.75" x14ac:dyDescent="0.25">
      <c r="A52" s="1008"/>
      <c r="B52" s="1008"/>
      <c r="C52" s="267"/>
      <c r="D52" s="267"/>
      <c r="E52" s="267"/>
      <c r="F52" s="267"/>
      <c r="G52" s="267"/>
      <c r="H52" s="343"/>
      <c r="I52" s="267"/>
      <c r="J52" s="343"/>
      <c r="K52" s="267"/>
      <c r="L52" s="343"/>
      <c r="M52" s="267"/>
      <c r="N52" s="343"/>
      <c r="O52" s="365">
        <f t="shared" si="2"/>
        <v>0</v>
      </c>
      <c r="P52" s="338">
        <f t="shared" si="6"/>
        <v>0</v>
      </c>
      <c r="Q52" s="267"/>
      <c r="R52" s="267"/>
      <c r="S52" s="267"/>
      <c r="T52" s="267"/>
      <c r="U52" s="267"/>
    </row>
    <row r="53" spans="1:21" s="344" customFormat="1" ht="15.75" x14ac:dyDescent="0.25">
      <c r="A53" s="1008"/>
      <c r="B53" s="1008"/>
      <c r="C53" s="267"/>
      <c r="D53" s="267"/>
      <c r="E53" s="267"/>
      <c r="F53" s="267"/>
      <c r="G53" s="267"/>
      <c r="H53" s="343"/>
      <c r="I53" s="267"/>
      <c r="J53" s="343"/>
      <c r="K53" s="267"/>
      <c r="L53" s="343"/>
      <c r="M53" s="267"/>
      <c r="N53" s="343"/>
      <c r="O53" s="365">
        <f t="shared" si="2"/>
        <v>0</v>
      </c>
      <c r="P53" s="338">
        <f t="shared" si="6"/>
        <v>0</v>
      </c>
      <c r="Q53" s="267"/>
      <c r="R53" s="267"/>
      <c r="S53" s="267"/>
      <c r="T53" s="267"/>
      <c r="U53" s="267"/>
    </row>
    <row r="54" spans="1:21" ht="15.75" x14ac:dyDescent="0.25">
      <c r="A54" s="1008"/>
      <c r="B54" s="1008"/>
      <c r="C54" s="267"/>
      <c r="D54" s="267"/>
      <c r="E54" s="267"/>
      <c r="F54" s="267"/>
      <c r="G54" s="267"/>
      <c r="H54" s="343"/>
      <c r="I54" s="267"/>
      <c r="J54" s="343"/>
      <c r="K54" s="267"/>
      <c r="L54" s="343"/>
      <c r="M54" s="267"/>
      <c r="N54" s="343"/>
      <c r="O54" s="365">
        <f t="shared" si="2"/>
        <v>0</v>
      </c>
      <c r="P54" s="338">
        <f t="shared" si="6"/>
        <v>0</v>
      </c>
      <c r="Q54" s="267"/>
      <c r="R54" s="267"/>
      <c r="S54" s="267"/>
      <c r="T54" s="267"/>
      <c r="U54" s="267"/>
    </row>
    <row r="55" spans="1:21" ht="15.75" x14ac:dyDescent="0.25">
      <c r="A55" s="1028"/>
      <c r="B55" s="1028"/>
      <c r="C55" s="267"/>
      <c r="D55" s="267"/>
      <c r="E55" s="267"/>
      <c r="F55" s="267"/>
      <c r="G55" s="267"/>
      <c r="H55" s="343"/>
      <c r="I55" s="267"/>
      <c r="J55" s="343"/>
      <c r="K55" s="267"/>
      <c r="L55" s="343"/>
      <c r="M55" s="267"/>
      <c r="N55" s="343"/>
      <c r="O55" s="365">
        <f t="shared" si="2"/>
        <v>0</v>
      </c>
      <c r="P55" s="338">
        <f t="shared" si="6"/>
        <v>0</v>
      </c>
      <c r="Q55" s="267"/>
      <c r="R55" s="267"/>
      <c r="S55" s="267"/>
      <c r="T55" s="267"/>
      <c r="U55" s="339"/>
    </row>
    <row r="56" spans="1:21" ht="15.75" x14ac:dyDescent="0.25">
      <c r="A56" s="286"/>
      <c r="B56" s="287"/>
      <c r="C56" s="286" t="s">
        <v>1409</v>
      </c>
      <c r="D56" s="287"/>
      <c r="E56" s="287"/>
      <c r="F56" s="288"/>
      <c r="G56" s="259">
        <f t="shared" ref="G56:P56" si="10">SUM(G9:G55)</f>
        <v>19</v>
      </c>
      <c r="H56" s="229">
        <f t="shared" si="10"/>
        <v>3138858</v>
      </c>
      <c r="I56" s="259">
        <f t="shared" si="10"/>
        <v>13.5</v>
      </c>
      <c r="J56" s="229">
        <f t="shared" si="10"/>
        <v>2726417</v>
      </c>
      <c r="K56" s="259">
        <f t="shared" si="10"/>
        <v>5</v>
      </c>
      <c r="L56" s="229">
        <f t="shared" si="10"/>
        <v>313000</v>
      </c>
      <c r="M56" s="259">
        <f t="shared" si="10"/>
        <v>1</v>
      </c>
      <c r="N56" s="229">
        <f t="shared" si="10"/>
        <v>160000</v>
      </c>
      <c r="O56" s="229">
        <f t="shared" si="10"/>
        <v>37.5</v>
      </c>
      <c r="P56" s="229">
        <f t="shared" si="10"/>
        <v>6338275</v>
      </c>
      <c r="Q56" s="259"/>
      <c r="R56" s="259"/>
      <c r="S56" s="259"/>
      <c r="T56" s="259"/>
      <c r="U56" s="268"/>
    </row>
    <row r="59" spans="1:21" ht="14.45" x14ac:dyDescent="0.35">
      <c r="P59" s="363">
        <f>P9+P10+P11+P12+P13+P14+P15+P16+P18+P19+P20+P21+P22+P23+P24+P25+P26+P27+P28+P29+P30+P31+P32+P33+P34+P36+P37+P38+P39+P40+P41+P42+P43+P46+P47+P48+P49+P50</f>
        <v>6338275</v>
      </c>
    </row>
    <row r="75" s="255" customFormat="1" ht="12" x14ac:dyDescent="0.35"/>
    <row r="76" s="255" customFormat="1" ht="12" x14ac:dyDescent="0.35"/>
    <row r="89" s="255" customFormat="1" ht="12" x14ac:dyDescent="0.35"/>
    <row r="90" s="255" customFormat="1" ht="12" x14ac:dyDescent="0.35"/>
  </sheetData>
  <mergeCells count="26">
    <mergeCell ref="M6:N6"/>
    <mergeCell ref="F5:F7"/>
    <mergeCell ref="G5:N5"/>
    <mergeCell ref="G6:H6"/>
    <mergeCell ref="S5:S7"/>
    <mergeCell ref="T5:T7"/>
    <mergeCell ref="U5:U7"/>
    <mergeCell ref="O5:P6"/>
    <mergeCell ref="Q5:Q7"/>
    <mergeCell ref="R5:R7"/>
    <mergeCell ref="A3:U3"/>
    <mergeCell ref="B9:B17"/>
    <mergeCell ref="B50:B55"/>
    <mergeCell ref="B45:B48"/>
    <mergeCell ref="A5:A7"/>
    <mergeCell ref="B5:B7"/>
    <mergeCell ref="C5:C7"/>
    <mergeCell ref="D5:D7"/>
    <mergeCell ref="A9:A44"/>
    <mergeCell ref="A45:A55"/>
    <mergeCell ref="A4:U4"/>
    <mergeCell ref="E5:E7"/>
    <mergeCell ref="I6:J6"/>
    <mergeCell ref="K6:L6"/>
    <mergeCell ref="B18:B35"/>
    <mergeCell ref="B36:B4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0866141732283472" right="0.70866141732283472" top="0.74803149606299213" bottom="0.74803149606299213" header="0.31496062992125984" footer="0.31496062992125984"/>
  <pageSetup scale="6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E1" zoomScale="70" zoomScaleNormal="70" workbookViewId="0">
      <pane ySplit="6" topLeftCell="A7" activePane="bottomLeft" state="frozen"/>
      <selection activeCell="R5" sqref="R5"/>
      <selection pane="bottomLeft" activeCell="O22" sqref="O22"/>
    </sheetView>
  </sheetViews>
  <sheetFormatPr baseColWidth="10" defaultRowHeight="15" x14ac:dyDescent="0.25"/>
  <cols>
    <col min="1" max="1" width="21.7109375" customWidth="1"/>
    <col min="2" max="2" width="31" customWidth="1"/>
    <col min="3" max="4" width="27.42578125" customWidth="1"/>
    <col min="5" max="5" width="22" customWidth="1"/>
    <col min="6" max="6" width="37.7109375" customWidth="1"/>
    <col min="7" max="7" width="15.28515625" style="666" customWidth="1"/>
    <col min="8" max="8" width="11.5703125" style="230"/>
    <col min="9" max="9" width="15.28515625" style="666" customWidth="1"/>
    <col min="10" max="10" width="18.85546875" style="230" customWidth="1"/>
    <col min="12" max="12" width="22" style="230" customWidth="1"/>
    <col min="14" max="14" width="11.5703125" style="230"/>
    <col min="15" max="15" width="15.28515625" customWidth="1"/>
    <col min="16" max="16" width="18.28515625" style="230" customWidth="1"/>
    <col min="17" max="17" width="14.140625" hidden="1" customWidth="1"/>
    <col min="18" max="18" width="31.42578125" customWidth="1"/>
    <col min="19" max="19" width="34.5703125" bestFit="1" customWidth="1"/>
    <col min="20" max="20" width="32.140625" bestFit="1" customWidth="1"/>
    <col min="21" max="21" width="17" customWidth="1"/>
  </cols>
  <sheetData>
    <row r="1" spans="1:21" s="733" customFormat="1" ht="23.25" x14ac:dyDescent="0.35">
      <c r="B1" s="734"/>
      <c r="C1" s="734"/>
      <c r="D1" s="734"/>
      <c r="E1" s="734"/>
      <c r="G1" s="883" t="s">
        <v>1419</v>
      </c>
      <c r="H1" s="735"/>
      <c r="I1" s="883"/>
      <c r="J1" s="734"/>
      <c r="K1" s="734"/>
      <c r="L1" s="734"/>
      <c r="M1" s="734"/>
      <c r="N1" s="734"/>
      <c r="O1" s="734"/>
      <c r="P1" s="734"/>
      <c r="Q1" s="734"/>
      <c r="R1" s="734"/>
      <c r="S1" s="734"/>
      <c r="T1" s="734"/>
      <c r="U1" s="734"/>
    </row>
    <row r="2" spans="1:21" s="344" customFormat="1" ht="18.600000000000001" x14ac:dyDescent="0.35">
      <c r="A2" s="344" t="s">
        <v>1348</v>
      </c>
      <c r="B2" s="273"/>
      <c r="C2" s="273"/>
      <c r="D2" s="273"/>
      <c r="E2" s="273"/>
      <c r="G2" s="738"/>
      <c r="H2" s="230"/>
      <c r="I2" s="738"/>
      <c r="J2" s="273"/>
      <c r="K2" s="273"/>
      <c r="L2" s="273"/>
      <c r="M2" s="273"/>
      <c r="N2" s="273"/>
      <c r="O2" s="273"/>
      <c r="P2" s="273"/>
      <c r="Q2" s="273"/>
      <c r="R2" s="273"/>
      <c r="S2" s="273"/>
      <c r="T2" s="273"/>
      <c r="U2" s="273"/>
    </row>
    <row r="3" spans="1:21" x14ac:dyDescent="0.25">
      <c r="A3" s="264" t="s">
        <v>1422</v>
      </c>
      <c r="B3" s="264"/>
      <c r="C3" s="264"/>
      <c r="D3" s="264"/>
      <c r="E3" s="264"/>
      <c r="F3" s="264"/>
      <c r="G3" s="739"/>
      <c r="H3" s="264"/>
      <c r="I3" s="739"/>
      <c r="J3" s="264"/>
      <c r="K3" s="264"/>
      <c r="L3" s="264"/>
      <c r="M3" s="264"/>
      <c r="N3" s="264"/>
      <c r="O3" s="264"/>
      <c r="P3" s="264"/>
      <c r="Q3" s="264"/>
      <c r="R3" s="264"/>
      <c r="S3" s="264"/>
      <c r="T3" s="264"/>
      <c r="U3" s="264"/>
    </row>
    <row r="4" spans="1:21" ht="1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ht="25.5"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s="344" customFormat="1" ht="15.6" x14ac:dyDescent="0.35">
      <c r="A7" s="404"/>
      <c r="B7" s="405"/>
      <c r="C7" s="406"/>
      <c r="D7" s="406"/>
      <c r="E7" s="407"/>
      <c r="F7" s="406"/>
      <c r="G7" s="408"/>
      <c r="H7" s="408"/>
      <c r="I7" s="408"/>
      <c r="J7" s="408"/>
      <c r="K7" s="408"/>
      <c r="L7" s="408"/>
      <c r="M7" s="408"/>
      <c r="N7" s="408"/>
      <c r="O7" s="408"/>
      <c r="P7" s="408"/>
      <c r="Q7" s="409"/>
      <c r="R7" s="409"/>
      <c r="S7" s="409"/>
      <c r="T7" s="409"/>
      <c r="U7" s="410"/>
    </row>
    <row r="8" spans="1:21" s="646" customFormat="1" ht="102" customHeight="1" x14ac:dyDescent="0.25">
      <c r="A8" s="1031" t="s">
        <v>1420</v>
      </c>
      <c r="B8" s="1024" t="s">
        <v>1421</v>
      </c>
      <c r="C8" s="484" t="s">
        <v>3082</v>
      </c>
      <c r="D8" s="484" t="s">
        <v>3083</v>
      </c>
      <c r="E8" s="863" t="s">
        <v>3096</v>
      </c>
      <c r="F8" s="532" t="s">
        <v>3084</v>
      </c>
      <c r="G8" s="335">
        <v>0.25</v>
      </c>
      <c r="H8" s="336">
        <v>0</v>
      </c>
      <c r="I8" s="335">
        <v>0.25</v>
      </c>
      <c r="J8" s="336">
        <v>0</v>
      </c>
      <c r="K8" s="335">
        <v>0.25</v>
      </c>
      <c r="L8" s="336">
        <v>0</v>
      </c>
      <c r="M8" s="335">
        <v>0.25</v>
      </c>
      <c r="N8" s="336">
        <v>0</v>
      </c>
      <c r="O8" s="897">
        <f>G8+I8+K8+M8</f>
        <v>1</v>
      </c>
      <c r="P8" s="338">
        <f>H8+J8+L8+N8</f>
        <v>0</v>
      </c>
      <c r="Q8" s="484" t="s">
        <v>3085</v>
      </c>
      <c r="R8" s="484" t="s">
        <v>3086</v>
      </c>
      <c r="S8" s="772" t="s">
        <v>2214</v>
      </c>
      <c r="T8" s="484" t="s">
        <v>3087</v>
      </c>
      <c r="U8" s="484" t="s">
        <v>3088</v>
      </c>
    </row>
    <row r="9" spans="1:21" s="646" customFormat="1" ht="69.599999999999994" customHeight="1" x14ac:dyDescent="0.25">
      <c r="A9" s="1031"/>
      <c r="B9" s="1025"/>
      <c r="C9" s="484" t="s">
        <v>3089</v>
      </c>
      <c r="D9" s="73" t="s">
        <v>3090</v>
      </c>
      <c r="E9" s="863" t="s">
        <v>3097</v>
      </c>
      <c r="F9" s="532" t="s">
        <v>3091</v>
      </c>
      <c r="G9" s="335">
        <v>0</v>
      </c>
      <c r="H9" s="790">
        <v>0</v>
      </c>
      <c r="I9" s="335">
        <v>0</v>
      </c>
      <c r="J9" s="790">
        <v>0</v>
      </c>
      <c r="K9" s="791">
        <v>1</v>
      </c>
      <c r="L9" s="790">
        <v>2500</v>
      </c>
      <c r="M9" s="791">
        <v>0</v>
      </c>
      <c r="N9" s="790">
        <v>0</v>
      </c>
      <c r="O9" s="897">
        <f>G9+I9+K9+M9</f>
        <v>1</v>
      </c>
      <c r="P9" s="338">
        <f t="shared" ref="P9:P14" si="0">H9+J9+L9+N9</f>
        <v>2500</v>
      </c>
      <c r="Q9" s="484" t="s">
        <v>3092</v>
      </c>
      <c r="R9" s="484" t="s">
        <v>3093</v>
      </c>
      <c r="S9" s="484" t="s">
        <v>2032</v>
      </c>
      <c r="T9" s="484" t="s">
        <v>3094</v>
      </c>
      <c r="U9" s="484" t="s">
        <v>3095</v>
      </c>
    </row>
    <row r="10" spans="1:21" s="646" customFormat="1" ht="70.5" customHeight="1" x14ac:dyDescent="0.25">
      <c r="A10" s="1031"/>
      <c r="B10" s="1025"/>
      <c r="C10" s="484" t="s">
        <v>3295</v>
      </c>
      <c r="D10" s="484" t="s">
        <v>3090</v>
      </c>
      <c r="E10" s="863" t="s">
        <v>3099</v>
      </c>
      <c r="F10" s="532" t="s">
        <v>3098</v>
      </c>
      <c r="G10" s="335">
        <v>0.25</v>
      </c>
      <c r="H10" s="336">
        <v>0</v>
      </c>
      <c r="I10" s="335">
        <v>0.25</v>
      </c>
      <c r="J10" s="336">
        <v>0</v>
      </c>
      <c r="K10" s="335">
        <v>0.5</v>
      </c>
      <c r="L10" s="336">
        <v>50000</v>
      </c>
      <c r="M10" s="335">
        <v>0</v>
      </c>
      <c r="N10" s="336">
        <v>0</v>
      </c>
      <c r="O10" s="897">
        <f>G10+I10+K10+M10</f>
        <v>1</v>
      </c>
      <c r="P10" s="338">
        <f t="shared" si="0"/>
        <v>50000</v>
      </c>
      <c r="Q10" s="309"/>
      <c r="R10" s="484" t="s">
        <v>3297</v>
      </c>
      <c r="S10" s="484" t="s">
        <v>3296</v>
      </c>
      <c r="T10" s="484" t="s">
        <v>3298</v>
      </c>
      <c r="U10" s="484" t="s">
        <v>3053</v>
      </c>
    </row>
    <row r="11" spans="1:21" s="344" customFormat="1" ht="108.6" customHeight="1" x14ac:dyDescent="0.25">
      <c r="A11" s="1031"/>
      <c r="B11" s="1025"/>
      <c r="C11" s="484" t="s">
        <v>3295</v>
      </c>
      <c r="D11" s="484" t="s">
        <v>3090</v>
      </c>
      <c r="E11" s="863" t="s">
        <v>3300</v>
      </c>
      <c r="F11" s="532" t="s">
        <v>3142</v>
      </c>
      <c r="G11" s="335">
        <v>0</v>
      </c>
      <c r="H11" s="336">
        <v>0</v>
      </c>
      <c r="I11" s="335">
        <v>0.5</v>
      </c>
      <c r="J11" s="336">
        <v>25000</v>
      </c>
      <c r="K11" s="335">
        <v>0.5</v>
      </c>
      <c r="L11" s="336">
        <v>25000</v>
      </c>
      <c r="M11" s="335">
        <v>0</v>
      </c>
      <c r="N11" s="336">
        <v>0</v>
      </c>
      <c r="O11" s="897">
        <f>G11+I11+K11+M11</f>
        <v>1</v>
      </c>
      <c r="P11" s="338">
        <f t="shared" si="0"/>
        <v>50000</v>
      </c>
      <c r="Q11" s="309"/>
      <c r="R11" s="484" t="s">
        <v>3297</v>
      </c>
      <c r="S11" s="484" t="s">
        <v>3296</v>
      </c>
      <c r="T11" s="484" t="s">
        <v>3301</v>
      </c>
      <c r="U11" s="484" t="s">
        <v>3053</v>
      </c>
    </row>
    <row r="12" spans="1:21" ht="15.75" x14ac:dyDescent="0.25">
      <c r="A12" s="1031"/>
      <c r="B12" s="1025"/>
      <c r="C12" s="309"/>
      <c r="D12" s="309"/>
      <c r="E12" s="309"/>
      <c r="F12" s="309"/>
      <c r="G12" s="335"/>
      <c r="H12" s="336"/>
      <c r="I12" s="335"/>
      <c r="J12" s="336"/>
      <c r="K12" s="335"/>
      <c r="L12" s="336"/>
      <c r="M12" s="335"/>
      <c r="N12" s="336"/>
      <c r="O12" s="365">
        <f t="shared" ref="O12:O14" si="1">G12+I12+K12+M12</f>
        <v>0</v>
      </c>
      <c r="P12" s="338">
        <f t="shared" si="0"/>
        <v>0</v>
      </c>
      <c r="Q12" s="309"/>
      <c r="R12" s="309"/>
      <c r="S12" s="309"/>
      <c r="T12" s="309"/>
      <c r="U12" s="309"/>
    </row>
    <row r="13" spans="1:21" ht="15.75" x14ac:dyDescent="0.25">
      <c r="A13" s="1031"/>
      <c r="B13" s="1025"/>
      <c r="C13" s="309"/>
      <c r="D13" s="309"/>
      <c r="E13" s="309"/>
      <c r="F13" s="309"/>
      <c r="G13" s="335"/>
      <c r="H13" s="336"/>
      <c r="I13" s="335"/>
      <c r="J13" s="336"/>
      <c r="K13" s="335"/>
      <c r="L13" s="336"/>
      <c r="M13" s="335"/>
      <c r="N13" s="336"/>
      <c r="O13" s="365">
        <f t="shared" si="1"/>
        <v>0</v>
      </c>
      <c r="P13" s="338">
        <f t="shared" si="0"/>
        <v>0</v>
      </c>
      <c r="Q13" s="309"/>
      <c r="R13" s="309"/>
      <c r="S13" s="309"/>
      <c r="T13" s="309"/>
      <c r="U13" s="309"/>
    </row>
    <row r="14" spans="1:21" ht="15.75" x14ac:dyDescent="0.25">
      <c r="A14" s="1031"/>
      <c r="B14" s="1026"/>
      <c r="C14" s="309"/>
      <c r="D14" s="309"/>
      <c r="E14" s="309"/>
      <c r="F14" s="309"/>
      <c r="G14" s="335"/>
      <c r="H14" s="336"/>
      <c r="I14" s="335"/>
      <c r="J14" s="336"/>
      <c r="K14" s="335"/>
      <c r="L14" s="336"/>
      <c r="M14" s="335"/>
      <c r="N14" s="336"/>
      <c r="O14" s="365">
        <f t="shared" si="1"/>
        <v>0</v>
      </c>
      <c r="P14" s="338">
        <f t="shared" si="0"/>
        <v>0</v>
      </c>
      <c r="Q14" s="309"/>
      <c r="R14" s="309"/>
      <c r="S14" s="309"/>
      <c r="T14" s="309"/>
      <c r="U14" s="309"/>
    </row>
    <row r="15" spans="1:21" ht="15.6" customHeight="1" x14ac:dyDescent="0.25">
      <c r="A15" s="280"/>
      <c r="B15" s="281"/>
      <c r="C15" s="280" t="s">
        <v>1508</v>
      </c>
      <c r="D15" s="281"/>
      <c r="E15" s="281"/>
      <c r="F15" s="282"/>
      <c r="G15" s="884">
        <f t="shared" ref="G15:P15" si="2">SUM(G8:G14)</f>
        <v>0.5</v>
      </c>
      <c r="H15" s="232">
        <f t="shared" si="2"/>
        <v>0</v>
      </c>
      <c r="I15" s="884">
        <f t="shared" si="2"/>
        <v>1</v>
      </c>
      <c r="J15" s="232">
        <f t="shared" si="2"/>
        <v>25000</v>
      </c>
      <c r="K15" s="276">
        <f t="shared" si="2"/>
        <v>2.25</v>
      </c>
      <c r="L15" s="232">
        <f t="shared" si="2"/>
        <v>77500</v>
      </c>
      <c r="M15" s="276">
        <f t="shared" si="2"/>
        <v>0.25</v>
      </c>
      <c r="N15" s="232">
        <f t="shared" si="2"/>
        <v>0</v>
      </c>
      <c r="O15" s="232">
        <f t="shared" si="2"/>
        <v>4</v>
      </c>
      <c r="P15" s="232">
        <f t="shared" si="2"/>
        <v>102500</v>
      </c>
      <c r="Q15" s="259"/>
      <c r="R15" s="259"/>
      <c r="S15" s="259"/>
      <c r="T15" s="259"/>
      <c r="U15" s="259"/>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14"/>
    <mergeCell ref="B8: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opLeftCell="D1" zoomScale="70" zoomScaleNormal="70" workbookViewId="0">
      <pane ySplit="7" topLeftCell="A8" activePane="bottomLeft" state="frozen"/>
      <selection activeCell="A7" sqref="A7"/>
      <selection pane="bottomLeft" activeCell="P38" sqref="P38"/>
    </sheetView>
  </sheetViews>
  <sheetFormatPr baseColWidth="10" defaultRowHeight="15" x14ac:dyDescent="0.25"/>
  <cols>
    <col min="1" max="1" width="38.5703125" customWidth="1"/>
    <col min="2" max="2" width="34.28515625" customWidth="1"/>
    <col min="3" max="5" width="27.42578125" customWidth="1"/>
    <col min="6" max="6" width="49" customWidth="1"/>
    <col min="7" max="7" width="15.28515625" customWidth="1"/>
    <col min="8" max="8" width="14.85546875" style="230" bestFit="1" customWidth="1"/>
    <col min="9" max="9" width="15.28515625" customWidth="1"/>
    <col min="10" max="10" width="18.85546875" style="230" customWidth="1"/>
    <col min="12" max="12" width="14.85546875" style="230" bestFit="1" customWidth="1"/>
    <col min="14" max="14" width="14.855468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s="832" customFormat="1" ht="36.6" customHeight="1" x14ac:dyDescent="0.5">
      <c r="B1" s="902"/>
      <c r="C1" s="902"/>
      <c r="D1" s="902"/>
      <c r="E1" s="902"/>
      <c r="F1" s="902"/>
      <c r="G1" s="903" t="s">
        <v>1354</v>
      </c>
      <c r="H1" s="904"/>
      <c r="J1" s="902"/>
      <c r="K1" s="902"/>
      <c r="L1" s="902"/>
      <c r="M1" s="902"/>
      <c r="N1" s="902"/>
      <c r="O1" s="902"/>
      <c r="P1" s="902"/>
      <c r="Q1" s="902"/>
      <c r="R1" s="902"/>
      <c r="S1" s="902"/>
      <c r="T1" s="902"/>
      <c r="U1" s="902"/>
    </row>
    <row r="2" spans="1:21" ht="18" customHeight="1" x14ac:dyDescent="0.35">
      <c r="B2" s="239"/>
      <c r="C2" s="239"/>
      <c r="D2" s="239"/>
      <c r="E2" s="239"/>
      <c r="F2" s="239"/>
      <c r="G2" s="279"/>
      <c r="J2" s="239"/>
      <c r="K2" s="239"/>
      <c r="L2" s="239"/>
      <c r="M2" s="239"/>
      <c r="N2" s="239"/>
      <c r="O2" s="239"/>
      <c r="P2" s="239"/>
      <c r="Q2" s="239"/>
      <c r="R2" s="239"/>
      <c r="S2" s="239"/>
      <c r="T2" s="239"/>
      <c r="U2" s="239"/>
    </row>
    <row r="3" spans="1:21" ht="18" customHeight="1" x14ac:dyDescent="0.35">
      <c r="A3" s="303" t="s">
        <v>1347</v>
      </c>
      <c r="B3" s="239"/>
      <c r="C3" s="239"/>
      <c r="D3" s="239"/>
      <c r="E3" s="239"/>
      <c r="F3" s="239"/>
      <c r="G3" s="279"/>
      <c r="J3" s="239"/>
      <c r="K3" s="239"/>
      <c r="L3" s="239"/>
      <c r="M3" s="239"/>
      <c r="N3" s="239"/>
      <c r="O3" s="239"/>
      <c r="P3" s="239"/>
      <c r="Q3" s="239"/>
      <c r="R3" s="239"/>
      <c r="S3" s="239"/>
      <c r="T3" s="239"/>
      <c r="U3" s="239"/>
    </row>
    <row r="4" spans="1:21" ht="33" customHeight="1" x14ac:dyDescent="0.25">
      <c r="A4" s="1063" t="s">
        <v>1353</v>
      </c>
      <c r="B4" s="1063"/>
      <c r="C4" s="1063"/>
      <c r="D4" s="1063"/>
      <c r="E4" s="1063"/>
      <c r="F4" s="1063"/>
      <c r="G4" s="1063"/>
      <c r="H4" s="1063"/>
      <c r="I4" s="1063"/>
      <c r="J4" s="1063"/>
      <c r="K4" s="1063"/>
      <c r="L4" s="1063"/>
      <c r="M4" s="1063"/>
      <c r="N4" s="1063"/>
      <c r="O4" s="1063"/>
      <c r="P4" s="1063"/>
      <c r="Q4" s="1063"/>
      <c r="R4" s="1063"/>
      <c r="S4" s="1063"/>
      <c r="T4" s="1063"/>
      <c r="U4" s="1063"/>
    </row>
    <row r="5" spans="1:21" ht="14.45" customHeight="1" x14ac:dyDescent="0.25">
      <c r="A5" s="1002" t="s">
        <v>97</v>
      </c>
      <c r="B5" s="1004" t="s">
        <v>111</v>
      </c>
      <c r="C5" s="1011" t="s">
        <v>86</v>
      </c>
      <c r="D5" s="1011" t="s">
        <v>87</v>
      </c>
      <c r="E5" s="1011" t="s">
        <v>392</v>
      </c>
      <c r="F5" s="1011" t="s">
        <v>88</v>
      </c>
      <c r="G5" s="1014" t="s">
        <v>100</v>
      </c>
      <c r="H5" s="1016"/>
      <c r="I5" s="1016"/>
      <c r="J5" s="1016"/>
      <c r="K5" s="1016"/>
      <c r="L5" s="1016"/>
      <c r="M5" s="1016"/>
      <c r="N5" s="1015"/>
      <c r="O5" s="1020" t="s">
        <v>101</v>
      </c>
      <c r="P5" s="1021"/>
      <c r="Q5" s="1004" t="s">
        <v>102</v>
      </c>
      <c r="R5" s="1004" t="s">
        <v>103</v>
      </c>
      <c r="S5" s="1004" t="s">
        <v>110</v>
      </c>
      <c r="T5" s="1004" t="s">
        <v>109</v>
      </c>
      <c r="U5" s="1017" t="s">
        <v>89</v>
      </c>
    </row>
    <row r="6" spans="1:21" ht="14.45" customHeight="1" x14ac:dyDescent="0.25">
      <c r="A6" s="1002"/>
      <c r="B6" s="1002"/>
      <c r="C6" s="1012"/>
      <c r="D6" s="1012"/>
      <c r="E6" s="1012"/>
      <c r="F6" s="1012"/>
      <c r="G6" s="1014" t="s">
        <v>104</v>
      </c>
      <c r="H6" s="1015"/>
      <c r="I6" s="1014" t="s">
        <v>105</v>
      </c>
      <c r="J6" s="1015"/>
      <c r="K6" s="1014" t="s">
        <v>106</v>
      </c>
      <c r="L6" s="1015"/>
      <c r="M6" s="1014" t="s">
        <v>107</v>
      </c>
      <c r="N6" s="1015"/>
      <c r="O6" s="1022"/>
      <c r="P6" s="1023"/>
      <c r="Q6" s="1002"/>
      <c r="R6" s="1002"/>
      <c r="S6" s="1002"/>
      <c r="T6" s="1002"/>
      <c r="U6" s="1018"/>
    </row>
    <row r="7" spans="1:21" ht="25.5" x14ac:dyDescent="0.25">
      <c r="A7" s="1003"/>
      <c r="B7" s="1003"/>
      <c r="C7" s="1013"/>
      <c r="D7" s="1013"/>
      <c r="E7" s="1013"/>
      <c r="F7" s="1013"/>
      <c r="G7" s="403" t="s">
        <v>108</v>
      </c>
      <c r="H7" s="403" t="s">
        <v>12</v>
      </c>
      <c r="I7" s="403" t="s">
        <v>108</v>
      </c>
      <c r="J7" s="403" t="s">
        <v>12</v>
      </c>
      <c r="K7" s="403" t="s">
        <v>108</v>
      </c>
      <c r="L7" s="403" t="s">
        <v>12</v>
      </c>
      <c r="M7" s="403" t="s">
        <v>108</v>
      </c>
      <c r="N7" s="403" t="s">
        <v>12</v>
      </c>
      <c r="O7" s="403" t="s">
        <v>108</v>
      </c>
      <c r="P7" s="403" t="s">
        <v>12</v>
      </c>
      <c r="Q7" s="1003"/>
      <c r="R7" s="1003"/>
      <c r="S7" s="1003"/>
      <c r="T7" s="1003"/>
      <c r="U7" s="1019"/>
    </row>
    <row r="8" spans="1:21" ht="15.6" customHeight="1" x14ac:dyDescent="0.35">
      <c r="A8" s="404"/>
      <c r="B8" s="405"/>
      <c r="C8" s="406"/>
      <c r="D8" s="406"/>
      <c r="E8" s="407"/>
      <c r="F8" s="406"/>
      <c r="G8" s="408"/>
      <c r="H8" s="408"/>
      <c r="I8" s="408"/>
      <c r="J8" s="408"/>
      <c r="K8" s="408"/>
      <c r="L8" s="408"/>
      <c r="M8" s="408"/>
      <c r="N8" s="408"/>
      <c r="O8" s="408"/>
      <c r="P8" s="408"/>
      <c r="Q8" s="409"/>
      <c r="R8" s="409"/>
      <c r="S8" s="409"/>
      <c r="T8" s="409"/>
      <c r="U8" s="410"/>
    </row>
    <row r="9" spans="1:21" ht="66.599999999999994" customHeight="1" x14ac:dyDescent="0.25">
      <c r="A9" s="1064" t="s">
        <v>1423</v>
      </c>
      <c r="B9" s="1005" t="s">
        <v>1424</v>
      </c>
      <c r="C9" s="484" t="s">
        <v>3303</v>
      </c>
      <c r="D9" s="484" t="s">
        <v>3304</v>
      </c>
      <c r="E9" s="863" t="s">
        <v>3348</v>
      </c>
      <c r="F9" s="532" t="s">
        <v>3305</v>
      </c>
      <c r="G9" s="337"/>
      <c r="H9" s="334">
        <v>0</v>
      </c>
      <c r="I9" s="337">
        <v>0.25</v>
      </c>
      <c r="J9" s="334">
        <v>0</v>
      </c>
      <c r="K9" s="337">
        <v>0.25</v>
      </c>
      <c r="L9" s="334">
        <v>0</v>
      </c>
      <c r="M9" s="337">
        <v>0.5</v>
      </c>
      <c r="N9" s="334">
        <v>0</v>
      </c>
      <c r="O9" s="632">
        <f>G9+I9+K9+M9</f>
        <v>1</v>
      </c>
      <c r="P9" s="338">
        <f>H9+J9+L9+N9</f>
        <v>0</v>
      </c>
      <c r="Q9" s="309" t="s">
        <v>3306</v>
      </c>
      <c r="R9" s="309" t="s">
        <v>3307</v>
      </c>
      <c r="S9" s="309" t="s">
        <v>3308</v>
      </c>
      <c r="T9" s="309" t="s">
        <v>3309</v>
      </c>
      <c r="U9" s="309" t="s">
        <v>1535</v>
      </c>
    </row>
    <row r="10" spans="1:21" ht="104.1" customHeight="1" x14ac:dyDescent="0.25">
      <c r="A10" s="1065"/>
      <c r="B10" s="1006"/>
      <c r="C10" s="484" t="s">
        <v>3310</v>
      </c>
      <c r="D10" s="484" t="s">
        <v>3311</v>
      </c>
      <c r="E10" s="863" t="s">
        <v>3349</v>
      </c>
      <c r="F10" s="532" t="s">
        <v>3312</v>
      </c>
      <c r="G10" s="337">
        <v>0</v>
      </c>
      <c r="H10" s="334">
        <v>0</v>
      </c>
      <c r="I10" s="337">
        <v>0.5</v>
      </c>
      <c r="J10" s="334">
        <v>10000</v>
      </c>
      <c r="K10" s="337">
        <v>0.5</v>
      </c>
      <c r="L10" s="334">
        <v>0</v>
      </c>
      <c r="M10" s="331">
        <v>0</v>
      </c>
      <c r="N10" s="334">
        <v>0</v>
      </c>
      <c r="O10" s="632">
        <f>G10+I10+K10+M10</f>
        <v>1</v>
      </c>
      <c r="P10" s="338">
        <f t="shared" ref="P10:P18" si="0">H10+J10+L10+N10</f>
        <v>10000</v>
      </c>
      <c r="Q10" s="309" t="s">
        <v>3313</v>
      </c>
      <c r="R10" s="309" t="s">
        <v>3314</v>
      </c>
      <c r="S10" s="309" t="s">
        <v>3315</v>
      </c>
      <c r="T10" s="309" t="s">
        <v>3316</v>
      </c>
      <c r="U10" s="295" t="s">
        <v>3317</v>
      </c>
    </row>
    <row r="11" spans="1:21" ht="85.5" customHeight="1" x14ac:dyDescent="0.25">
      <c r="A11" s="1065"/>
      <c r="B11" s="1006"/>
      <c r="C11" s="309" t="s">
        <v>3318</v>
      </c>
      <c r="D11" s="309" t="s">
        <v>3319</v>
      </c>
      <c r="E11" s="863" t="s">
        <v>3350</v>
      </c>
      <c r="F11" s="532" t="s">
        <v>3320</v>
      </c>
      <c r="G11" s="337">
        <v>0</v>
      </c>
      <c r="H11" s="334">
        <v>0</v>
      </c>
      <c r="I11" s="337">
        <v>1</v>
      </c>
      <c r="J11" s="334">
        <v>25000</v>
      </c>
      <c r="K11" s="337">
        <v>0</v>
      </c>
      <c r="L11" s="334">
        <v>0</v>
      </c>
      <c r="M11" s="337">
        <v>0</v>
      </c>
      <c r="N11" s="334">
        <v>0</v>
      </c>
      <c r="O11" s="632">
        <f t="shared" ref="O11:O12" si="1">G11+I11+K11+M11</f>
        <v>1</v>
      </c>
      <c r="P11" s="338">
        <f t="shared" si="0"/>
        <v>25000</v>
      </c>
      <c r="Q11" s="484" t="s">
        <v>3321</v>
      </c>
      <c r="R11" s="484" t="s">
        <v>3322</v>
      </c>
      <c r="S11" s="484" t="s">
        <v>3323</v>
      </c>
      <c r="T11" s="484" t="s">
        <v>3324</v>
      </c>
      <c r="U11" s="309" t="s">
        <v>3325</v>
      </c>
    </row>
    <row r="12" spans="1:21" ht="94.5" x14ac:dyDescent="0.25">
      <c r="A12" s="1065"/>
      <c r="B12" s="1006"/>
      <c r="C12" s="484" t="s">
        <v>3326</v>
      </c>
      <c r="D12" s="484" t="s">
        <v>3327</v>
      </c>
      <c r="E12" s="863" t="s">
        <v>3351</v>
      </c>
      <c r="F12" s="532" t="s">
        <v>3328</v>
      </c>
      <c r="G12" s="331"/>
      <c r="H12" s="334"/>
      <c r="I12" s="337">
        <v>0.5</v>
      </c>
      <c r="J12" s="334">
        <v>0</v>
      </c>
      <c r="K12" s="337">
        <v>0.5</v>
      </c>
      <c r="L12" s="334">
        <v>0</v>
      </c>
      <c r="M12" s="337">
        <v>0</v>
      </c>
      <c r="N12" s="334">
        <v>0</v>
      </c>
      <c r="O12" s="632">
        <f t="shared" si="1"/>
        <v>1</v>
      </c>
      <c r="P12" s="338">
        <f t="shared" si="0"/>
        <v>0</v>
      </c>
      <c r="Q12" s="309" t="s">
        <v>3329</v>
      </c>
      <c r="R12" s="309" t="s">
        <v>3330</v>
      </c>
      <c r="S12" s="309" t="s">
        <v>3331</v>
      </c>
      <c r="T12" s="309" t="s">
        <v>3316</v>
      </c>
      <c r="U12" s="295" t="s">
        <v>3317</v>
      </c>
    </row>
    <row r="13" spans="1:21" ht="110.25" x14ac:dyDescent="0.25">
      <c r="A13" s="1065"/>
      <c r="B13" s="1006"/>
      <c r="C13" s="484" t="s">
        <v>3332</v>
      </c>
      <c r="D13" s="484" t="s">
        <v>3333</v>
      </c>
      <c r="E13" s="863" t="s">
        <v>3352</v>
      </c>
      <c r="F13" s="532" t="s">
        <v>3334</v>
      </c>
      <c r="G13" s="337">
        <v>0</v>
      </c>
      <c r="H13" s="334">
        <v>0</v>
      </c>
      <c r="I13" s="337">
        <v>1</v>
      </c>
      <c r="J13" s="334">
        <v>0</v>
      </c>
      <c r="K13" s="337">
        <v>0</v>
      </c>
      <c r="L13" s="334">
        <v>0</v>
      </c>
      <c r="M13" s="337">
        <v>0</v>
      </c>
      <c r="N13" s="334">
        <v>0</v>
      </c>
      <c r="O13" s="632">
        <f>G13+I13+K13+M13</f>
        <v>1</v>
      </c>
      <c r="P13" s="338">
        <f t="shared" si="0"/>
        <v>0</v>
      </c>
      <c r="Q13" s="484" t="s">
        <v>3335</v>
      </c>
      <c r="R13" s="484" t="s">
        <v>3336</v>
      </c>
      <c r="S13" s="484" t="s">
        <v>3337</v>
      </c>
      <c r="T13" s="484" t="s">
        <v>3338</v>
      </c>
      <c r="U13" s="484" t="s">
        <v>3339</v>
      </c>
    </row>
    <row r="14" spans="1:21" ht="92.1" customHeight="1" x14ac:dyDescent="0.25">
      <c r="A14" s="1065"/>
      <c r="B14" s="1006"/>
      <c r="C14" s="713" t="s">
        <v>3340</v>
      </c>
      <c r="D14" s="713" t="s">
        <v>3341</v>
      </c>
      <c r="E14" s="863" t="s">
        <v>3353</v>
      </c>
      <c r="F14" s="532" t="s">
        <v>3342</v>
      </c>
      <c r="G14" s="740">
        <v>0.4</v>
      </c>
      <c r="H14" s="334">
        <v>0</v>
      </c>
      <c r="I14" s="901">
        <v>0.4</v>
      </c>
      <c r="J14" s="334">
        <v>0</v>
      </c>
      <c r="K14" s="901">
        <v>0.2</v>
      </c>
      <c r="L14" s="334">
        <v>0</v>
      </c>
      <c r="M14" s="337">
        <v>0</v>
      </c>
      <c r="N14" s="334">
        <v>0</v>
      </c>
      <c r="O14" s="632">
        <f>G14+I14+K14+M14</f>
        <v>1</v>
      </c>
      <c r="P14" s="338">
        <f t="shared" si="0"/>
        <v>0</v>
      </c>
      <c r="Q14" s="713" t="s">
        <v>3343</v>
      </c>
      <c r="R14" s="713" t="s">
        <v>3344</v>
      </c>
      <c r="S14" s="713" t="s">
        <v>3345</v>
      </c>
      <c r="T14" s="713" t="s">
        <v>3346</v>
      </c>
      <c r="U14" s="713" t="s">
        <v>3347</v>
      </c>
    </row>
    <row r="15" spans="1:21" ht="15.75" x14ac:dyDescent="0.25">
      <c r="A15" s="1065"/>
      <c r="B15" s="1006"/>
      <c r="C15" s="309"/>
      <c r="D15" s="309"/>
      <c r="E15" s="309"/>
      <c r="F15" s="309"/>
      <c r="G15" s="337"/>
      <c r="H15" s="334"/>
      <c r="I15" s="337"/>
      <c r="J15" s="334"/>
      <c r="K15" s="337"/>
      <c r="L15" s="334"/>
      <c r="M15" s="337"/>
      <c r="N15" s="334"/>
      <c r="O15" s="368">
        <f t="shared" ref="O15:O18" si="2">G15+I15+K15+M15</f>
        <v>0</v>
      </c>
      <c r="P15" s="338">
        <f t="shared" si="0"/>
        <v>0</v>
      </c>
      <c r="Q15" s="331"/>
      <c r="R15" s="331"/>
      <c r="S15" s="331"/>
      <c r="T15" s="331"/>
      <c r="U15" s="309"/>
    </row>
    <row r="16" spans="1:21" ht="15.75" x14ac:dyDescent="0.25">
      <c r="A16" s="1065"/>
      <c r="B16" s="1006"/>
      <c r="C16" s="309"/>
      <c r="D16" s="309"/>
      <c r="E16" s="309"/>
      <c r="F16" s="309"/>
      <c r="G16" s="331"/>
      <c r="H16" s="334"/>
      <c r="I16" s="331"/>
      <c r="J16" s="334"/>
      <c r="K16" s="331"/>
      <c r="L16" s="334"/>
      <c r="M16" s="331"/>
      <c r="N16" s="334"/>
      <c r="O16" s="369">
        <f t="shared" si="2"/>
        <v>0</v>
      </c>
      <c r="P16" s="338">
        <f t="shared" si="0"/>
        <v>0</v>
      </c>
      <c r="Q16" s="309"/>
      <c r="R16" s="309"/>
      <c r="S16" s="309"/>
      <c r="T16" s="309"/>
      <c r="U16" s="309"/>
    </row>
    <row r="17" spans="1:21" ht="15.75" x14ac:dyDescent="0.25">
      <c r="A17" s="1065"/>
      <c r="B17" s="1006"/>
      <c r="C17" s="309"/>
      <c r="D17" s="309"/>
      <c r="E17" s="309"/>
      <c r="F17" s="309"/>
      <c r="G17" s="331"/>
      <c r="H17" s="334"/>
      <c r="I17" s="331"/>
      <c r="J17" s="334"/>
      <c r="K17" s="331"/>
      <c r="L17" s="334"/>
      <c r="M17" s="331"/>
      <c r="N17" s="334"/>
      <c r="O17" s="369">
        <f t="shared" si="2"/>
        <v>0</v>
      </c>
      <c r="P17" s="338">
        <f t="shared" si="0"/>
        <v>0</v>
      </c>
      <c r="Q17" s="309"/>
      <c r="R17" s="309"/>
      <c r="S17" s="309"/>
      <c r="T17" s="309"/>
      <c r="U17" s="345"/>
    </row>
    <row r="18" spans="1:21" ht="15.75" x14ac:dyDescent="0.25">
      <c r="A18" s="1066"/>
      <c r="B18" s="1062"/>
      <c r="C18" s="309"/>
      <c r="D18" s="309"/>
      <c r="E18" s="309"/>
      <c r="F18" s="309"/>
      <c r="G18" s="331"/>
      <c r="H18" s="334"/>
      <c r="I18" s="331"/>
      <c r="J18" s="334"/>
      <c r="K18" s="331"/>
      <c r="L18" s="334"/>
      <c r="M18" s="331"/>
      <c r="N18" s="334"/>
      <c r="O18" s="368">
        <f t="shared" si="2"/>
        <v>0</v>
      </c>
      <c r="P18" s="338">
        <f t="shared" si="0"/>
        <v>0</v>
      </c>
      <c r="Q18" s="331"/>
      <c r="R18" s="331"/>
      <c r="S18" s="331"/>
      <c r="T18" s="331"/>
      <c r="U18" s="309"/>
    </row>
    <row r="19" spans="1:21" ht="15.6" customHeight="1" x14ac:dyDescent="0.25">
      <c r="A19" s="289"/>
      <c r="B19" s="238"/>
      <c r="C19" s="289" t="s">
        <v>116</v>
      </c>
      <c r="D19" s="238"/>
      <c r="E19" s="238"/>
      <c r="F19" s="238"/>
      <c r="G19" s="79">
        <f t="shared" ref="G19:O19" si="3">SUM(G9:G18)</f>
        <v>0.4</v>
      </c>
      <c r="H19" s="231">
        <f t="shared" si="3"/>
        <v>0</v>
      </c>
      <c r="I19" s="79">
        <f t="shared" si="3"/>
        <v>3.65</v>
      </c>
      <c r="J19" s="231">
        <f t="shared" si="3"/>
        <v>35000</v>
      </c>
      <c r="K19" s="79">
        <f t="shared" si="3"/>
        <v>1.45</v>
      </c>
      <c r="L19" s="231">
        <f t="shared" si="3"/>
        <v>0</v>
      </c>
      <c r="M19" s="79">
        <f t="shared" si="3"/>
        <v>0.5</v>
      </c>
      <c r="N19" s="231">
        <f t="shared" si="3"/>
        <v>0</v>
      </c>
      <c r="O19" s="231">
        <f t="shared" si="3"/>
        <v>6</v>
      </c>
      <c r="P19" s="231">
        <f>SUM(P9:P18)</f>
        <v>35000</v>
      </c>
      <c r="Q19" s="68"/>
      <c r="R19" s="68"/>
      <c r="S19" s="68"/>
      <c r="T19" s="68"/>
      <c r="U19" s="68"/>
    </row>
  </sheetData>
  <mergeCells count="20">
    <mergeCell ref="G6:H6"/>
    <mergeCell ref="I6:J6"/>
    <mergeCell ref="K6:L6"/>
    <mergeCell ref="M6:N6"/>
    <mergeCell ref="B9:B18"/>
    <mergeCell ref="A4:U4"/>
    <mergeCell ref="A9:A18"/>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50" zoomScaleNormal="50" workbookViewId="0">
      <pane ySplit="6" topLeftCell="A7" activePane="bottomLeft" state="frozen"/>
      <selection activeCell="R7" sqref="R7"/>
      <selection pane="bottomLeft" activeCell="F14" sqref="F14"/>
    </sheetView>
  </sheetViews>
  <sheetFormatPr baseColWidth="10" defaultRowHeight="15" x14ac:dyDescent="0.25"/>
  <cols>
    <col min="1" max="1" width="34" customWidth="1"/>
    <col min="2" max="2" width="35.7109375" customWidth="1"/>
    <col min="3" max="3" width="36.5703125" customWidth="1"/>
    <col min="4" max="4" width="32.140625" customWidth="1"/>
    <col min="5" max="5" width="27.42578125" customWidth="1"/>
    <col min="6" max="6" width="36.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23" customWidth="1"/>
    <col min="19" max="19" width="22.5703125" customWidth="1"/>
    <col min="20" max="20" width="31" customWidth="1"/>
    <col min="21" max="21" width="28.5703125" customWidth="1"/>
  </cols>
  <sheetData>
    <row r="1" spans="1:21" ht="18.75" x14ac:dyDescent="0.3">
      <c r="A1" s="1074" t="s">
        <v>1345</v>
      </c>
      <c r="B1" s="1074"/>
      <c r="C1" s="1074"/>
      <c r="D1" s="1074"/>
      <c r="E1" s="1074"/>
      <c r="F1" s="1074"/>
      <c r="G1" s="1074"/>
      <c r="H1" s="1074"/>
      <c r="I1" s="1074"/>
      <c r="J1" s="1074"/>
      <c r="K1" s="1074"/>
      <c r="L1" s="1074"/>
      <c r="M1" s="1074"/>
      <c r="N1" s="1074"/>
      <c r="O1" s="1074"/>
      <c r="P1" s="1074"/>
      <c r="Q1" s="1074"/>
      <c r="R1" s="1074"/>
      <c r="S1" s="1074"/>
      <c r="T1" s="1074"/>
      <c r="U1" s="1074"/>
    </row>
    <row r="2" spans="1:21" x14ac:dyDescent="0.25">
      <c r="A2" s="1075" t="s">
        <v>1425</v>
      </c>
      <c r="B2" s="1075"/>
      <c r="C2" s="1075"/>
      <c r="D2" s="1075"/>
      <c r="E2" s="1075"/>
      <c r="F2" s="1075"/>
      <c r="G2" s="1075"/>
      <c r="H2" s="1075"/>
      <c r="I2" s="1075"/>
      <c r="J2" s="1075"/>
      <c r="K2" s="1075"/>
      <c r="L2" s="1075"/>
      <c r="M2" s="1075"/>
      <c r="N2" s="1075"/>
      <c r="O2" s="1075"/>
      <c r="P2" s="1075"/>
      <c r="Q2" s="1075"/>
      <c r="R2" s="1075"/>
      <c r="S2" s="1075"/>
      <c r="T2" s="1075"/>
      <c r="U2" s="1075"/>
    </row>
    <row r="3" spans="1:21" ht="13.5" customHeight="1" x14ac:dyDescent="0.25">
      <c r="A3" s="301" t="s">
        <v>1426</v>
      </c>
      <c r="B3" s="302"/>
      <c r="C3" s="302"/>
      <c r="D3" s="302"/>
      <c r="E3" s="302"/>
      <c r="F3" s="302"/>
      <c r="G3" s="302"/>
      <c r="H3" s="302"/>
      <c r="I3" s="302"/>
      <c r="J3" s="302"/>
      <c r="K3" s="302"/>
      <c r="L3" s="302"/>
      <c r="M3" s="302"/>
      <c r="N3" s="302"/>
      <c r="O3" s="302"/>
      <c r="P3" s="302"/>
      <c r="Q3" s="302"/>
      <c r="R3" s="302"/>
      <c r="S3" s="302"/>
      <c r="T3" s="302"/>
      <c r="U3" s="302"/>
    </row>
    <row r="4" spans="1:21" ht="15" customHeight="1" x14ac:dyDescent="0.25">
      <c r="A4" s="1002" t="s">
        <v>97</v>
      </c>
      <c r="B4" s="1004" t="s">
        <v>111</v>
      </c>
      <c r="C4" s="1011" t="s">
        <v>86</v>
      </c>
      <c r="D4" s="1011" t="s">
        <v>87</v>
      </c>
      <c r="E4" s="1011" t="s">
        <v>392</v>
      </c>
      <c r="F4" s="1011" t="s">
        <v>88</v>
      </c>
      <c r="G4" s="1014" t="s">
        <v>100</v>
      </c>
      <c r="H4" s="1016"/>
      <c r="I4" s="1016"/>
      <c r="J4" s="1016"/>
      <c r="K4" s="1016"/>
      <c r="L4" s="1016"/>
      <c r="M4" s="1016"/>
      <c r="N4" s="1015"/>
      <c r="O4" s="1020" t="s">
        <v>101</v>
      </c>
      <c r="P4" s="1021"/>
      <c r="Q4" s="1004" t="s">
        <v>102</v>
      </c>
      <c r="R4" s="1004" t="s">
        <v>103</v>
      </c>
      <c r="S4" s="1004" t="s">
        <v>110</v>
      </c>
      <c r="T4" s="1004" t="s">
        <v>109</v>
      </c>
      <c r="U4" s="1017" t="s">
        <v>89</v>
      </c>
    </row>
    <row r="5" spans="1:21" ht="15" customHeight="1" x14ac:dyDescent="0.25">
      <c r="A5" s="1002"/>
      <c r="B5" s="1002"/>
      <c r="C5" s="1012"/>
      <c r="D5" s="1012"/>
      <c r="E5" s="1012"/>
      <c r="F5" s="1012"/>
      <c r="G5" s="1014" t="s">
        <v>104</v>
      </c>
      <c r="H5" s="1015"/>
      <c r="I5" s="1014" t="s">
        <v>105</v>
      </c>
      <c r="J5" s="1015"/>
      <c r="K5" s="1014" t="s">
        <v>106</v>
      </c>
      <c r="L5" s="1015"/>
      <c r="M5" s="1014" t="s">
        <v>107</v>
      </c>
      <c r="N5" s="1015"/>
      <c r="O5" s="1022"/>
      <c r="P5" s="1023"/>
      <c r="Q5" s="1002"/>
      <c r="R5" s="1002"/>
      <c r="S5" s="1002"/>
      <c r="T5" s="1002"/>
      <c r="U5" s="1018"/>
    </row>
    <row r="6" spans="1:21" ht="25.5" x14ac:dyDescent="0.25">
      <c r="A6" s="1003"/>
      <c r="B6" s="1003"/>
      <c r="C6" s="1013"/>
      <c r="D6" s="1013"/>
      <c r="E6" s="1013"/>
      <c r="F6" s="1013"/>
      <c r="G6" s="403" t="s">
        <v>108</v>
      </c>
      <c r="H6" s="403" t="s">
        <v>12</v>
      </c>
      <c r="I6" s="403" t="s">
        <v>108</v>
      </c>
      <c r="J6" s="403" t="s">
        <v>12</v>
      </c>
      <c r="K6" s="403" t="s">
        <v>108</v>
      </c>
      <c r="L6" s="403" t="s">
        <v>12</v>
      </c>
      <c r="M6" s="403" t="s">
        <v>108</v>
      </c>
      <c r="N6" s="403" t="s">
        <v>12</v>
      </c>
      <c r="O6" s="403" t="s">
        <v>108</v>
      </c>
      <c r="P6" s="403" t="s">
        <v>12</v>
      </c>
      <c r="Q6" s="1003"/>
      <c r="R6" s="1003"/>
      <c r="S6" s="1003"/>
      <c r="T6" s="1003"/>
      <c r="U6" s="1019"/>
    </row>
    <row r="7" spans="1:21" ht="15.6" x14ac:dyDescent="0.35">
      <c r="A7" s="404"/>
      <c r="B7" s="405"/>
      <c r="C7" s="406"/>
      <c r="D7" s="406"/>
      <c r="E7" s="407"/>
      <c r="F7" s="406"/>
      <c r="G7" s="408"/>
      <c r="H7" s="408"/>
      <c r="I7" s="408"/>
      <c r="J7" s="408"/>
      <c r="K7" s="408"/>
      <c r="L7" s="408"/>
      <c r="M7" s="408"/>
      <c r="N7" s="408"/>
      <c r="O7" s="408"/>
      <c r="P7" s="408"/>
      <c r="Q7" s="409"/>
      <c r="R7" s="409"/>
      <c r="S7" s="409"/>
      <c r="T7" s="409"/>
      <c r="U7" s="410"/>
    </row>
    <row r="8" spans="1:21" ht="81" customHeight="1" x14ac:dyDescent="0.25">
      <c r="A8" s="1069" t="s">
        <v>1509</v>
      </c>
      <c r="B8" s="1068" t="s">
        <v>1510</v>
      </c>
      <c r="C8" s="871" t="s">
        <v>3355</v>
      </c>
      <c r="D8" s="267" t="s">
        <v>3356</v>
      </c>
      <c r="E8" s="854" t="s">
        <v>3398</v>
      </c>
      <c r="F8" s="900" t="s">
        <v>3357</v>
      </c>
      <c r="G8" s="342">
        <v>0.25</v>
      </c>
      <c r="H8" s="343">
        <v>0</v>
      </c>
      <c r="I8" s="342">
        <v>0.25</v>
      </c>
      <c r="J8" s="343">
        <v>0</v>
      </c>
      <c r="K8" s="342">
        <v>0.25</v>
      </c>
      <c r="L8" s="343">
        <v>0</v>
      </c>
      <c r="M8" s="342">
        <v>0.25</v>
      </c>
      <c r="N8" s="343">
        <v>0</v>
      </c>
      <c r="O8" s="632">
        <f t="shared" ref="O8:P10" si="0">G8+I8+K8+M8</f>
        <v>1</v>
      </c>
      <c r="P8" s="338">
        <f t="shared" si="0"/>
        <v>0</v>
      </c>
      <c r="Q8" s="267" t="s">
        <v>3358</v>
      </c>
      <c r="R8" s="267" t="s">
        <v>3359</v>
      </c>
      <c r="S8" s="267" t="s">
        <v>3360</v>
      </c>
      <c r="T8" s="827" t="s">
        <v>3361</v>
      </c>
      <c r="U8" s="827" t="s">
        <v>1565</v>
      </c>
    </row>
    <row r="9" spans="1:21" s="344" customFormat="1" ht="63" x14ac:dyDescent="0.25">
      <c r="A9" s="1070"/>
      <c r="B9" s="1068"/>
      <c r="C9" s="871" t="s">
        <v>3362</v>
      </c>
      <c r="D9" s="267" t="s">
        <v>3363</v>
      </c>
      <c r="E9" s="905" t="s">
        <v>3399</v>
      </c>
      <c r="F9" s="532" t="s">
        <v>3364</v>
      </c>
      <c r="G9" s="342">
        <v>0</v>
      </c>
      <c r="H9" s="343">
        <v>0</v>
      </c>
      <c r="I9" s="342">
        <v>0.5</v>
      </c>
      <c r="J9" s="343">
        <v>0</v>
      </c>
      <c r="K9" s="342">
        <v>0.5</v>
      </c>
      <c r="L9" s="343">
        <v>0</v>
      </c>
      <c r="M9" s="342">
        <v>0</v>
      </c>
      <c r="N9" s="343">
        <v>0</v>
      </c>
      <c r="O9" s="632">
        <f t="shared" si="0"/>
        <v>1</v>
      </c>
      <c r="P9" s="338">
        <f t="shared" si="0"/>
        <v>0</v>
      </c>
      <c r="Q9" s="267" t="s">
        <v>3365</v>
      </c>
      <c r="R9" s="267" t="s">
        <v>3366</v>
      </c>
      <c r="S9" s="267" t="s">
        <v>3367</v>
      </c>
      <c r="T9" s="827" t="s">
        <v>3368</v>
      </c>
      <c r="U9" s="827" t="s">
        <v>3369</v>
      </c>
    </row>
    <row r="10" spans="1:21" s="344" customFormat="1" ht="78.75" x14ac:dyDescent="0.25">
      <c r="A10" s="1070"/>
      <c r="B10" s="1068"/>
      <c r="C10" s="871" t="s">
        <v>3370</v>
      </c>
      <c r="D10" s="827" t="s">
        <v>3371</v>
      </c>
      <c r="E10" s="854" t="s">
        <v>3400</v>
      </c>
      <c r="F10" s="532" t="s">
        <v>3372</v>
      </c>
      <c r="G10" s="342">
        <v>0.1</v>
      </c>
      <c r="H10" s="343"/>
      <c r="I10" s="342">
        <v>0.5</v>
      </c>
      <c r="J10" s="343"/>
      <c r="K10" s="342">
        <v>0.4</v>
      </c>
      <c r="L10" s="343">
        <v>0</v>
      </c>
      <c r="M10" s="342">
        <v>0</v>
      </c>
      <c r="N10" s="343">
        <v>0</v>
      </c>
      <c r="O10" s="889">
        <f t="shared" si="0"/>
        <v>1</v>
      </c>
      <c r="P10" s="338">
        <f t="shared" si="0"/>
        <v>0</v>
      </c>
      <c r="Q10" s="267" t="s">
        <v>3373</v>
      </c>
      <c r="R10" s="267" t="s">
        <v>3374</v>
      </c>
      <c r="S10" s="267" t="s">
        <v>3375</v>
      </c>
      <c r="T10" s="827" t="s">
        <v>3376</v>
      </c>
      <c r="U10" s="827" t="s">
        <v>3377</v>
      </c>
    </row>
    <row r="11" spans="1:21" s="427" customFormat="1" ht="63" x14ac:dyDescent="0.25">
      <c r="A11" s="1070"/>
      <c r="B11" s="1068"/>
      <c r="C11" s="827" t="s">
        <v>3378</v>
      </c>
      <c r="D11" s="827" t="s">
        <v>3379</v>
      </c>
      <c r="E11" s="854" t="s">
        <v>3401</v>
      </c>
      <c r="F11" s="532" t="s">
        <v>3380</v>
      </c>
      <c r="G11" s="342">
        <v>0.25</v>
      </c>
      <c r="H11" s="343">
        <v>0</v>
      </c>
      <c r="I11" s="342">
        <v>0.25</v>
      </c>
      <c r="J11" s="343">
        <v>0</v>
      </c>
      <c r="K11" s="342">
        <v>0.25</v>
      </c>
      <c r="L11" s="343">
        <v>0</v>
      </c>
      <c r="M11" s="342">
        <v>0.25</v>
      </c>
      <c r="N11" s="343">
        <v>0</v>
      </c>
      <c r="O11" s="632">
        <f>G11+I11+K11+M11</f>
        <v>1</v>
      </c>
      <c r="P11" s="338">
        <f>H11+J11+L11+N11</f>
        <v>0</v>
      </c>
      <c r="Q11" s="697" t="s">
        <v>3381</v>
      </c>
      <c r="R11" s="827" t="s">
        <v>3382</v>
      </c>
      <c r="S11" s="697" t="s">
        <v>3383</v>
      </c>
      <c r="T11" s="827" t="s">
        <v>1674</v>
      </c>
      <c r="U11" s="827" t="s">
        <v>2459</v>
      </c>
    </row>
    <row r="12" spans="1:21" s="344" customFormat="1" ht="67.5" customHeight="1" x14ac:dyDescent="0.25">
      <c r="A12" s="1070"/>
      <c r="B12" s="1068"/>
      <c r="C12" s="827" t="s">
        <v>3459</v>
      </c>
      <c r="D12" s="827" t="s">
        <v>3379</v>
      </c>
      <c r="E12" s="854" t="s">
        <v>3458</v>
      </c>
      <c r="F12" s="532" t="s">
        <v>3457</v>
      </c>
      <c r="G12" s="342">
        <v>0.25</v>
      </c>
      <c r="H12" s="343">
        <v>0</v>
      </c>
      <c r="I12" s="342">
        <v>0.25</v>
      </c>
      <c r="J12" s="343">
        <v>0</v>
      </c>
      <c r="K12" s="342">
        <v>0.25</v>
      </c>
      <c r="L12" s="343">
        <v>0</v>
      </c>
      <c r="M12" s="342">
        <v>0.25</v>
      </c>
      <c r="N12" s="343">
        <v>0</v>
      </c>
      <c r="O12" s="365">
        <f t="shared" ref="O12:O31" si="1">G12+I12+K12+M12</f>
        <v>1</v>
      </c>
      <c r="P12" s="366">
        <f t="shared" ref="P12:P31" si="2">H12+J12+L12+N12</f>
        <v>0</v>
      </c>
      <c r="Q12" s="267"/>
      <c r="R12" s="827" t="s">
        <v>3460</v>
      </c>
      <c r="S12" s="697" t="s">
        <v>3383</v>
      </c>
      <c r="T12" s="827" t="s">
        <v>3376</v>
      </c>
      <c r="U12" s="827" t="s">
        <v>3461</v>
      </c>
    </row>
    <row r="13" spans="1:21" s="427" customFormat="1" ht="15.75" x14ac:dyDescent="0.25">
      <c r="A13" s="1070"/>
      <c r="B13" s="1068"/>
      <c r="C13" s="267"/>
      <c r="D13" s="267"/>
      <c r="E13" s="297"/>
      <c r="F13" s="267"/>
      <c r="G13" s="342"/>
      <c r="H13" s="343"/>
      <c r="I13" s="267"/>
      <c r="J13" s="343"/>
      <c r="K13" s="267"/>
      <c r="L13" s="343"/>
      <c r="M13" s="267"/>
      <c r="N13" s="343"/>
      <c r="O13" s="365"/>
      <c r="P13" s="366"/>
      <c r="Q13" s="267"/>
      <c r="R13" s="267"/>
      <c r="S13" s="267"/>
      <c r="T13" s="267"/>
      <c r="U13" s="267"/>
    </row>
    <row r="14" spans="1:21" ht="15.75" x14ac:dyDescent="0.25">
      <c r="A14" s="1070"/>
      <c r="B14" s="1068"/>
      <c r="C14" s="267"/>
      <c r="D14" s="267"/>
      <c r="E14" s="297"/>
      <c r="F14" s="267"/>
      <c r="G14" s="342"/>
      <c r="H14" s="343"/>
      <c r="I14" s="267"/>
      <c r="J14" s="343"/>
      <c r="K14" s="267"/>
      <c r="L14" s="343"/>
      <c r="M14" s="267"/>
      <c r="N14" s="343"/>
      <c r="O14" s="365">
        <f t="shared" si="1"/>
        <v>0</v>
      </c>
      <c r="P14" s="366">
        <f t="shared" si="2"/>
        <v>0</v>
      </c>
      <c r="Q14" s="267"/>
      <c r="R14" s="267"/>
      <c r="S14" s="267"/>
      <c r="T14" s="267"/>
      <c r="U14" s="267"/>
    </row>
    <row r="15" spans="1:21" ht="15.75" x14ac:dyDescent="0.25">
      <c r="A15" s="1070"/>
      <c r="B15" s="1067" t="s">
        <v>1511</v>
      </c>
      <c r="C15" s="921"/>
      <c r="D15" s="921"/>
      <c r="E15" s="921"/>
      <c r="F15" s="921"/>
      <c r="G15" s="921"/>
      <c r="H15" s="922"/>
      <c r="I15" s="921"/>
      <c r="J15" s="922"/>
      <c r="K15" s="921"/>
      <c r="L15" s="922"/>
      <c r="M15" s="921"/>
      <c r="N15" s="922"/>
      <c r="O15" s="923">
        <f t="shared" si="1"/>
        <v>0</v>
      </c>
      <c r="P15" s="924">
        <f t="shared" si="2"/>
        <v>0</v>
      </c>
      <c r="Q15" s="921"/>
      <c r="R15" s="921"/>
      <c r="S15" s="921"/>
      <c r="T15" s="921"/>
      <c r="U15" s="921"/>
    </row>
    <row r="16" spans="1:21" ht="94.5" x14ac:dyDescent="0.25">
      <c r="A16" s="1070"/>
      <c r="B16" s="1067"/>
      <c r="C16" s="827" t="s">
        <v>3384</v>
      </c>
      <c r="D16" s="827" t="s">
        <v>3385</v>
      </c>
      <c r="E16" s="854" t="s">
        <v>3414</v>
      </c>
      <c r="F16" s="532" t="s">
        <v>3386</v>
      </c>
      <c r="G16" s="342">
        <v>0</v>
      </c>
      <c r="H16" s="343">
        <v>0</v>
      </c>
      <c r="I16" s="342">
        <v>0</v>
      </c>
      <c r="J16" s="343">
        <v>0</v>
      </c>
      <c r="K16" s="342">
        <v>0</v>
      </c>
      <c r="L16" s="343">
        <v>0</v>
      </c>
      <c r="M16" s="342">
        <v>1</v>
      </c>
      <c r="N16" s="343">
        <v>0</v>
      </c>
      <c r="O16" s="889">
        <f>G16+I16+K16+M16</f>
        <v>1</v>
      </c>
      <c r="P16" s="454">
        <f>H16+J16+L16+N16</f>
        <v>0</v>
      </c>
      <c r="Q16" s="267" t="s">
        <v>3387</v>
      </c>
      <c r="R16" s="267" t="s">
        <v>3388</v>
      </c>
      <c r="S16" s="267" t="s">
        <v>3389</v>
      </c>
      <c r="T16" s="267" t="s">
        <v>3390</v>
      </c>
      <c r="U16" s="267" t="s">
        <v>3391</v>
      </c>
    </row>
    <row r="17" spans="1:21" s="344" customFormat="1" ht="94.5" x14ac:dyDescent="0.25">
      <c r="A17" s="1070"/>
      <c r="B17" s="1067"/>
      <c r="C17" s="827" t="s">
        <v>3392</v>
      </c>
      <c r="D17" s="827" t="s">
        <v>3393</v>
      </c>
      <c r="E17" s="854" t="s">
        <v>3415</v>
      </c>
      <c r="F17" s="532" t="s">
        <v>3394</v>
      </c>
      <c r="G17" s="342">
        <v>0</v>
      </c>
      <c r="H17" s="343">
        <v>0</v>
      </c>
      <c r="I17" s="342">
        <v>0</v>
      </c>
      <c r="J17" s="343">
        <v>0</v>
      </c>
      <c r="K17" s="342">
        <v>1</v>
      </c>
      <c r="L17" s="343">
        <v>0</v>
      </c>
      <c r="M17" s="342">
        <v>0</v>
      </c>
      <c r="N17" s="343">
        <v>0</v>
      </c>
      <c r="O17" s="632">
        <f>G17+I17+K17+M17</f>
        <v>1</v>
      </c>
      <c r="P17" s="338">
        <f>H17+J17+L17+N17</f>
        <v>0</v>
      </c>
      <c r="Q17" s="827" t="s">
        <v>3395</v>
      </c>
      <c r="R17" s="827" t="s">
        <v>3396</v>
      </c>
      <c r="S17" s="827" t="s">
        <v>3397</v>
      </c>
      <c r="T17" s="827" t="s">
        <v>2033</v>
      </c>
      <c r="U17" s="827" t="s">
        <v>2459</v>
      </c>
    </row>
    <row r="18" spans="1:21" s="344" customFormat="1" ht="15.75" x14ac:dyDescent="0.25">
      <c r="A18" s="1070"/>
      <c r="B18" s="1067"/>
      <c r="C18" s="267"/>
      <c r="D18" s="267"/>
      <c r="E18" s="267"/>
      <c r="F18" s="267"/>
      <c r="G18" s="342"/>
      <c r="H18" s="343"/>
      <c r="I18" s="267"/>
      <c r="J18" s="343"/>
      <c r="K18" s="267"/>
      <c r="L18" s="343"/>
      <c r="M18" s="267"/>
      <c r="N18" s="343"/>
      <c r="O18" s="365">
        <f t="shared" si="1"/>
        <v>0</v>
      </c>
      <c r="P18" s="366">
        <f t="shared" si="2"/>
        <v>0</v>
      </c>
      <c r="Q18" s="267"/>
      <c r="R18" s="267"/>
      <c r="S18" s="267"/>
      <c r="T18" s="267"/>
      <c r="U18" s="267"/>
    </row>
    <row r="19" spans="1:21" s="344" customFormat="1" ht="15.75" x14ac:dyDescent="0.25">
      <c r="A19" s="1070"/>
      <c r="B19" s="1067"/>
      <c r="C19" s="267"/>
      <c r="D19" s="267"/>
      <c r="E19" s="267"/>
      <c r="F19" s="267"/>
      <c r="G19" s="342"/>
      <c r="H19" s="343"/>
      <c r="I19" s="267"/>
      <c r="J19" s="343"/>
      <c r="K19" s="267"/>
      <c r="L19" s="343"/>
      <c r="M19" s="267"/>
      <c r="N19" s="343"/>
      <c r="O19" s="365">
        <f t="shared" si="1"/>
        <v>0</v>
      </c>
      <c r="P19" s="366">
        <f t="shared" si="2"/>
        <v>0</v>
      </c>
      <c r="Q19" s="267"/>
      <c r="R19" s="267"/>
      <c r="S19" s="267"/>
      <c r="T19" s="267"/>
      <c r="U19" s="267"/>
    </row>
    <row r="20" spans="1:21" s="344" customFormat="1" ht="15.75" x14ac:dyDescent="0.25">
      <c r="A20" s="1070"/>
      <c r="B20" s="1067"/>
      <c r="C20" s="267"/>
      <c r="D20" s="267"/>
      <c r="E20" s="267"/>
      <c r="F20" s="267"/>
      <c r="G20" s="342"/>
      <c r="H20" s="343"/>
      <c r="I20" s="267"/>
      <c r="J20" s="343"/>
      <c r="K20" s="267"/>
      <c r="L20" s="343"/>
      <c r="M20" s="267"/>
      <c r="N20" s="343"/>
      <c r="O20" s="365">
        <f t="shared" si="1"/>
        <v>0</v>
      </c>
      <c r="P20" s="366">
        <f t="shared" si="2"/>
        <v>0</v>
      </c>
      <c r="Q20" s="267"/>
      <c r="R20" s="267"/>
      <c r="S20" s="267"/>
      <c r="T20" s="267"/>
      <c r="U20" s="267"/>
    </row>
    <row r="21" spans="1:21" s="344" customFormat="1" ht="15.75" x14ac:dyDescent="0.25">
      <c r="A21" s="1070"/>
      <c r="B21" s="1067"/>
      <c r="C21" s="267"/>
      <c r="D21" s="267"/>
      <c r="E21" s="267"/>
      <c r="F21" s="267"/>
      <c r="G21" s="342"/>
      <c r="H21" s="343"/>
      <c r="I21" s="267"/>
      <c r="J21" s="343"/>
      <c r="K21" s="267"/>
      <c r="L21" s="343"/>
      <c r="M21" s="267"/>
      <c r="N21" s="343"/>
      <c r="O21" s="365">
        <f t="shared" si="1"/>
        <v>0</v>
      </c>
      <c r="P21" s="366">
        <f t="shared" si="2"/>
        <v>0</v>
      </c>
      <c r="Q21" s="267"/>
      <c r="R21" s="267"/>
      <c r="S21" s="267"/>
      <c r="T21" s="267"/>
      <c r="U21" s="267"/>
    </row>
    <row r="22" spans="1:21" ht="15.75" x14ac:dyDescent="0.25">
      <c r="A22" s="1070"/>
      <c r="B22" s="1067"/>
      <c r="C22" s="267"/>
      <c r="D22" s="267"/>
      <c r="E22" s="267"/>
      <c r="F22" s="267"/>
      <c r="G22" s="267"/>
      <c r="H22" s="343"/>
      <c r="I22" s="267"/>
      <c r="J22" s="343"/>
      <c r="K22" s="267"/>
      <c r="L22" s="343"/>
      <c r="M22" s="267"/>
      <c r="N22" s="343"/>
      <c r="O22" s="365">
        <f t="shared" si="1"/>
        <v>0</v>
      </c>
      <c r="P22" s="366">
        <f t="shared" si="2"/>
        <v>0</v>
      </c>
      <c r="Q22" s="267"/>
      <c r="R22" s="267"/>
      <c r="S22" s="267"/>
      <c r="T22" s="267"/>
      <c r="U22" s="339"/>
    </row>
    <row r="23" spans="1:21" ht="15.75" x14ac:dyDescent="0.25">
      <c r="A23" s="1070"/>
      <c r="B23" s="1067"/>
      <c r="C23" s="267"/>
      <c r="D23" s="267"/>
      <c r="E23" s="267"/>
      <c r="F23" s="267"/>
      <c r="G23" s="267"/>
      <c r="H23" s="343"/>
      <c r="I23" s="267"/>
      <c r="J23" s="343"/>
      <c r="K23" s="267"/>
      <c r="L23" s="343"/>
      <c r="M23" s="267"/>
      <c r="N23" s="343"/>
      <c r="O23" s="365">
        <f t="shared" si="1"/>
        <v>0</v>
      </c>
      <c r="P23" s="366">
        <f t="shared" si="2"/>
        <v>0</v>
      </c>
      <c r="Q23" s="267"/>
      <c r="R23" s="267"/>
      <c r="S23" s="267"/>
      <c r="T23" s="267"/>
      <c r="U23" s="339"/>
    </row>
    <row r="24" spans="1:21" ht="15.75" x14ac:dyDescent="0.25">
      <c r="A24" s="1070"/>
      <c r="B24" s="1067"/>
      <c r="C24" s="267"/>
      <c r="D24" s="267"/>
      <c r="E24" s="267"/>
      <c r="F24" s="267"/>
      <c r="G24" s="267"/>
      <c r="H24" s="343"/>
      <c r="I24" s="267"/>
      <c r="J24" s="343"/>
      <c r="K24" s="267"/>
      <c r="L24" s="343"/>
      <c r="M24" s="267"/>
      <c r="N24" s="343"/>
      <c r="O24" s="365">
        <f t="shared" si="1"/>
        <v>0</v>
      </c>
      <c r="P24" s="366">
        <f t="shared" si="2"/>
        <v>0</v>
      </c>
      <c r="Q24" s="267"/>
      <c r="R24" s="267"/>
      <c r="S24" s="267"/>
      <c r="T24" s="267"/>
      <c r="U24" s="339"/>
    </row>
    <row r="25" spans="1:21" ht="15.75" x14ac:dyDescent="0.25">
      <c r="A25" s="1070"/>
      <c r="B25" s="1067"/>
      <c r="C25" s="267"/>
      <c r="D25" s="267"/>
      <c r="E25" s="267"/>
      <c r="F25" s="267"/>
      <c r="G25" s="267"/>
      <c r="H25" s="343"/>
      <c r="I25" s="267"/>
      <c r="J25" s="343"/>
      <c r="K25" s="267"/>
      <c r="L25" s="343"/>
      <c r="M25" s="267"/>
      <c r="N25" s="343"/>
      <c r="O25" s="365">
        <f t="shared" si="1"/>
        <v>0</v>
      </c>
      <c r="P25" s="366">
        <f t="shared" si="2"/>
        <v>0</v>
      </c>
      <c r="Q25" s="267"/>
      <c r="R25" s="267"/>
      <c r="S25" s="267"/>
      <c r="T25" s="267"/>
      <c r="U25" s="339"/>
    </row>
    <row r="26" spans="1:21" ht="15.75" x14ac:dyDescent="0.25">
      <c r="A26" s="1070"/>
      <c r="B26" s="1067" t="s">
        <v>1512</v>
      </c>
      <c r="C26" s="267"/>
      <c r="D26" s="267"/>
      <c r="E26" s="267"/>
      <c r="F26" s="267"/>
      <c r="G26" s="267"/>
      <c r="H26" s="343"/>
      <c r="I26" s="267"/>
      <c r="J26" s="343"/>
      <c r="K26" s="267"/>
      <c r="L26" s="343"/>
      <c r="M26" s="267"/>
      <c r="N26" s="343"/>
      <c r="O26" s="365">
        <f t="shared" si="1"/>
        <v>0</v>
      </c>
      <c r="P26" s="366">
        <f t="shared" si="2"/>
        <v>0</v>
      </c>
      <c r="Q26" s="267"/>
      <c r="R26" s="267"/>
      <c r="S26" s="267"/>
      <c r="T26" s="267"/>
      <c r="U26" s="339"/>
    </row>
    <row r="27" spans="1:21" ht="15.75" x14ac:dyDescent="0.25">
      <c r="A27" s="1070"/>
      <c r="B27" s="1067"/>
      <c r="C27" s="346"/>
      <c r="D27" s="300"/>
      <c r="E27" s="300"/>
      <c r="F27" s="300"/>
      <c r="G27" s="267"/>
      <c r="H27" s="343"/>
      <c r="I27" s="267"/>
      <c r="J27" s="343"/>
      <c r="K27" s="267"/>
      <c r="L27" s="343"/>
      <c r="M27" s="267"/>
      <c r="N27" s="343"/>
      <c r="O27" s="365">
        <f t="shared" si="1"/>
        <v>0</v>
      </c>
      <c r="P27" s="366">
        <f t="shared" si="2"/>
        <v>0</v>
      </c>
      <c r="Q27" s="267"/>
      <c r="R27" s="267"/>
      <c r="S27" s="267"/>
      <c r="T27" s="267"/>
      <c r="U27" s="339"/>
    </row>
    <row r="28" spans="1:21" s="344" customFormat="1" ht="15.75" x14ac:dyDescent="0.25">
      <c r="A28" s="1070"/>
      <c r="B28" s="1067"/>
      <c r="C28" s="346"/>
      <c r="D28" s="300"/>
      <c r="E28" s="300"/>
      <c r="F28" s="300"/>
      <c r="G28" s="267"/>
      <c r="H28" s="343"/>
      <c r="I28" s="267"/>
      <c r="J28" s="343"/>
      <c r="K28" s="267"/>
      <c r="L28" s="343"/>
      <c r="M28" s="267"/>
      <c r="N28" s="343"/>
      <c r="O28" s="365">
        <f t="shared" si="1"/>
        <v>0</v>
      </c>
      <c r="P28" s="366">
        <f t="shared" si="2"/>
        <v>0</v>
      </c>
      <c r="Q28" s="267"/>
      <c r="R28" s="267"/>
      <c r="S28" s="267"/>
      <c r="T28" s="267"/>
      <c r="U28" s="339"/>
    </row>
    <row r="29" spans="1:21" s="344" customFormat="1" ht="15.75" x14ac:dyDescent="0.25">
      <c r="A29" s="1070"/>
      <c r="B29" s="1067"/>
      <c r="C29" s="346"/>
      <c r="D29" s="300"/>
      <c r="E29" s="300"/>
      <c r="F29" s="300"/>
      <c r="G29" s="267"/>
      <c r="H29" s="343"/>
      <c r="I29" s="267"/>
      <c r="J29" s="343"/>
      <c r="K29" s="267"/>
      <c r="L29" s="343"/>
      <c r="M29" s="267"/>
      <c r="N29" s="343"/>
      <c r="O29" s="365">
        <f t="shared" si="1"/>
        <v>0</v>
      </c>
      <c r="P29" s="366">
        <f t="shared" si="2"/>
        <v>0</v>
      </c>
      <c r="Q29" s="267"/>
      <c r="R29" s="267"/>
      <c r="S29" s="267"/>
      <c r="T29" s="267"/>
      <c r="U29" s="339"/>
    </row>
    <row r="30" spans="1:21" ht="15.75" x14ac:dyDescent="0.25">
      <c r="A30" s="1070"/>
      <c r="B30" s="1067"/>
      <c r="C30" s="346"/>
      <c r="D30" s="300"/>
      <c r="E30" s="296"/>
      <c r="F30" s="300"/>
      <c r="G30" s="267"/>
      <c r="H30" s="343"/>
      <c r="I30" s="267"/>
      <c r="J30" s="343"/>
      <c r="K30" s="267"/>
      <c r="L30" s="343"/>
      <c r="M30" s="267"/>
      <c r="N30" s="343"/>
      <c r="O30" s="365">
        <f t="shared" si="1"/>
        <v>0</v>
      </c>
      <c r="P30" s="366">
        <f t="shared" si="2"/>
        <v>0</v>
      </c>
      <c r="Q30" s="267"/>
      <c r="R30" s="267"/>
      <c r="S30" s="267"/>
      <c r="T30" s="267"/>
      <c r="U30" s="339"/>
    </row>
    <row r="31" spans="1:21" s="344" customFormat="1" ht="15.75" x14ac:dyDescent="0.25">
      <c r="A31" s="1070"/>
      <c r="B31" s="1067"/>
      <c r="C31" s="346"/>
      <c r="D31" s="300"/>
      <c r="E31" s="296"/>
      <c r="F31" s="300"/>
      <c r="G31" s="267"/>
      <c r="H31" s="343"/>
      <c r="I31" s="267"/>
      <c r="J31" s="343"/>
      <c r="K31" s="267"/>
      <c r="L31" s="343"/>
      <c r="M31" s="267"/>
      <c r="N31" s="343"/>
      <c r="O31" s="365">
        <f t="shared" si="1"/>
        <v>0</v>
      </c>
      <c r="P31" s="366">
        <f t="shared" si="2"/>
        <v>0</v>
      </c>
      <c r="Q31" s="267"/>
      <c r="R31" s="267"/>
      <c r="S31" s="267"/>
      <c r="T31" s="267"/>
      <c r="U31" s="339"/>
    </row>
    <row r="32" spans="1:21" ht="15.75" x14ac:dyDescent="0.25">
      <c r="A32" s="1071" t="s">
        <v>1346</v>
      </c>
      <c r="B32" s="1072"/>
      <c r="C32" s="1072"/>
      <c r="D32" s="1072"/>
      <c r="E32" s="1072"/>
      <c r="F32" s="1073"/>
      <c r="G32" s="229">
        <f t="shared" ref="G32:P32" si="3">SUM(G8:G31)</f>
        <v>0.85</v>
      </c>
      <c r="H32" s="229">
        <f t="shared" si="3"/>
        <v>0</v>
      </c>
      <c r="I32" s="229">
        <f t="shared" si="3"/>
        <v>1.75</v>
      </c>
      <c r="J32" s="229">
        <f t="shared" si="3"/>
        <v>0</v>
      </c>
      <c r="K32" s="229">
        <f t="shared" si="3"/>
        <v>2.65</v>
      </c>
      <c r="L32" s="229">
        <f t="shared" si="3"/>
        <v>0</v>
      </c>
      <c r="M32" s="229">
        <f t="shared" si="3"/>
        <v>1.75</v>
      </c>
      <c r="N32" s="229">
        <f t="shared" si="3"/>
        <v>0</v>
      </c>
      <c r="O32" s="229">
        <f t="shared" si="3"/>
        <v>7</v>
      </c>
      <c r="P32" s="229">
        <f t="shared" si="3"/>
        <v>0</v>
      </c>
      <c r="Q32" s="259"/>
      <c r="R32" s="259"/>
      <c r="S32" s="259"/>
      <c r="T32" s="259"/>
      <c r="U32" s="268"/>
    </row>
  </sheetData>
  <mergeCells count="24">
    <mergeCell ref="A4:A6"/>
    <mergeCell ref="A8:A31"/>
    <mergeCell ref="B26:B31"/>
    <mergeCell ref="A32:F32"/>
    <mergeCell ref="A1:U1"/>
    <mergeCell ref="A2:U2"/>
    <mergeCell ref="T4:T6"/>
    <mergeCell ref="U4:U6"/>
    <mergeCell ref="G5:H5"/>
    <mergeCell ref="I5:J5"/>
    <mergeCell ref="K5:L5"/>
    <mergeCell ref="M5:N5"/>
    <mergeCell ref="G4:N4"/>
    <mergeCell ref="O4:P5"/>
    <mergeCell ref="S4:S6"/>
    <mergeCell ref="R4:R6"/>
    <mergeCell ref="B15:B25"/>
    <mergeCell ref="B8:B14"/>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zoomScale="50" zoomScaleNormal="50" workbookViewId="0">
      <pane ySplit="8" topLeftCell="A9" activePane="bottomLeft" state="frozen"/>
      <selection activeCell="K7" sqref="K7"/>
      <selection pane="bottomLeft" activeCell="C31" sqref="C31"/>
    </sheetView>
  </sheetViews>
  <sheetFormatPr baseColWidth="10" defaultRowHeight="15" x14ac:dyDescent="0.25"/>
  <cols>
    <col min="1" max="1" width="35.7109375" customWidth="1"/>
    <col min="2" max="2" width="35.85546875" customWidth="1"/>
    <col min="3" max="5" width="27.42578125" customWidth="1"/>
    <col min="6" max="6" width="38.85546875" customWidth="1"/>
    <col min="7" max="7" width="15.28515625" customWidth="1"/>
    <col min="8" max="8" width="11.5703125" style="230"/>
    <col min="9" max="9" width="15.28515625" customWidth="1"/>
    <col min="10" max="10" width="18.85546875" style="230" customWidth="1"/>
    <col min="12" max="12" width="16.5703125" style="230" customWidth="1"/>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7" ht="24.75" customHeight="1" x14ac:dyDescent="0.25">
      <c r="E1" s="1080" t="s">
        <v>1356</v>
      </c>
      <c r="F1" s="1080"/>
      <c r="G1" s="1080"/>
      <c r="H1" s="1080"/>
      <c r="I1" s="1080"/>
      <c r="J1" s="1080"/>
      <c r="K1" s="1080"/>
      <c r="L1" s="1080"/>
      <c r="M1" s="278"/>
      <c r="N1" s="278"/>
      <c r="O1" s="278"/>
      <c r="P1" s="278"/>
      <c r="Q1" s="278"/>
      <c r="R1" s="278"/>
      <c r="S1" s="278"/>
      <c r="T1" s="278"/>
      <c r="U1" s="278"/>
      <c r="V1" s="278"/>
      <c r="W1" s="278"/>
      <c r="X1" s="278"/>
      <c r="Y1" s="278"/>
      <c r="Z1" s="278"/>
      <c r="AA1" s="278"/>
    </row>
    <row r="2" spans="1:27" ht="18.600000000000001" x14ac:dyDescent="0.35">
      <c r="A2" s="304" t="s">
        <v>1355</v>
      </c>
      <c r="G2" s="278"/>
      <c r="I2" s="278"/>
      <c r="J2" s="278"/>
      <c r="K2" s="278"/>
      <c r="L2" s="278"/>
      <c r="M2" s="278"/>
      <c r="N2" s="278"/>
      <c r="O2" s="278"/>
      <c r="P2" s="278"/>
      <c r="Q2" s="278"/>
      <c r="R2" s="278"/>
      <c r="S2" s="278"/>
      <c r="T2" s="278"/>
      <c r="U2" s="278"/>
      <c r="V2" s="278"/>
      <c r="W2" s="278"/>
      <c r="X2" s="278"/>
      <c r="Y2" s="278"/>
      <c r="Z2" s="278"/>
      <c r="AA2" s="278"/>
    </row>
    <row r="3" spans="1:27" s="344" customFormat="1" ht="18.75" x14ac:dyDescent="0.25">
      <c r="A3" s="304" t="s">
        <v>1427</v>
      </c>
      <c r="G3" s="278"/>
      <c r="H3" s="230"/>
      <c r="I3" s="278"/>
      <c r="J3" s="278"/>
      <c r="K3" s="278"/>
      <c r="L3" s="278"/>
      <c r="M3" s="278"/>
      <c r="N3" s="278"/>
      <c r="O3" s="278"/>
      <c r="P3" s="278"/>
      <c r="Q3" s="278"/>
      <c r="R3" s="278"/>
      <c r="S3" s="278"/>
      <c r="T3" s="278"/>
      <c r="U3" s="278"/>
      <c r="V3" s="278"/>
      <c r="W3" s="278"/>
      <c r="X3" s="278"/>
      <c r="Y3" s="278"/>
      <c r="Z3" s="278"/>
      <c r="AA3" s="278"/>
    </row>
    <row r="4" spans="1:27" s="344" customFormat="1" ht="18.75" x14ac:dyDescent="0.25">
      <c r="A4" s="304" t="s">
        <v>1428</v>
      </c>
      <c r="G4" s="278"/>
      <c r="H4" s="230"/>
      <c r="I4" s="278"/>
      <c r="J4" s="278"/>
      <c r="K4" s="278"/>
      <c r="L4" s="278"/>
      <c r="M4" s="278"/>
      <c r="N4" s="278"/>
      <c r="O4" s="278"/>
      <c r="P4" s="278"/>
      <c r="Q4" s="278"/>
      <c r="R4" s="278"/>
      <c r="S4" s="278"/>
      <c r="T4" s="278"/>
      <c r="U4" s="278"/>
      <c r="V4" s="278"/>
      <c r="W4" s="278"/>
      <c r="X4" s="278"/>
      <c r="Y4" s="278"/>
      <c r="Z4" s="278"/>
      <c r="AA4" s="278"/>
    </row>
    <row r="5" spans="1:27" ht="18.75" customHeight="1" x14ac:dyDescent="0.25">
      <c r="A5" s="1063" t="s">
        <v>1429</v>
      </c>
      <c r="B5" s="1081"/>
      <c r="C5" s="1081"/>
      <c r="D5" s="1081"/>
      <c r="E5" s="1081"/>
      <c r="F5" s="1081"/>
      <c r="G5" s="1081"/>
      <c r="H5" s="1081"/>
      <c r="I5" s="1081"/>
      <c r="J5" s="1081"/>
      <c r="K5" s="1081"/>
      <c r="L5" s="1081"/>
      <c r="M5" s="1081"/>
      <c r="N5" s="1081"/>
      <c r="O5" s="1081"/>
      <c r="P5" s="1081"/>
      <c r="Q5" s="1081"/>
      <c r="R5" s="1081"/>
      <c r="S5" s="1081"/>
      <c r="T5" s="1081"/>
      <c r="U5" s="1081"/>
    </row>
    <row r="6" spans="1:27" ht="15" customHeight="1" x14ac:dyDescent="0.25">
      <c r="A6" s="1002" t="s">
        <v>97</v>
      </c>
      <c r="B6" s="1004" t="s">
        <v>111</v>
      </c>
      <c r="C6" s="1011" t="s">
        <v>86</v>
      </c>
      <c r="D6" s="1011" t="s">
        <v>87</v>
      </c>
      <c r="E6" s="1011" t="s">
        <v>392</v>
      </c>
      <c r="F6" s="1011" t="s">
        <v>88</v>
      </c>
      <c r="G6" s="1014" t="s">
        <v>100</v>
      </c>
      <c r="H6" s="1016"/>
      <c r="I6" s="1016"/>
      <c r="J6" s="1016"/>
      <c r="K6" s="1016"/>
      <c r="L6" s="1016"/>
      <c r="M6" s="1016"/>
      <c r="N6" s="1015"/>
      <c r="O6" s="1020" t="s">
        <v>101</v>
      </c>
      <c r="P6" s="1021"/>
      <c r="Q6" s="1004" t="s">
        <v>102</v>
      </c>
      <c r="R6" s="1004" t="s">
        <v>103</v>
      </c>
      <c r="S6" s="1004" t="s">
        <v>110</v>
      </c>
      <c r="T6" s="1004" t="s">
        <v>109</v>
      </c>
      <c r="U6" s="1017" t="s">
        <v>89</v>
      </c>
    </row>
    <row r="7" spans="1:27" ht="15" customHeight="1" x14ac:dyDescent="0.25">
      <c r="A7" s="1002"/>
      <c r="B7" s="1002"/>
      <c r="C7" s="1012"/>
      <c r="D7" s="1012"/>
      <c r="E7" s="1012"/>
      <c r="F7" s="1012"/>
      <c r="G7" s="1014" t="s">
        <v>104</v>
      </c>
      <c r="H7" s="1015"/>
      <c r="I7" s="1014" t="s">
        <v>105</v>
      </c>
      <c r="J7" s="1015"/>
      <c r="K7" s="1014" t="s">
        <v>106</v>
      </c>
      <c r="L7" s="1015"/>
      <c r="M7" s="1014" t="s">
        <v>107</v>
      </c>
      <c r="N7" s="1015"/>
      <c r="O7" s="1022"/>
      <c r="P7" s="1023"/>
      <c r="Q7" s="1002"/>
      <c r="R7" s="1002"/>
      <c r="S7" s="1002"/>
      <c r="T7" s="1002"/>
      <c r="U7" s="1018"/>
    </row>
    <row r="8" spans="1:27" ht="25.5" x14ac:dyDescent="0.25">
      <c r="A8" s="1003"/>
      <c r="B8" s="1003"/>
      <c r="C8" s="1013"/>
      <c r="D8" s="1013"/>
      <c r="E8" s="1013"/>
      <c r="F8" s="1013"/>
      <c r="G8" s="403" t="s">
        <v>108</v>
      </c>
      <c r="H8" s="403" t="s">
        <v>12</v>
      </c>
      <c r="I8" s="403" t="s">
        <v>108</v>
      </c>
      <c r="J8" s="403" t="s">
        <v>12</v>
      </c>
      <c r="K8" s="403" t="s">
        <v>108</v>
      </c>
      <c r="L8" s="403" t="s">
        <v>12</v>
      </c>
      <c r="M8" s="403" t="s">
        <v>108</v>
      </c>
      <c r="N8" s="403" t="s">
        <v>12</v>
      </c>
      <c r="O8" s="403" t="s">
        <v>108</v>
      </c>
      <c r="P8" s="403" t="s">
        <v>12</v>
      </c>
      <c r="Q8" s="1003"/>
      <c r="R8" s="1003"/>
      <c r="S8" s="1003"/>
      <c r="T8" s="1003"/>
      <c r="U8" s="1019"/>
    </row>
    <row r="9" spans="1:27" s="344" customFormat="1" ht="15.6" x14ac:dyDescent="0.35">
      <c r="A9" s="404"/>
      <c r="B9" s="405"/>
      <c r="C9" s="406"/>
      <c r="D9" s="406"/>
      <c r="E9" s="407"/>
      <c r="F9" s="406"/>
      <c r="G9" s="408"/>
      <c r="H9" s="408"/>
      <c r="I9" s="408"/>
      <c r="J9" s="408"/>
      <c r="K9" s="408"/>
      <c r="L9" s="408"/>
      <c r="M9" s="408"/>
      <c r="N9" s="408"/>
      <c r="O9" s="408"/>
      <c r="P9" s="408"/>
      <c r="Q9" s="409"/>
      <c r="R9" s="409"/>
      <c r="S9" s="409"/>
      <c r="T9" s="409"/>
      <c r="U9" s="410"/>
    </row>
    <row r="10" spans="1:27" s="645" customFormat="1" ht="60.75" x14ac:dyDescent="0.35">
      <c r="A10" s="1079" t="s">
        <v>1431</v>
      </c>
      <c r="B10" s="1079" t="s">
        <v>1430</v>
      </c>
      <c r="C10" s="910"/>
      <c r="D10" s="910"/>
      <c r="E10" s="919" t="s">
        <v>3410</v>
      </c>
      <c r="F10" s="920" t="s">
        <v>3407</v>
      </c>
      <c r="G10" s="911">
        <v>0</v>
      </c>
      <c r="H10" s="912">
        <v>0</v>
      </c>
      <c r="I10" s="911">
        <v>0.5</v>
      </c>
      <c r="J10" s="912">
        <v>30000</v>
      </c>
      <c r="K10" s="911">
        <v>0.5</v>
      </c>
      <c r="L10" s="912">
        <v>30000</v>
      </c>
      <c r="M10" s="911">
        <v>0</v>
      </c>
      <c r="N10" s="912">
        <v>0</v>
      </c>
      <c r="O10" s="913">
        <f t="shared" ref="O10:P22" si="0">G10+I10+K10+M10</f>
        <v>1</v>
      </c>
      <c r="P10" s="914">
        <f t="shared" si="0"/>
        <v>60000</v>
      </c>
      <c r="Q10" s="910"/>
      <c r="R10" s="910"/>
      <c r="S10" s="910"/>
      <c r="T10" s="910"/>
      <c r="U10" s="910"/>
    </row>
    <row r="11" spans="1:27" s="344" customFormat="1" ht="18.75" x14ac:dyDescent="0.25">
      <c r="A11" s="1079"/>
      <c r="B11" s="1079"/>
      <c r="C11" s="309"/>
      <c r="D11" s="309"/>
      <c r="E11" s="309"/>
      <c r="F11" s="309"/>
      <c r="G11" s="335"/>
      <c r="H11" s="336"/>
      <c r="I11" s="335"/>
      <c r="J11" s="336"/>
      <c r="K11" s="335"/>
      <c r="L11" s="336"/>
      <c r="M11" s="335"/>
      <c r="N11" s="336"/>
      <c r="O11" s="368">
        <f t="shared" ref="O11:O22" si="1">G11+I11+K11+M11</f>
        <v>0</v>
      </c>
      <c r="P11" s="914">
        <f t="shared" si="0"/>
        <v>0</v>
      </c>
      <c r="Q11" s="309"/>
      <c r="R11" s="309"/>
      <c r="S11" s="309"/>
      <c r="T11" s="309"/>
      <c r="U11" s="309"/>
    </row>
    <row r="12" spans="1:27" s="344" customFormat="1" ht="18.75" x14ac:dyDescent="0.25">
      <c r="A12" s="1079"/>
      <c r="B12" s="1079"/>
      <c r="C12" s="309"/>
      <c r="D12" s="309"/>
      <c r="E12" s="309"/>
      <c r="F12" s="309"/>
      <c r="G12" s="335"/>
      <c r="H12" s="336"/>
      <c r="I12" s="335"/>
      <c r="J12" s="336"/>
      <c r="K12" s="335"/>
      <c r="L12" s="336"/>
      <c r="M12" s="335"/>
      <c r="N12" s="336"/>
      <c r="O12" s="368">
        <f t="shared" si="1"/>
        <v>0</v>
      </c>
      <c r="P12" s="914">
        <f t="shared" si="0"/>
        <v>0</v>
      </c>
      <c r="Q12" s="309"/>
      <c r="R12" s="309"/>
      <c r="S12" s="309"/>
      <c r="T12" s="309"/>
      <c r="U12" s="309"/>
    </row>
    <row r="13" spans="1:27" s="344" customFormat="1" ht="18.75" x14ac:dyDescent="0.25">
      <c r="A13" s="1079"/>
      <c r="B13" s="1079"/>
      <c r="C13" s="309"/>
      <c r="D13" s="309"/>
      <c r="E13" s="309"/>
      <c r="F13" s="309"/>
      <c r="G13" s="335"/>
      <c r="H13" s="336"/>
      <c r="I13" s="335"/>
      <c r="J13" s="336"/>
      <c r="K13" s="335"/>
      <c r="L13" s="336"/>
      <c r="M13" s="335"/>
      <c r="N13" s="336"/>
      <c r="O13" s="368">
        <f t="shared" si="1"/>
        <v>0</v>
      </c>
      <c r="P13" s="914">
        <f t="shared" si="0"/>
        <v>0</v>
      </c>
      <c r="Q13" s="309"/>
      <c r="R13" s="309"/>
      <c r="S13" s="309"/>
      <c r="T13" s="309"/>
      <c r="U13" s="309"/>
    </row>
    <row r="14" spans="1:27" s="344" customFormat="1" ht="18.75" x14ac:dyDescent="0.25">
      <c r="A14" s="1079"/>
      <c r="B14" s="1079"/>
      <c r="C14" s="309"/>
      <c r="D14" s="309"/>
      <c r="E14" s="309"/>
      <c r="F14" s="309"/>
      <c r="G14" s="335"/>
      <c r="H14" s="336"/>
      <c r="I14" s="335"/>
      <c r="J14" s="336"/>
      <c r="K14" s="335"/>
      <c r="L14" s="336"/>
      <c r="M14" s="335"/>
      <c r="N14" s="336"/>
      <c r="O14" s="368">
        <f t="shared" si="1"/>
        <v>0</v>
      </c>
      <c r="P14" s="914">
        <f t="shared" si="0"/>
        <v>0</v>
      </c>
      <c r="Q14" s="309"/>
      <c r="R14" s="309"/>
      <c r="S14" s="309"/>
      <c r="T14" s="309"/>
      <c r="U14" s="309"/>
    </row>
    <row r="15" spans="1:27" s="344" customFormat="1" ht="18.75" x14ac:dyDescent="0.25">
      <c r="A15" s="1079"/>
      <c r="B15" s="1079"/>
      <c r="C15" s="309"/>
      <c r="D15" s="309"/>
      <c r="E15" s="309"/>
      <c r="F15" s="309"/>
      <c r="G15" s="335"/>
      <c r="H15" s="336"/>
      <c r="I15" s="335"/>
      <c r="J15" s="336"/>
      <c r="K15" s="335"/>
      <c r="L15" s="336"/>
      <c r="M15" s="335"/>
      <c r="N15" s="336"/>
      <c r="O15" s="368">
        <f t="shared" si="1"/>
        <v>0</v>
      </c>
      <c r="P15" s="914">
        <f t="shared" si="0"/>
        <v>0</v>
      </c>
      <c r="Q15" s="309"/>
      <c r="R15" s="309"/>
      <c r="S15" s="309"/>
      <c r="T15" s="309"/>
      <c r="U15" s="309"/>
    </row>
    <row r="16" spans="1:27" ht="18.75" x14ac:dyDescent="0.25">
      <c r="A16" s="1079"/>
      <c r="B16" s="1079"/>
      <c r="C16" s="309"/>
      <c r="D16" s="309"/>
      <c r="E16" s="309"/>
      <c r="F16" s="309"/>
      <c r="G16" s="335"/>
      <c r="H16" s="336"/>
      <c r="I16" s="335"/>
      <c r="J16" s="336"/>
      <c r="K16" s="335"/>
      <c r="L16" s="336"/>
      <c r="M16" s="335"/>
      <c r="N16" s="336"/>
      <c r="O16" s="368">
        <f t="shared" si="1"/>
        <v>0</v>
      </c>
      <c r="P16" s="914">
        <f t="shared" si="0"/>
        <v>0</v>
      </c>
      <c r="Q16" s="309"/>
      <c r="R16" s="309"/>
      <c r="S16" s="309"/>
      <c r="T16" s="309"/>
      <c r="U16" s="309"/>
    </row>
    <row r="17" spans="1:21" s="344" customFormat="1" ht="18.75" x14ac:dyDescent="0.25">
      <c r="A17" s="1076" t="s">
        <v>1433</v>
      </c>
      <c r="B17" s="1005" t="s">
        <v>117</v>
      </c>
      <c r="C17" s="309"/>
      <c r="D17" s="309"/>
      <c r="E17" s="309"/>
      <c r="F17" s="309"/>
      <c r="G17" s="335"/>
      <c r="H17" s="336"/>
      <c r="I17" s="335"/>
      <c r="J17" s="336"/>
      <c r="K17" s="335"/>
      <c r="L17" s="336"/>
      <c r="M17" s="335"/>
      <c r="N17" s="336"/>
      <c r="O17" s="368">
        <f t="shared" si="1"/>
        <v>0</v>
      </c>
      <c r="P17" s="914">
        <f t="shared" si="0"/>
        <v>0</v>
      </c>
      <c r="Q17" s="309"/>
      <c r="R17" s="309"/>
      <c r="S17" s="309"/>
      <c r="T17" s="309"/>
      <c r="U17" s="309"/>
    </row>
    <row r="18" spans="1:21" s="344" customFormat="1" ht="18.75" x14ac:dyDescent="0.25">
      <c r="A18" s="1077"/>
      <c r="B18" s="1006"/>
      <c r="C18" s="309"/>
      <c r="D18" s="309"/>
      <c r="E18" s="309"/>
      <c r="F18" s="309"/>
      <c r="G18" s="335"/>
      <c r="H18" s="336"/>
      <c r="I18" s="335"/>
      <c r="J18" s="336"/>
      <c r="K18" s="335"/>
      <c r="L18" s="336"/>
      <c r="M18" s="335"/>
      <c r="N18" s="336"/>
      <c r="O18" s="368">
        <f t="shared" si="1"/>
        <v>0</v>
      </c>
      <c r="P18" s="914">
        <f t="shared" si="0"/>
        <v>0</v>
      </c>
      <c r="Q18" s="309"/>
      <c r="R18" s="309"/>
      <c r="S18" s="309"/>
      <c r="T18" s="309"/>
      <c r="U18" s="309"/>
    </row>
    <row r="19" spans="1:21" s="344" customFormat="1" ht="18.75" x14ac:dyDescent="0.25">
      <c r="A19" s="1077"/>
      <c r="B19" s="1006"/>
      <c r="C19" s="309"/>
      <c r="D19" s="309"/>
      <c r="E19" s="309"/>
      <c r="F19" s="309"/>
      <c r="G19" s="335"/>
      <c r="H19" s="336"/>
      <c r="I19" s="335"/>
      <c r="J19" s="336"/>
      <c r="K19" s="335"/>
      <c r="L19" s="336"/>
      <c r="M19" s="335"/>
      <c r="N19" s="336"/>
      <c r="O19" s="368">
        <f t="shared" si="1"/>
        <v>0</v>
      </c>
      <c r="P19" s="914">
        <f t="shared" si="0"/>
        <v>0</v>
      </c>
      <c r="Q19" s="309"/>
      <c r="R19" s="309"/>
      <c r="S19" s="309"/>
      <c r="T19" s="309"/>
      <c r="U19" s="309"/>
    </row>
    <row r="20" spans="1:21" s="344" customFormat="1" ht="18.75" x14ac:dyDescent="0.25">
      <c r="A20" s="1077"/>
      <c r="B20" s="1006"/>
      <c r="C20" s="309"/>
      <c r="D20" s="309"/>
      <c r="E20" s="309"/>
      <c r="F20" s="309"/>
      <c r="G20" s="335"/>
      <c r="H20" s="336"/>
      <c r="I20" s="335"/>
      <c r="J20" s="336"/>
      <c r="K20" s="335"/>
      <c r="L20" s="336"/>
      <c r="M20" s="335"/>
      <c r="N20" s="336"/>
      <c r="O20" s="368">
        <f t="shared" si="1"/>
        <v>0</v>
      </c>
      <c r="P20" s="914">
        <f t="shared" si="0"/>
        <v>0</v>
      </c>
      <c r="Q20" s="309"/>
      <c r="R20" s="309"/>
      <c r="S20" s="309"/>
      <c r="T20" s="309"/>
      <c r="U20" s="309"/>
    </row>
    <row r="21" spans="1:21" s="344" customFormat="1" ht="18.75" x14ac:dyDescent="0.25">
      <c r="A21" s="1077"/>
      <c r="B21" s="1006"/>
      <c r="C21" s="309"/>
      <c r="D21" s="309"/>
      <c r="E21" s="309"/>
      <c r="F21" s="309"/>
      <c r="G21" s="335"/>
      <c r="H21" s="336"/>
      <c r="I21" s="335"/>
      <c r="J21" s="336"/>
      <c r="K21" s="335"/>
      <c r="L21" s="336"/>
      <c r="M21" s="335"/>
      <c r="N21" s="336"/>
      <c r="O21" s="368">
        <f t="shared" si="1"/>
        <v>0</v>
      </c>
      <c r="P21" s="914">
        <f t="shared" si="0"/>
        <v>0</v>
      </c>
      <c r="Q21" s="309"/>
      <c r="R21" s="309"/>
      <c r="S21" s="309"/>
      <c r="T21" s="309"/>
      <c r="U21" s="309"/>
    </row>
    <row r="22" spans="1:21" s="344" customFormat="1" ht="18.75" x14ac:dyDescent="0.25">
      <c r="A22" s="1078"/>
      <c r="B22" s="1062"/>
      <c r="C22" s="309"/>
      <c r="D22" s="309"/>
      <c r="E22" s="309"/>
      <c r="F22" s="309"/>
      <c r="G22" s="335"/>
      <c r="H22" s="336"/>
      <c r="I22" s="335"/>
      <c r="J22" s="336"/>
      <c r="K22" s="335"/>
      <c r="L22" s="336"/>
      <c r="M22" s="335"/>
      <c r="N22" s="336"/>
      <c r="O22" s="368">
        <f t="shared" si="1"/>
        <v>0</v>
      </c>
      <c r="P22" s="914">
        <f t="shared" si="0"/>
        <v>0</v>
      </c>
      <c r="Q22" s="309"/>
      <c r="R22" s="309"/>
      <c r="S22" s="309"/>
      <c r="T22" s="309"/>
      <c r="U22" s="309"/>
    </row>
    <row r="23" spans="1:21" ht="15.75" x14ac:dyDescent="0.25">
      <c r="A23" s="283"/>
      <c r="B23" s="284"/>
      <c r="C23" s="284"/>
      <c r="D23" s="283" t="s">
        <v>1432</v>
      </c>
      <c r="E23" s="284"/>
      <c r="F23" s="285"/>
      <c r="G23" s="74">
        <f t="shared" ref="G23:P23" si="2">SUM(G10:G22)</f>
        <v>0</v>
      </c>
      <c r="H23" s="232">
        <f t="shared" si="2"/>
        <v>0</v>
      </c>
      <c r="I23" s="74">
        <f t="shared" si="2"/>
        <v>0.5</v>
      </c>
      <c r="J23" s="232">
        <f t="shared" si="2"/>
        <v>30000</v>
      </c>
      <c r="K23" s="74">
        <f t="shared" si="2"/>
        <v>0.5</v>
      </c>
      <c r="L23" s="232">
        <f t="shared" si="2"/>
        <v>30000</v>
      </c>
      <c r="M23" s="74">
        <f t="shared" si="2"/>
        <v>0</v>
      </c>
      <c r="N23" s="232">
        <f t="shared" si="2"/>
        <v>0</v>
      </c>
      <c r="O23" s="232">
        <f t="shared" si="2"/>
        <v>1</v>
      </c>
      <c r="P23" s="232">
        <f t="shared" si="2"/>
        <v>60000</v>
      </c>
      <c r="Q23" s="68"/>
      <c r="R23" s="68"/>
      <c r="S23" s="68"/>
      <c r="T23" s="68"/>
      <c r="U23" s="68"/>
    </row>
  </sheetData>
  <mergeCells count="23">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A17:A22"/>
    <mergeCell ref="B17:B22"/>
    <mergeCell ref="D6:D8"/>
    <mergeCell ref="B10:B16"/>
    <mergeCell ref="B6:B8"/>
    <mergeCell ref="C6:C8"/>
    <mergeCell ref="A10:A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G1" zoomScale="80" zoomScaleNormal="80" workbookViewId="0">
      <pane ySplit="8" topLeftCell="A9" activePane="bottomLeft" state="frozen"/>
      <selection activeCell="K7" sqref="K7"/>
      <selection pane="bottomLeft" activeCell="V45" sqref="V45"/>
    </sheetView>
  </sheetViews>
  <sheetFormatPr baseColWidth="10" defaultColWidth="11.42578125" defaultRowHeight="15" x14ac:dyDescent="0.25"/>
  <cols>
    <col min="1" max="1" width="35.7109375" style="344" customWidth="1"/>
    <col min="2" max="2" width="35.85546875" style="344" customWidth="1"/>
    <col min="3" max="6" width="27.42578125" style="344" customWidth="1"/>
    <col min="7" max="7" width="15.28515625" style="344" customWidth="1"/>
    <col min="8" max="8" width="11.42578125" style="230"/>
    <col min="9" max="9" width="15.28515625" style="344" customWidth="1"/>
    <col min="10" max="10" width="18.85546875" style="230" customWidth="1"/>
    <col min="11" max="11" width="11.42578125" style="344"/>
    <col min="12" max="12" width="11.42578125" style="230"/>
    <col min="13" max="13" width="11.42578125" style="344"/>
    <col min="14" max="14" width="11.42578125" style="230"/>
    <col min="15" max="15" width="15.28515625" style="344" customWidth="1"/>
    <col min="16" max="16" width="18.28515625" style="230" customWidth="1"/>
    <col min="17" max="17" width="14.140625" style="344" hidden="1" customWidth="1"/>
    <col min="18" max="20" width="14.140625" style="344" customWidth="1"/>
    <col min="21" max="21" width="17" style="344" customWidth="1"/>
    <col min="22" max="16384" width="11.42578125" style="344"/>
  </cols>
  <sheetData>
    <row r="1" spans="1:42" ht="24.75" customHeight="1" x14ac:dyDescent="0.25">
      <c r="A1" s="372"/>
      <c r="B1" s="372"/>
      <c r="C1" s="372"/>
      <c r="D1" s="372"/>
      <c r="E1" s="1082" t="s">
        <v>1468</v>
      </c>
      <c r="F1" s="1082"/>
      <c r="G1" s="1082"/>
      <c r="H1" s="1082"/>
      <c r="I1" s="1082"/>
      <c r="J1" s="1082"/>
      <c r="K1" s="1082"/>
      <c r="L1" s="1082"/>
      <c r="M1" s="373"/>
      <c r="N1" s="373"/>
      <c r="O1" s="373"/>
      <c r="P1" s="373"/>
      <c r="Q1" s="373"/>
      <c r="R1" s="373"/>
      <c r="S1" s="373"/>
      <c r="T1" s="373"/>
      <c r="U1" s="373"/>
      <c r="V1" s="373"/>
      <c r="W1" s="373"/>
      <c r="X1" s="373"/>
      <c r="Y1" s="373"/>
      <c r="Z1" s="373"/>
      <c r="AA1" s="373"/>
      <c r="AB1" s="372"/>
      <c r="AC1" s="372"/>
      <c r="AD1" s="372"/>
      <c r="AE1" s="372"/>
      <c r="AF1" s="372"/>
      <c r="AG1" s="372"/>
      <c r="AH1" s="372"/>
      <c r="AI1" s="372"/>
      <c r="AJ1" s="372"/>
      <c r="AK1" s="372"/>
      <c r="AL1" s="372"/>
      <c r="AM1" s="372"/>
      <c r="AN1" s="372"/>
      <c r="AO1" s="372"/>
      <c r="AP1" s="372"/>
    </row>
    <row r="2" spans="1:42" ht="18.600000000000001" x14ac:dyDescent="0.35">
      <c r="A2" s="371" t="s">
        <v>1355</v>
      </c>
      <c r="B2" s="372"/>
      <c r="C2" s="372"/>
      <c r="D2" s="372"/>
      <c r="E2" s="372"/>
      <c r="F2" s="372"/>
      <c r="G2" s="373"/>
      <c r="H2" s="374"/>
      <c r="I2" s="373"/>
      <c r="J2" s="373"/>
      <c r="K2" s="373"/>
      <c r="L2" s="373"/>
      <c r="M2" s="373"/>
      <c r="N2" s="373"/>
      <c r="O2" s="373"/>
      <c r="P2" s="373"/>
      <c r="Q2" s="373"/>
      <c r="R2" s="373"/>
      <c r="S2" s="373"/>
      <c r="T2" s="373"/>
      <c r="U2" s="373"/>
      <c r="V2" s="373"/>
      <c r="W2" s="373"/>
      <c r="X2" s="373"/>
      <c r="Y2" s="373"/>
      <c r="Z2" s="373"/>
      <c r="AA2" s="373"/>
      <c r="AB2" s="372"/>
      <c r="AC2" s="372"/>
      <c r="AD2" s="372"/>
      <c r="AE2" s="372"/>
      <c r="AF2" s="372"/>
      <c r="AG2" s="372"/>
      <c r="AH2" s="372"/>
      <c r="AI2" s="372"/>
      <c r="AJ2" s="372"/>
      <c r="AK2" s="372"/>
      <c r="AL2" s="372"/>
      <c r="AM2" s="372"/>
      <c r="AN2" s="372"/>
      <c r="AO2" s="372"/>
      <c r="AP2" s="372"/>
    </row>
    <row r="3" spans="1:42" ht="18.75" x14ac:dyDescent="0.25">
      <c r="A3" s="371" t="s">
        <v>1474</v>
      </c>
      <c r="B3" s="372"/>
      <c r="C3" s="372"/>
      <c r="D3" s="372"/>
      <c r="E3" s="372"/>
      <c r="F3" s="372"/>
      <c r="G3" s="373"/>
      <c r="H3" s="374"/>
      <c r="I3" s="373"/>
      <c r="J3" s="373"/>
      <c r="K3" s="373"/>
      <c r="L3" s="373"/>
      <c r="M3" s="373"/>
      <c r="N3" s="373"/>
      <c r="O3" s="373"/>
      <c r="P3" s="373"/>
      <c r="Q3" s="373"/>
      <c r="R3" s="373"/>
      <c r="S3" s="373"/>
      <c r="T3" s="373"/>
      <c r="U3" s="373"/>
      <c r="V3" s="373"/>
      <c r="W3" s="373"/>
      <c r="X3" s="373"/>
      <c r="Y3" s="373"/>
      <c r="Z3" s="373"/>
      <c r="AA3" s="373"/>
      <c r="AB3" s="372"/>
      <c r="AC3" s="372"/>
      <c r="AD3" s="372"/>
      <c r="AE3" s="372"/>
      <c r="AF3" s="372"/>
      <c r="AG3" s="372"/>
      <c r="AH3" s="372"/>
      <c r="AI3" s="372"/>
      <c r="AJ3" s="372"/>
      <c r="AK3" s="372"/>
      <c r="AL3" s="372"/>
      <c r="AM3" s="372"/>
      <c r="AN3" s="372"/>
      <c r="AO3" s="372"/>
      <c r="AP3" s="372"/>
    </row>
    <row r="4" spans="1:42" s="372" customFormat="1" ht="18.75" x14ac:dyDescent="0.25">
      <c r="A4" s="371" t="s">
        <v>1485</v>
      </c>
      <c r="G4" s="373"/>
      <c r="H4" s="374"/>
      <c r="I4" s="373"/>
      <c r="J4" s="373"/>
      <c r="K4" s="373"/>
      <c r="L4" s="373"/>
      <c r="M4" s="373"/>
      <c r="N4" s="373"/>
      <c r="O4" s="373"/>
      <c r="P4" s="373"/>
      <c r="Q4" s="373"/>
      <c r="R4" s="373"/>
      <c r="S4" s="373"/>
      <c r="T4" s="373"/>
      <c r="U4" s="373"/>
      <c r="V4" s="373"/>
      <c r="W4" s="373"/>
      <c r="X4" s="373"/>
      <c r="Y4" s="373"/>
      <c r="Z4" s="373"/>
      <c r="AA4" s="373"/>
    </row>
    <row r="5" spans="1:42" s="372" customFormat="1" ht="18.75" customHeight="1" x14ac:dyDescent="0.25">
      <c r="A5" s="375" t="s">
        <v>1475</v>
      </c>
      <c r="B5" s="376"/>
      <c r="C5" s="376"/>
      <c r="D5" s="376"/>
      <c r="E5" s="376"/>
      <c r="F5" s="376"/>
      <c r="G5" s="376"/>
      <c r="H5" s="376"/>
      <c r="I5" s="376"/>
      <c r="J5" s="376"/>
      <c r="K5" s="376"/>
      <c r="L5" s="376"/>
      <c r="M5" s="376"/>
      <c r="N5" s="376"/>
      <c r="O5" s="376"/>
      <c r="P5" s="376"/>
      <c r="Q5" s="376"/>
      <c r="R5" s="376"/>
      <c r="S5" s="376"/>
      <c r="T5" s="376"/>
      <c r="U5" s="376"/>
    </row>
    <row r="6" spans="1:42" ht="15" customHeight="1" x14ac:dyDescent="0.25">
      <c r="A6" s="1002" t="s">
        <v>97</v>
      </c>
      <c r="B6" s="1004" t="s">
        <v>111</v>
      </c>
      <c r="C6" s="1011" t="s">
        <v>86</v>
      </c>
      <c r="D6" s="1011" t="s">
        <v>87</v>
      </c>
      <c r="E6" s="1011" t="s">
        <v>392</v>
      </c>
      <c r="F6" s="1011" t="s">
        <v>88</v>
      </c>
      <c r="G6" s="1014" t="s">
        <v>100</v>
      </c>
      <c r="H6" s="1016"/>
      <c r="I6" s="1016"/>
      <c r="J6" s="1016"/>
      <c r="K6" s="1016"/>
      <c r="L6" s="1016"/>
      <c r="M6" s="1016"/>
      <c r="N6" s="1015"/>
      <c r="O6" s="1020" t="s">
        <v>101</v>
      </c>
      <c r="P6" s="1021"/>
      <c r="Q6" s="1004" t="s">
        <v>102</v>
      </c>
      <c r="R6" s="1004" t="s">
        <v>103</v>
      </c>
      <c r="S6" s="1004" t="s">
        <v>110</v>
      </c>
      <c r="T6" s="1004" t="s">
        <v>109</v>
      </c>
      <c r="U6" s="1017" t="s">
        <v>89</v>
      </c>
    </row>
    <row r="7" spans="1:42" ht="15" customHeight="1" x14ac:dyDescent="0.25">
      <c r="A7" s="1002"/>
      <c r="B7" s="1002"/>
      <c r="C7" s="1012"/>
      <c r="D7" s="1012"/>
      <c r="E7" s="1012"/>
      <c r="F7" s="1012"/>
      <c r="G7" s="1014" t="s">
        <v>104</v>
      </c>
      <c r="H7" s="1015"/>
      <c r="I7" s="1014" t="s">
        <v>105</v>
      </c>
      <c r="J7" s="1015"/>
      <c r="K7" s="1014" t="s">
        <v>106</v>
      </c>
      <c r="L7" s="1015"/>
      <c r="M7" s="1014" t="s">
        <v>107</v>
      </c>
      <c r="N7" s="1015"/>
      <c r="O7" s="1022"/>
      <c r="P7" s="1023"/>
      <c r="Q7" s="1002"/>
      <c r="R7" s="1002"/>
      <c r="S7" s="1002"/>
      <c r="T7" s="1002"/>
      <c r="U7" s="1018"/>
    </row>
    <row r="8" spans="1:42" ht="25.5" x14ac:dyDescent="0.25">
      <c r="A8" s="1003"/>
      <c r="B8" s="1003"/>
      <c r="C8" s="1013"/>
      <c r="D8" s="1013"/>
      <c r="E8" s="1013"/>
      <c r="F8" s="1013"/>
      <c r="G8" s="403" t="s">
        <v>108</v>
      </c>
      <c r="H8" s="403" t="s">
        <v>12</v>
      </c>
      <c r="I8" s="403" t="s">
        <v>108</v>
      </c>
      <c r="J8" s="403" t="s">
        <v>12</v>
      </c>
      <c r="K8" s="403" t="s">
        <v>108</v>
      </c>
      <c r="L8" s="403" t="s">
        <v>12</v>
      </c>
      <c r="M8" s="403" t="s">
        <v>108</v>
      </c>
      <c r="N8" s="403" t="s">
        <v>12</v>
      </c>
      <c r="O8" s="403" t="s">
        <v>108</v>
      </c>
      <c r="P8" s="403" t="s">
        <v>12</v>
      </c>
      <c r="Q8" s="1003"/>
      <c r="R8" s="1003"/>
      <c r="S8" s="1003"/>
      <c r="T8" s="1003"/>
      <c r="U8" s="1019"/>
    </row>
    <row r="9" spans="1:42" ht="15.6" x14ac:dyDescent="0.35">
      <c r="A9" s="404"/>
      <c r="B9" s="405"/>
      <c r="C9" s="406"/>
      <c r="D9" s="406"/>
      <c r="E9" s="407"/>
      <c r="F9" s="406"/>
      <c r="G9" s="408"/>
      <c r="H9" s="408"/>
      <c r="I9" s="408"/>
      <c r="J9" s="408"/>
      <c r="K9" s="408"/>
      <c r="L9" s="408"/>
      <c r="M9" s="408"/>
      <c r="N9" s="408"/>
      <c r="O9" s="408"/>
      <c r="P9" s="408"/>
      <c r="Q9" s="409"/>
      <c r="R9" s="409"/>
      <c r="S9" s="409"/>
      <c r="T9" s="409"/>
      <c r="U9" s="410"/>
    </row>
    <row r="10" spans="1:42" ht="15.75" customHeight="1" x14ac:dyDescent="0.25">
      <c r="A10" s="1005" t="s">
        <v>1476</v>
      </c>
      <c r="B10" s="1005" t="s">
        <v>1477</v>
      </c>
      <c r="C10" s="309"/>
      <c r="D10" s="309"/>
      <c r="E10" s="309"/>
      <c r="F10" s="309"/>
      <c r="G10" s="335"/>
      <c r="H10" s="336"/>
      <c r="I10" s="335"/>
      <c r="J10" s="336"/>
      <c r="K10" s="335"/>
      <c r="L10" s="336"/>
      <c r="M10" s="335"/>
      <c r="N10" s="336"/>
      <c r="O10" s="368">
        <f t="shared" ref="O10:P62" si="0">G10+I10+K10+M10</f>
        <v>0</v>
      </c>
      <c r="P10" s="366">
        <f t="shared" si="0"/>
        <v>0</v>
      </c>
      <c r="Q10" s="309"/>
      <c r="R10" s="309"/>
      <c r="S10" s="309"/>
      <c r="T10" s="309"/>
      <c r="U10" s="309"/>
    </row>
    <row r="11" spans="1:42" ht="15.75" x14ac:dyDescent="0.25">
      <c r="A11" s="1006"/>
      <c r="B11" s="1006"/>
      <c r="C11" s="309"/>
      <c r="D11" s="309"/>
      <c r="E11" s="309"/>
      <c r="F11" s="309"/>
      <c r="G11" s="335"/>
      <c r="H11" s="336"/>
      <c r="I11" s="335"/>
      <c r="J11" s="336"/>
      <c r="K11" s="335"/>
      <c r="L11" s="336"/>
      <c r="M11" s="335"/>
      <c r="N11" s="336"/>
      <c r="O11" s="368">
        <f t="shared" si="0"/>
        <v>0</v>
      </c>
      <c r="P11" s="366">
        <f t="shared" si="0"/>
        <v>0</v>
      </c>
      <c r="Q11" s="309"/>
      <c r="R11" s="309"/>
      <c r="S11" s="309"/>
      <c r="T11" s="309"/>
      <c r="U11" s="309"/>
    </row>
    <row r="12" spans="1:42" ht="15.75" x14ac:dyDescent="0.25">
      <c r="A12" s="1006"/>
      <c r="B12" s="1006"/>
      <c r="C12" s="309"/>
      <c r="D12" s="309"/>
      <c r="E12" s="309"/>
      <c r="F12" s="309"/>
      <c r="G12" s="335"/>
      <c r="H12" s="336"/>
      <c r="I12" s="335"/>
      <c r="J12" s="336"/>
      <c r="K12" s="335"/>
      <c r="L12" s="336"/>
      <c r="M12" s="335"/>
      <c r="N12" s="336"/>
      <c r="O12" s="368">
        <f t="shared" si="0"/>
        <v>0</v>
      </c>
      <c r="P12" s="366">
        <f t="shared" si="0"/>
        <v>0</v>
      </c>
      <c r="Q12" s="309"/>
      <c r="R12" s="309"/>
      <c r="S12" s="309"/>
      <c r="T12" s="309"/>
      <c r="U12" s="309"/>
    </row>
    <row r="13" spans="1:42" ht="15.75" x14ac:dyDescent="0.25">
      <c r="A13" s="1006"/>
      <c r="B13" s="1006"/>
      <c r="C13" s="309"/>
      <c r="D13" s="309"/>
      <c r="E13" s="309"/>
      <c r="F13" s="309"/>
      <c r="G13" s="335"/>
      <c r="H13" s="336"/>
      <c r="I13" s="335"/>
      <c r="J13" s="336"/>
      <c r="K13" s="335"/>
      <c r="L13" s="336"/>
      <c r="M13" s="335"/>
      <c r="N13" s="336"/>
      <c r="O13" s="368">
        <f t="shared" ref="O13:O25" si="1">G13+I13+K13+M13</f>
        <v>0</v>
      </c>
      <c r="P13" s="366">
        <f t="shared" ref="P13:P25" si="2">H13+J13+L13+N13</f>
        <v>0</v>
      </c>
      <c r="Q13" s="309"/>
      <c r="R13" s="309"/>
      <c r="S13" s="309"/>
      <c r="T13" s="309"/>
      <c r="U13" s="309"/>
    </row>
    <row r="14" spans="1:42" ht="15.75" x14ac:dyDescent="0.25">
      <c r="A14" s="1006"/>
      <c r="B14" s="1006"/>
      <c r="C14" s="309"/>
      <c r="D14" s="309"/>
      <c r="E14" s="309"/>
      <c r="F14" s="309"/>
      <c r="G14" s="335"/>
      <c r="H14" s="336"/>
      <c r="I14" s="335"/>
      <c r="J14" s="336"/>
      <c r="K14" s="335"/>
      <c r="L14" s="336"/>
      <c r="M14" s="335"/>
      <c r="N14" s="336"/>
      <c r="O14" s="368">
        <f t="shared" si="1"/>
        <v>0</v>
      </c>
      <c r="P14" s="366">
        <f t="shared" si="2"/>
        <v>0</v>
      </c>
      <c r="Q14" s="309"/>
      <c r="R14" s="309"/>
      <c r="S14" s="309"/>
      <c r="T14" s="309"/>
      <c r="U14" s="309"/>
    </row>
    <row r="15" spans="1:42" ht="15.75" x14ac:dyDescent="0.25">
      <c r="A15" s="1006"/>
      <c r="B15" s="1006"/>
      <c r="C15" s="309"/>
      <c r="D15" s="309"/>
      <c r="E15" s="309"/>
      <c r="F15" s="309"/>
      <c r="G15" s="335"/>
      <c r="H15" s="336"/>
      <c r="I15" s="335"/>
      <c r="J15" s="336"/>
      <c r="K15" s="335"/>
      <c r="L15" s="336"/>
      <c r="M15" s="335"/>
      <c r="N15" s="336"/>
      <c r="O15" s="368">
        <f t="shared" si="1"/>
        <v>0</v>
      </c>
      <c r="P15" s="366">
        <f t="shared" si="2"/>
        <v>0</v>
      </c>
      <c r="Q15" s="309"/>
      <c r="R15" s="309"/>
      <c r="S15" s="309"/>
      <c r="T15" s="309"/>
      <c r="U15" s="309"/>
    </row>
    <row r="16" spans="1:42" ht="15.75" x14ac:dyDescent="0.25">
      <c r="A16" s="1006"/>
      <c r="B16" s="1006"/>
      <c r="C16" s="309"/>
      <c r="D16" s="309"/>
      <c r="E16" s="309"/>
      <c r="F16" s="309"/>
      <c r="G16" s="335"/>
      <c r="H16" s="336"/>
      <c r="I16" s="335"/>
      <c r="J16" s="336"/>
      <c r="K16" s="335"/>
      <c r="L16" s="336"/>
      <c r="M16" s="335"/>
      <c r="N16" s="336"/>
      <c r="O16" s="368">
        <f t="shared" si="1"/>
        <v>0</v>
      </c>
      <c r="P16" s="366">
        <f t="shared" si="2"/>
        <v>0</v>
      </c>
      <c r="Q16" s="309"/>
      <c r="R16" s="309"/>
      <c r="S16" s="309"/>
      <c r="T16" s="309"/>
      <c r="U16" s="309"/>
    </row>
    <row r="17" spans="1:21" ht="15.75" x14ac:dyDescent="0.25">
      <c r="A17" s="1006"/>
      <c r="B17" s="1062"/>
      <c r="C17" s="309"/>
      <c r="D17" s="309"/>
      <c r="E17" s="309"/>
      <c r="F17" s="309"/>
      <c r="G17" s="335"/>
      <c r="H17" s="336"/>
      <c r="I17" s="335"/>
      <c r="J17" s="336"/>
      <c r="K17" s="335"/>
      <c r="L17" s="336"/>
      <c r="M17" s="335"/>
      <c r="N17" s="336"/>
      <c r="O17" s="368">
        <f t="shared" si="1"/>
        <v>0</v>
      </c>
      <c r="P17" s="366">
        <f t="shared" si="2"/>
        <v>0</v>
      </c>
      <c r="Q17" s="309"/>
      <c r="R17" s="309"/>
      <c r="S17" s="309"/>
      <c r="T17" s="309"/>
      <c r="U17" s="309"/>
    </row>
    <row r="18" spans="1:21" ht="15.75" x14ac:dyDescent="0.25">
      <c r="A18" s="1006"/>
      <c r="B18" s="1005" t="s">
        <v>1478</v>
      </c>
      <c r="C18" s="309"/>
      <c r="D18" s="309"/>
      <c r="E18" s="309"/>
      <c r="F18" s="309"/>
      <c r="G18" s="335"/>
      <c r="H18" s="336"/>
      <c r="I18" s="335"/>
      <c r="J18" s="336"/>
      <c r="K18" s="335"/>
      <c r="L18" s="336"/>
      <c r="M18" s="335"/>
      <c r="N18" s="336"/>
      <c r="O18" s="368">
        <f t="shared" si="1"/>
        <v>0</v>
      </c>
      <c r="P18" s="366">
        <f t="shared" si="2"/>
        <v>0</v>
      </c>
      <c r="Q18" s="309"/>
      <c r="R18" s="309"/>
      <c r="S18" s="309"/>
      <c r="T18" s="309"/>
      <c r="U18" s="309"/>
    </row>
    <row r="19" spans="1:21" ht="15.75" x14ac:dyDescent="0.25">
      <c r="A19" s="1006"/>
      <c r="B19" s="1006"/>
      <c r="C19" s="309"/>
      <c r="D19" s="309"/>
      <c r="E19" s="309"/>
      <c r="F19" s="309"/>
      <c r="G19" s="335"/>
      <c r="H19" s="336"/>
      <c r="I19" s="335"/>
      <c r="J19" s="336"/>
      <c r="K19" s="335"/>
      <c r="L19" s="336"/>
      <c r="M19" s="335"/>
      <c r="N19" s="336"/>
      <c r="O19" s="368"/>
      <c r="P19" s="366"/>
      <c r="Q19" s="309"/>
      <c r="R19" s="309"/>
      <c r="S19" s="309"/>
      <c r="T19" s="309"/>
      <c r="U19" s="309"/>
    </row>
    <row r="20" spans="1:21" ht="15.75" x14ac:dyDescent="0.25">
      <c r="A20" s="1006"/>
      <c r="B20" s="1006"/>
      <c r="C20" s="309"/>
      <c r="D20" s="309"/>
      <c r="E20" s="309"/>
      <c r="F20" s="309"/>
      <c r="G20" s="335"/>
      <c r="H20" s="336"/>
      <c r="I20" s="335"/>
      <c r="J20" s="336"/>
      <c r="K20" s="335"/>
      <c r="L20" s="336"/>
      <c r="M20" s="335"/>
      <c r="N20" s="336"/>
      <c r="O20" s="368"/>
      <c r="P20" s="366"/>
      <c r="Q20" s="309"/>
      <c r="R20" s="309"/>
      <c r="S20" s="309"/>
      <c r="T20" s="309"/>
      <c r="U20" s="309"/>
    </row>
    <row r="21" spans="1:21" ht="15.75" x14ac:dyDescent="0.25">
      <c r="A21" s="1006"/>
      <c r="B21" s="1006"/>
      <c r="C21" s="309"/>
      <c r="D21" s="309"/>
      <c r="E21" s="309"/>
      <c r="F21" s="309"/>
      <c r="G21" s="335"/>
      <c r="H21" s="336"/>
      <c r="I21" s="335"/>
      <c r="J21" s="336"/>
      <c r="K21" s="335"/>
      <c r="L21" s="336"/>
      <c r="M21" s="335"/>
      <c r="N21" s="336"/>
      <c r="O21" s="368"/>
      <c r="P21" s="366"/>
      <c r="Q21" s="309"/>
      <c r="R21" s="309"/>
      <c r="S21" s="309"/>
      <c r="T21" s="309"/>
      <c r="U21" s="309"/>
    </row>
    <row r="22" spans="1:21" ht="15.75" x14ac:dyDescent="0.25">
      <c r="A22" s="1006"/>
      <c r="B22" s="1006"/>
      <c r="C22" s="309"/>
      <c r="D22" s="309"/>
      <c r="E22" s="309"/>
      <c r="F22" s="309"/>
      <c r="G22" s="335"/>
      <c r="H22" s="336"/>
      <c r="I22" s="335"/>
      <c r="J22" s="336"/>
      <c r="K22" s="335"/>
      <c r="L22" s="336"/>
      <c r="M22" s="335"/>
      <c r="N22" s="336"/>
      <c r="O22" s="368"/>
      <c r="P22" s="366"/>
      <c r="Q22" s="309"/>
      <c r="R22" s="309"/>
      <c r="S22" s="309"/>
      <c r="T22" s="309"/>
      <c r="U22" s="309"/>
    </row>
    <row r="23" spans="1:21" ht="15.75" x14ac:dyDescent="0.25">
      <c r="A23" s="1006"/>
      <c r="B23" s="1006"/>
      <c r="C23" s="309"/>
      <c r="D23" s="309"/>
      <c r="E23" s="309"/>
      <c r="F23" s="309"/>
      <c r="G23" s="335"/>
      <c r="H23" s="336"/>
      <c r="I23" s="335"/>
      <c r="J23" s="336"/>
      <c r="K23" s="335"/>
      <c r="L23" s="336"/>
      <c r="M23" s="335"/>
      <c r="N23" s="336"/>
      <c r="O23" s="368">
        <f t="shared" si="1"/>
        <v>0</v>
      </c>
      <c r="P23" s="366">
        <f t="shared" si="2"/>
        <v>0</v>
      </c>
      <c r="Q23" s="309"/>
      <c r="R23" s="309"/>
      <c r="S23" s="309"/>
      <c r="T23" s="309"/>
      <c r="U23" s="309"/>
    </row>
    <row r="24" spans="1:21" ht="15.75" x14ac:dyDescent="0.25">
      <c r="A24" s="1006"/>
      <c r="B24" s="1062"/>
      <c r="C24" s="309"/>
      <c r="D24" s="309"/>
      <c r="E24" s="309"/>
      <c r="F24" s="309"/>
      <c r="G24" s="335"/>
      <c r="H24" s="336"/>
      <c r="I24" s="335"/>
      <c r="J24" s="336"/>
      <c r="K24" s="335"/>
      <c r="L24" s="336"/>
      <c r="M24" s="335"/>
      <c r="N24" s="336"/>
      <c r="O24" s="368">
        <f t="shared" si="1"/>
        <v>0</v>
      </c>
      <c r="P24" s="366">
        <f t="shared" si="2"/>
        <v>0</v>
      </c>
      <c r="Q24" s="309"/>
      <c r="R24" s="309"/>
      <c r="S24" s="309"/>
      <c r="T24" s="309"/>
      <c r="U24" s="309"/>
    </row>
    <row r="25" spans="1:21" ht="15.75" x14ac:dyDescent="0.25">
      <c r="A25" s="1006"/>
      <c r="B25" s="1005" t="s">
        <v>1479</v>
      </c>
      <c r="C25" s="309"/>
      <c r="D25" s="309"/>
      <c r="E25" s="309"/>
      <c r="F25" s="309"/>
      <c r="G25" s="335"/>
      <c r="H25" s="336"/>
      <c r="I25" s="335"/>
      <c r="J25" s="336"/>
      <c r="K25" s="335"/>
      <c r="L25" s="336"/>
      <c r="M25" s="335"/>
      <c r="N25" s="336"/>
      <c r="O25" s="368">
        <f t="shared" si="1"/>
        <v>0</v>
      </c>
      <c r="P25" s="366">
        <f t="shared" si="2"/>
        <v>0</v>
      </c>
      <c r="Q25" s="309"/>
      <c r="R25" s="309"/>
      <c r="S25" s="309"/>
      <c r="T25" s="309"/>
      <c r="U25" s="309"/>
    </row>
    <row r="26" spans="1:21" ht="15.75" x14ac:dyDescent="0.25">
      <c r="A26" s="1006"/>
      <c r="B26" s="1006"/>
      <c r="C26" s="309"/>
      <c r="D26" s="309"/>
      <c r="E26" s="309"/>
      <c r="F26" s="309"/>
      <c r="G26" s="335"/>
      <c r="H26" s="336"/>
      <c r="I26" s="335"/>
      <c r="J26" s="336"/>
      <c r="K26" s="335"/>
      <c r="L26" s="336"/>
      <c r="M26" s="335"/>
      <c r="N26" s="336"/>
      <c r="O26" s="368">
        <f t="shared" si="0"/>
        <v>0</v>
      </c>
      <c r="P26" s="366">
        <f t="shared" si="0"/>
        <v>0</v>
      </c>
      <c r="Q26" s="309"/>
      <c r="R26" s="309"/>
      <c r="S26" s="309"/>
      <c r="T26" s="309"/>
      <c r="U26" s="309"/>
    </row>
    <row r="27" spans="1:21" ht="15.75" x14ac:dyDescent="0.25">
      <c r="A27" s="1006"/>
      <c r="B27" s="1006"/>
      <c r="C27" s="309"/>
      <c r="D27" s="309"/>
      <c r="E27" s="309"/>
      <c r="F27" s="309"/>
      <c r="G27" s="335"/>
      <c r="H27" s="336"/>
      <c r="I27" s="335"/>
      <c r="J27" s="336"/>
      <c r="K27" s="335"/>
      <c r="L27" s="336"/>
      <c r="M27" s="335"/>
      <c r="N27" s="336"/>
      <c r="O27" s="368">
        <f t="shared" si="0"/>
        <v>0</v>
      </c>
      <c r="P27" s="366">
        <f t="shared" si="0"/>
        <v>0</v>
      </c>
      <c r="Q27" s="309"/>
      <c r="R27" s="309"/>
      <c r="S27" s="309"/>
      <c r="T27" s="309"/>
      <c r="U27" s="309"/>
    </row>
    <row r="28" spans="1:21" ht="15.75" x14ac:dyDescent="0.25">
      <c r="A28" s="1006"/>
      <c r="B28" s="1062"/>
      <c r="C28" s="309"/>
      <c r="D28" s="309"/>
      <c r="E28" s="309"/>
      <c r="F28" s="309"/>
      <c r="G28" s="335"/>
      <c r="H28" s="336"/>
      <c r="I28" s="335"/>
      <c r="J28" s="336"/>
      <c r="K28" s="335"/>
      <c r="L28" s="336"/>
      <c r="M28" s="335"/>
      <c r="N28" s="336"/>
      <c r="O28" s="368">
        <f t="shared" si="0"/>
        <v>0</v>
      </c>
      <c r="P28" s="366">
        <f t="shared" si="0"/>
        <v>0</v>
      </c>
      <c r="Q28" s="309"/>
      <c r="R28" s="309"/>
      <c r="S28" s="309"/>
      <c r="T28" s="309"/>
      <c r="U28" s="309"/>
    </row>
    <row r="29" spans="1:21" ht="15.75" x14ac:dyDescent="0.25">
      <c r="A29" s="1006"/>
      <c r="B29" s="1005" t="s">
        <v>1480</v>
      </c>
      <c r="C29" s="309"/>
      <c r="D29" s="309"/>
      <c r="E29" s="309"/>
      <c r="F29" s="309"/>
      <c r="G29" s="335"/>
      <c r="H29" s="336"/>
      <c r="I29" s="335"/>
      <c r="J29" s="336"/>
      <c r="K29" s="335"/>
      <c r="L29" s="336"/>
      <c r="M29" s="335"/>
      <c r="N29" s="336"/>
      <c r="O29" s="368">
        <f t="shared" si="0"/>
        <v>0</v>
      </c>
      <c r="P29" s="366">
        <f t="shared" si="0"/>
        <v>0</v>
      </c>
      <c r="Q29" s="309"/>
      <c r="R29" s="309"/>
      <c r="S29" s="309"/>
      <c r="T29" s="309"/>
      <c r="U29" s="309"/>
    </row>
    <row r="30" spans="1:21" ht="15.75" x14ac:dyDescent="0.25">
      <c r="A30" s="1006"/>
      <c r="B30" s="1006"/>
      <c r="C30" s="309"/>
      <c r="D30" s="309"/>
      <c r="E30" s="309"/>
      <c r="F30" s="309"/>
      <c r="G30" s="335"/>
      <c r="H30" s="336"/>
      <c r="I30" s="335"/>
      <c r="J30" s="336"/>
      <c r="K30" s="335"/>
      <c r="L30" s="336"/>
      <c r="M30" s="335"/>
      <c r="N30" s="336"/>
      <c r="O30" s="368">
        <f t="shared" si="0"/>
        <v>0</v>
      </c>
      <c r="P30" s="366">
        <f t="shared" si="0"/>
        <v>0</v>
      </c>
      <c r="Q30" s="309"/>
      <c r="R30" s="309"/>
      <c r="S30" s="309"/>
      <c r="T30" s="309"/>
      <c r="U30" s="309"/>
    </row>
    <row r="31" spans="1:21" ht="15.75" x14ac:dyDescent="0.25">
      <c r="A31" s="1006"/>
      <c r="B31" s="1006"/>
      <c r="C31" s="309"/>
      <c r="D31" s="309"/>
      <c r="E31" s="309"/>
      <c r="F31" s="309"/>
      <c r="G31" s="335"/>
      <c r="H31" s="336"/>
      <c r="I31" s="335"/>
      <c r="J31" s="336"/>
      <c r="K31" s="335"/>
      <c r="L31" s="336"/>
      <c r="M31" s="335"/>
      <c r="N31" s="336"/>
      <c r="O31" s="368"/>
      <c r="P31" s="366"/>
      <c r="Q31" s="309"/>
      <c r="R31" s="309"/>
      <c r="S31" s="309"/>
      <c r="T31" s="309"/>
      <c r="U31" s="309"/>
    </row>
    <row r="32" spans="1:21" ht="15.75" x14ac:dyDescent="0.25">
      <c r="A32" s="1006"/>
      <c r="B32" s="1006"/>
      <c r="C32" s="309"/>
      <c r="D32" s="309"/>
      <c r="E32" s="309"/>
      <c r="F32" s="309"/>
      <c r="G32" s="335"/>
      <c r="H32" s="336"/>
      <c r="I32" s="335"/>
      <c r="J32" s="336"/>
      <c r="K32" s="335"/>
      <c r="L32" s="336"/>
      <c r="M32" s="335"/>
      <c r="N32" s="336"/>
      <c r="O32" s="368"/>
      <c r="P32" s="366"/>
      <c r="Q32" s="309"/>
      <c r="R32" s="309"/>
      <c r="S32" s="309"/>
      <c r="T32" s="309"/>
      <c r="U32" s="309"/>
    </row>
    <row r="33" spans="1:21" ht="15.75" x14ac:dyDescent="0.25">
      <c r="A33" s="1006"/>
      <c r="B33" s="1006"/>
      <c r="C33" s="309"/>
      <c r="D33" s="309"/>
      <c r="E33" s="309"/>
      <c r="F33" s="309"/>
      <c r="G33" s="335"/>
      <c r="H33" s="336"/>
      <c r="I33" s="335"/>
      <c r="J33" s="336"/>
      <c r="K33" s="335"/>
      <c r="L33" s="336"/>
      <c r="M33" s="335"/>
      <c r="N33" s="336"/>
      <c r="O33" s="368"/>
      <c r="P33" s="366"/>
      <c r="Q33" s="309"/>
      <c r="R33" s="309"/>
      <c r="S33" s="309"/>
      <c r="T33" s="309"/>
      <c r="U33" s="309"/>
    </row>
    <row r="34" spans="1:21" ht="15.75" x14ac:dyDescent="0.25">
      <c r="A34" s="1006"/>
      <c r="B34" s="1006"/>
      <c r="C34" s="309"/>
      <c r="D34" s="309"/>
      <c r="E34" s="309"/>
      <c r="F34" s="309"/>
      <c r="G34" s="335"/>
      <c r="H34" s="336"/>
      <c r="I34" s="335"/>
      <c r="J34" s="336"/>
      <c r="K34" s="335"/>
      <c r="L34" s="336"/>
      <c r="M34" s="335"/>
      <c r="N34" s="336"/>
      <c r="O34" s="368"/>
      <c r="P34" s="366"/>
      <c r="Q34" s="309"/>
      <c r="R34" s="309"/>
      <c r="S34" s="309"/>
      <c r="T34" s="309"/>
      <c r="U34" s="309"/>
    </row>
    <row r="35" spans="1:21" ht="15.75" x14ac:dyDescent="0.25">
      <c r="A35" s="1006"/>
      <c r="B35" s="1006"/>
      <c r="C35" s="309"/>
      <c r="D35" s="309"/>
      <c r="E35" s="309"/>
      <c r="F35" s="309"/>
      <c r="G35" s="335"/>
      <c r="H35" s="336"/>
      <c r="I35" s="335"/>
      <c r="J35" s="336"/>
      <c r="K35" s="335"/>
      <c r="L35" s="336"/>
      <c r="M35" s="335"/>
      <c r="N35" s="336"/>
      <c r="O35" s="368">
        <f t="shared" si="0"/>
        <v>0</v>
      </c>
      <c r="P35" s="366">
        <f t="shared" si="0"/>
        <v>0</v>
      </c>
      <c r="Q35" s="309"/>
      <c r="R35" s="309"/>
      <c r="S35" s="309"/>
      <c r="T35" s="309"/>
      <c r="U35" s="309"/>
    </row>
    <row r="36" spans="1:21" ht="15.75" x14ac:dyDescent="0.25">
      <c r="A36" s="1006"/>
      <c r="B36" s="1006"/>
      <c r="C36" s="309"/>
      <c r="D36" s="309"/>
      <c r="E36" s="309"/>
      <c r="F36" s="309"/>
      <c r="G36" s="335"/>
      <c r="H36" s="336"/>
      <c r="I36" s="335"/>
      <c r="J36" s="336"/>
      <c r="K36" s="335"/>
      <c r="L36" s="336"/>
      <c r="M36" s="335"/>
      <c r="N36" s="336"/>
      <c r="O36" s="368"/>
      <c r="P36" s="366"/>
      <c r="Q36" s="309"/>
      <c r="R36" s="309"/>
      <c r="S36" s="309"/>
      <c r="T36" s="309"/>
      <c r="U36" s="309"/>
    </row>
    <row r="37" spans="1:21" ht="15.75" x14ac:dyDescent="0.25">
      <c r="A37" s="1006"/>
      <c r="B37" s="1006"/>
      <c r="C37" s="309"/>
      <c r="D37" s="309"/>
      <c r="E37" s="309"/>
      <c r="F37" s="309"/>
      <c r="G37" s="335"/>
      <c r="H37" s="336"/>
      <c r="I37" s="335"/>
      <c r="J37" s="336"/>
      <c r="K37" s="335"/>
      <c r="L37" s="336"/>
      <c r="M37" s="335"/>
      <c r="N37" s="336"/>
      <c r="O37" s="368"/>
      <c r="P37" s="366"/>
      <c r="Q37" s="309"/>
      <c r="R37" s="309"/>
      <c r="S37" s="309"/>
      <c r="T37" s="309"/>
      <c r="U37" s="309"/>
    </row>
    <row r="38" spans="1:21" ht="15.75" x14ac:dyDescent="0.25">
      <c r="A38" s="1006"/>
      <c r="B38" s="1006"/>
      <c r="C38" s="309"/>
      <c r="D38" s="309"/>
      <c r="E38" s="309"/>
      <c r="F38" s="309"/>
      <c r="G38" s="335"/>
      <c r="H38" s="336"/>
      <c r="I38" s="335"/>
      <c r="J38" s="336"/>
      <c r="K38" s="335"/>
      <c r="L38" s="336"/>
      <c r="M38" s="335"/>
      <c r="N38" s="336"/>
      <c r="O38" s="368"/>
      <c r="P38" s="366"/>
      <c r="Q38" s="309"/>
      <c r="R38" s="309"/>
      <c r="S38" s="309"/>
      <c r="T38" s="309"/>
      <c r="U38" s="309"/>
    </row>
    <row r="39" spans="1:21" ht="15.75" x14ac:dyDescent="0.25">
      <c r="A39" s="1006"/>
      <c r="B39" s="1006"/>
      <c r="C39" s="309"/>
      <c r="D39" s="309"/>
      <c r="E39" s="309"/>
      <c r="F39" s="309"/>
      <c r="G39" s="335"/>
      <c r="H39" s="336"/>
      <c r="I39" s="335"/>
      <c r="J39" s="336"/>
      <c r="K39" s="335"/>
      <c r="L39" s="336"/>
      <c r="M39" s="335"/>
      <c r="N39" s="336"/>
      <c r="O39" s="368"/>
      <c r="P39" s="366"/>
      <c r="Q39" s="309"/>
      <c r="R39" s="309"/>
      <c r="S39" s="309"/>
      <c r="T39" s="309"/>
      <c r="U39" s="309"/>
    </row>
    <row r="40" spans="1:21" ht="15.75" x14ac:dyDescent="0.25">
      <c r="A40" s="1062"/>
      <c r="B40" s="1062"/>
      <c r="C40" s="309"/>
      <c r="D40" s="309"/>
      <c r="E40" s="309"/>
      <c r="F40" s="309"/>
      <c r="G40" s="335"/>
      <c r="H40" s="336"/>
      <c r="I40" s="335"/>
      <c r="J40" s="336"/>
      <c r="K40" s="335"/>
      <c r="L40" s="336"/>
      <c r="M40" s="335"/>
      <c r="N40" s="336"/>
      <c r="O40" s="368"/>
      <c r="P40" s="366"/>
      <c r="Q40" s="309"/>
      <c r="R40" s="309"/>
      <c r="S40" s="309"/>
      <c r="T40" s="309"/>
      <c r="U40" s="309"/>
    </row>
    <row r="41" spans="1:21" ht="15.75" x14ac:dyDescent="0.25">
      <c r="A41" s="1005" t="s">
        <v>1481</v>
      </c>
      <c r="B41" s="1005" t="s">
        <v>1482</v>
      </c>
      <c r="C41" s="309"/>
      <c r="D41" s="309"/>
      <c r="E41" s="309"/>
      <c r="F41" s="309"/>
      <c r="G41" s="335"/>
      <c r="H41" s="336"/>
      <c r="I41" s="335"/>
      <c r="J41" s="336"/>
      <c r="K41" s="335"/>
      <c r="L41" s="336"/>
      <c r="M41" s="335"/>
      <c r="N41" s="336"/>
      <c r="O41" s="368"/>
      <c r="P41" s="366"/>
      <c r="Q41" s="309"/>
      <c r="R41" s="309"/>
      <c r="S41" s="309"/>
      <c r="T41" s="309"/>
      <c r="U41" s="309"/>
    </row>
    <row r="42" spans="1:21" ht="15.75" x14ac:dyDescent="0.25">
      <c r="A42" s="1006"/>
      <c r="B42" s="1006"/>
      <c r="C42" s="309"/>
      <c r="D42" s="309"/>
      <c r="E42" s="309"/>
      <c r="F42" s="309"/>
      <c r="G42" s="335"/>
      <c r="H42" s="336"/>
      <c r="I42" s="335"/>
      <c r="J42" s="336"/>
      <c r="K42" s="335"/>
      <c r="L42" s="336"/>
      <c r="M42" s="335"/>
      <c r="N42" s="336"/>
      <c r="O42" s="368"/>
      <c r="P42" s="366"/>
      <c r="Q42" s="309"/>
      <c r="R42" s="309"/>
      <c r="S42" s="309"/>
      <c r="T42" s="309"/>
      <c r="U42" s="309"/>
    </row>
    <row r="43" spans="1:21" ht="15.75" x14ac:dyDescent="0.25">
      <c r="A43" s="1006"/>
      <c r="B43" s="1006"/>
      <c r="C43" s="309"/>
      <c r="D43" s="309"/>
      <c r="E43" s="309"/>
      <c r="F43" s="309"/>
      <c r="G43" s="335"/>
      <c r="H43" s="336"/>
      <c r="I43" s="335"/>
      <c r="J43" s="336"/>
      <c r="K43" s="335"/>
      <c r="L43" s="336"/>
      <c r="M43" s="335"/>
      <c r="N43" s="336"/>
      <c r="O43" s="368"/>
      <c r="P43" s="366"/>
      <c r="Q43" s="309"/>
      <c r="R43" s="309"/>
      <c r="S43" s="309"/>
      <c r="T43" s="309"/>
      <c r="U43" s="309"/>
    </row>
    <row r="44" spans="1:21" ht="15.75" x14ac:dyDescent="0.25">
      <c r="A44" s="1006"/>
      <c r="B44" s="1006"/>
      <c r="C44" s="309"/>
      <c r="D44" s="309"/>
      <c r="E44" s="309"/>
      <c r="F44" s="309"/>
      <c r="G44" s="335"/>
      <c r="H44" s="336"/>
      <c r="I44" s="335"/>
      <c r="J44" s="336"/>
      <c r="K44" s="335"/>
      <c r="L44" s="336"/>
      <c r="M44" s="335"/>
      <c r="N44" s="336"/>
      <c r="O44" s="368"/>
      <c r="P44" s="366"/>
      <c r="Q44" s="309"/>
      <c r="R44" s="309"/>
      <c r="S44" s="309"/>
      <c r="T44" s="309"/>
      <c r="U44" s="309"/>
    </row>
    <row r="45" spans="1:21" ht="15.75" x14ac:dyDescent="0.25">
      <c r="A45" s="1006"/>
      <c r="B45" s="1006"/>
      <c r="C45" s="309"/>
      <c r="D45" s="309"/>
      <c r="E45" s="309"/>
      <c r="F45" s="309"/>
      <c r="G45" s="335"/>
      <c r="H45" s="336"/>
      <c r="I45" s="335"/>
      <c r="J45" s="336"/>
      <c r="K45" s="335"/>
      <c r="L45" s="336"/>
      <c r="M45" s="335"/>
      <c r="N45" s="336"/>
      <c r="O45" s="368"/>
      <c r="P45" s="366"/>
      <c r="Q45" s="309"/>
      <c r="R45" s="309"/>
      <c r="S45" s="309"/>
      <c r="T45" s="309"/>
      <c r="U45" s="309"/>
    </row>
    <row r="46" spans="1:21" ht="15.75" x14ac:dyDescent="0.25">
      <c r="A46" s="1006"/>
      <c r="B46" s="1006"/>
      <c r="C46" s="309"/>
      <c r="D46" s="309"/>
      <c r="E46" s="309"/>
      <c r="F46" s="309"/>
      <c r="G46" s="335"/>
      <c r="H46" s="336"/>
      <c r="I46" s="335"/>
      <c r="J46" s="336"/>
      <c r="K46" s="335"/>
      <c r="L46" s="336"/>
      <c r="M46" s="335"/>
      <c r="N46" s="336"/>
      <c r="O46" s="368"/>
      <c r="P46" s="366"/>
      <c r="Q46" s="309"/>
      <c r="R46" s="309"/>
      <c r="S46" s="309"/>
      <c r="T46" s="309"/>
      <c r="U46" s="309"/>
    </row>
    <row r="47" spans="1:21" ht="15.75" x14ac:dyDescent="0.25">
      <c r="A47" s="1006"/>
      <c r="B47" s="1006"/>
      <c r="C47" s="309"/>
      <c r="D47" s="309"/>
      <c r="E47" s="309"/>
      <c r="F47" s="309"/>
      <c r="G47" s="335"/>
      <c r="H47" s="336"/>
      <c r="I47" s="335"/>
      <c r="J47" s="336"/>
      <c r="K47" s="335"/>
      <c r="L47" s="336"/>
      <c r="M47" s="335"/>
      <c r="N47" s="336"/>
      <c r="O47" s="368">
        <f t="shared" si="0"/>
        <v>0</v>
      </c>
      <c r="P47" s="366">
        <f t="shared" si="0"/>
        <v>0</v>
      </c>
      <c r="Q47" s="309"/>
      <c r="R47" s="309"/>
      <c r="S47" s="309"/>
      <c r="T47" s="309"/>
      <c r="U47" s="309"/>
    </row>
    <row r="48" spans="1:21" ht="15.75" x14ac:dyDescent="0.25">
      <c r="A48" s="1006"/>
      <c r="B48" s="1006"/>
      <c r="C48" s="309"/>
      <c r="D48" s="309"/>
      <c r="E48" s="309"/>
      <c r="F48" s="309"/>
      <c r="G48" s="335"/>
      <c r="H48" s="336"/>
      <c r="I48" s="335"/>
      <c r="J48" s="336"/>
      <c r="K48" s="335"/>
      <c r="L48" s="336"/>
      <c r="M48" s="335"/>
      <c r="N48" s="336"/>
      <c r="O48" s="368">
        <f t="shared" si="0"/>
        <v>0</v>
      </c>
      <c r="P48" s="366">
        <f t="shared" si="0"/>
        <v>0</v>
      </c>
      <c r="Q48" s="309"/>
      <c r="R48" s="309"/>
      <c r="S48" s="309"/>
      <c r="T48" s="309"/>
      <c r="U48" s="309"/>
    </row>
    <row r="49" spans="1:21" ht="15.75" x14ac:dyDescent="0.25">
      <c r="A49" s="1006"/>
      <c r="B49" s="1062"/>
      <c r="C49" s="309"/>
      <c r="D49" s="309"/>
      <c r="E49" s="309"/>
      <c r="F49" s="309"/>
      <c r="G49" s="335"/>
      <c r="H49" s="336"/>
      <c r="I49" s="335"/>
      <c r="J49" s="336"/>
      <c r="K49" s="335"/>
      <c r="L49" s="336"/>
      <c r="M49" s="335"/>
      <c r="N49" s="336"/>
      <c r="O49" s="368">
        <f t="shared" si="0"/>
        <v>0</v>
      </c>
      <c r="P49" s="366">
        <f t="shared" si="0"/>
        <v>0</v>
      </c>
      <c r="Q49" s="309"/>
      <c r="R49" s="309"/>
      <c r="S49" s="309"/>
      <c r="T49" s="309"/>
      <c r="U49" s="309"/>
    </row>
    <row r="50" spans="1:21" ht="15.75" x14ac:dyDescent="0.25">
      <c r="A50" s="1006"/>
      <c r="B50" s="1005" t="s">
        <v>1483</v>
      </c>
      <c r="C50" s="309"/>
      <c r="D50" s="309"/>
      <c r="E50" s="309"/>
      <c r="F50" s="309"/>
      <c r="G50" s="335"/>
      <c r="H50" s="336"/>
      <c r="I50" s="335"/>
      <c r="J50" s="336"/>
      <c r="K50" s="335"/>
      <c r="L50" s="336"/>
      <c r="M50" s="335"/>
      <c r="N50" s="336"/>
      <c r="O50" s="368">
        <f t="shared" si="0"/>
        <v>0</v>
      </c>
      <c r="P50" s="366">
        <f t="shared" si="0"/>
        <v>0</v>
      </c>
      <c r="Q50" s="309"/>
      <c r="R50" s="309"/>
      <c r="S50" s="309"/>
      <c r="T50" s="309"/>
      <c r="U50" s="309"/>
    </row>
    <row r="51" spans="1:21" ht="15.75" x14ac:dyDescent="0.25">
      <c r="A51" s="1006"/>
      <c r="B51" s="1006"/>
      <c r="C51" s="309"/>
      <c r="D51" s="309"/>
      <c r="E51" s="309"/>
      <c r="F51" s="309"/>
      <c r="G51" s="335"/>
      <c r="H51" s="336"/>
      <c r="I51" s="335"/>
      <c r="J51" s="336"/>
      <c r="K51" s="335"/>
      <c r="L51" s="336"/>
      <c r="M51" s="335"/>
      <c r="N51" s="336"/>
      <c r="O51" s="368"/>
      <c r="P51" s="366"/>
      <c r="Q51" s="309"/>
      <c r="R51" s="309"/>
      <c r="S51" s="309"/>
      <c r="T51" s="309"/>
      <c r="U51" s="309"/>
    </row>
    <row r="52" spans="1:21" ht="15.75" x14ac:dyDescent="0.25">
      <c r="A52" s="1006"/>
      <c r="B52" s="1006"/>
      <c r="C52" s="309"/>
      <c r="D52" s="309"/>
      <c r="E52" s="309"/>
      <c r="F52" s="309"/>
      <c r="G52" s="335"/>
      <c r="H52" s="336"/>
      <c r="I52" s="335"/>
      <c r="J52" s="336"/>
      <c r="K52" s="335"/>
      <c r="L52" s="336"/>
      <c r="M52" s="335"/>
      <c r="N52" s="336"/>
      <c r="O52" s="368"/>
      <c r="P52" s="366"/>
      <c r="Q52" s="309"/>
      <c r="R52" s="309"/>
      <c r="S52" s="309"/>
      <c r="T52" s="309"/>
      <c r="U52" s="309"/>
    </row>
    <row r="53" spans="1:21" ht="15.75" x14ac:dyDescent="0.25">
      <c r="A53" s="1006"/>
      <c r="B53" s="1006"/>
      <c r="C53" s="309"/>
      <c r="D53" s="309"/>
      <c r="E53" s="309"/>
      <c r="F53" s="309"/>
      <c r="G53" s="335"/>
      <c r="H53" s="336"/>
      <c r="I53" s="335"/>
      <c r="J53" s="336"/>
      <c r="K53" s="335"/>
      <c r="L53" s="336"/>
      <c r="M53" s="335"/>
      <c r="N53" s="336"/>
      <c r="O53" s="368"/>
      <c r="P53" s="366"/>
      <c r="Q53" s="309"/>
      <c r="R53" s="309"/>
      <c r="S53" s="309"/>
      <c r="T53" s="309"/>
      <c r="U53" s="309"/>
    </row>
    <row r="54" spans="1:21" ht="15.75" x14ac:dyDescent="0.25">
      <c r="A54" s="1006"/>
      <c r="B54" s="1006"/>
      <c r="C54" s="309"/>
      <c r="D54" s="309"/>
      <c r="E54" s="309"/>
      <c r="F54" s="309"/>
      <c r="G54" s="335"/>
      <c r="H54" s="336"/>
      <c r="I54" s="335"/>
      <c r="J54" s="336"/>
      <c r="K54" s="335"/>
      <c r="L54" s="336"/>
      <c r="M54" s="335"/>
      <c r="N54" s="336"/>
      <c r="O54" s="368"/>
      <c r="P54" s="366"/>
      <c r="Q54" s="309"/>
      <c r="R54" s="309"/>
      <c r="S54" s="309"/>
      <c r="T54" s="309"/>
      <c r="U54" s="309"/>
    </row>
    <row r="55" spans="1:21" ht="15.75" x14ac:dyDescent="0.25">
      <c r="A55" s="1006"/>
      <c r="B55" s="1006"/>
      <c r="C55" s="309"/>
      <c r="D55" s="309"/>
      <c r="E55" s="309"/>
      <c r="F55" s="309"/>
      <c r="G55" s="335"/>
      <c r="H55" s="336"/>
      <c r="I55" s="335"/>
      <c r="J55" s="336"/>
      <c r="K55" s="335"/>
      <c r="L55" s="336"/>
      <c r="M55" s="335"/>
      <c r="N55" s="336"/>
      <c r="O55" s="368"/>
      <c r="P55" s="366"/>
      <c r="Q55" s="309"/>
      <c r="R55" s="309"/>
      <c r="S55" s="309"/>
      <c r="T55" s="309"/>
      <c r="U55" s="309"/>
    </row>
    <row r="56" spans="1:21" ht="15.75" x14ac:dyDescent="0.25">
      <c r="A56" s="1006"/>
      <c r="B56" s="1006"/>
      <c r="C56" s="309"/>
      <c r="D56" s="309"/>
      <c r="E56" s="309"/>
      <c r="F56" s="309"/>
      <c r="G56" s="335"/>
      <c r="H56" s="336"/>
      <c r="I56" s="335"/>
      <c r="J56" s="336"/>
      <c r="K56" s="335"/>
      <c r="L56" s="336"/>
      <c r="M56" s="335"/>
      <c r="N56" s="336"/>
      <c r="O56" s="368"/>
      <c r="P56" s="366"/>
      <c r="Q56" s="309"/>
      <c r="R56" s="309"/>
      <c r="S56" s="309"/>
      <c r="T56" s="309"/>
      <c r="U56" s="309"/>
    </row>
    <row r="57" spans="1:21" ht="15.75" x14ac:dyDescent="0.25">
      <c r="A57" s="1006"/>
      <c r="B57" s="1006"/>
      <c r="C57" s="309"/>
      <c r="D57" s="309"/>
      <c r="E57" s="309"/>
      <c r="F57" s="309"/>
      <c r="G57" s="335"/>
      <c r="H57" s="336"/>
      <c r="I57" s="335"/>
      <c r="J57" s="336"/>
      <c r="K57" s="335"/>
      <c r="L57" s="336"/>
      <c r="M57" s="335"/>
      <c r="N57" s="336"/>
      <c r="O57" s="368"/>
      <c r="P57" s="366"/>
      <c r="Q57" s="309"/>
      <c r="R57" s="309"/>
      <c r="S57" s="309"/>
      <c r="T57" s="309"/>
      <c r="U57" s="309"/>
    </row>
    <row r="58" spans="1:21" ht="15.75" x14ac:dyDescent="0.25">
      <c r="A58" s="1006"/>
      <c r="B58" s="1006"/>
      <c r="C58" s="309"/>
      <c r="D58" s="309"/>
      <c r="E58" s="309"/>
      <c r="F58" s="309"/>
      <c r="G58" s="335"/>
      <c r="H58" s="336"/>
      <c r="I58" s="335"/>
      <c r="J58" s="336"/>
      <c r="K58" s="335"/>
      <c r="L58" s="336"/>
      <c r="M58" s="335"/>
      <c r="N58" s="336"/>
      <c r="O58" s="368"/>
      <c r="P58" s="366"/>
      <c r="Q58" s="309"/>
      <c r="R58" s="309"/>
      <c r="S58" s="309"/>
      <c r="T58" s="309"/>
      <c r="U58" s="309"/>
    </row>
    <row r="59" spans="1:21" ht="15.75" x14ac:dyDescent="0.25">
      <c r="A59" s="1006"/>
      <c r="B59" s="1006"/>
      <c r="C59" s="309"/>
      <c r="D59" s="309"/>
      <c r="E59" s="309"/>
      <c r="F59" s="309"/>
      <c r="G59" s="335"/>
      <c r="H59" s="336"/>
      <c r="I59" s="335"/>
      <c r="J59" s="336"/>
      <c r="K59" s="335"/>
      <c r="L59" s="336"/>
      <c r="M59" s="335"/>
      <c r="N59" s="336"/>
      <c r="O59" s="368"/>
      <c r="P59" s="366"/>
      <c r="Q59" s="309"/>
      <c r="R59" s="309"/>
      <c r="S59" s="309"/>
      <c r="T59" s="309"/>
      <c r="U59" s="309"/>
    </row>
    <row r="60" spans="1:21" ht="15.75" x14ac:dyDescent="0.25">
      <c r="A60" s="1006"/>
      <c r="B60" s="1006"/>
      <c r="C60" s="309"/>
      <c r="D60" s="309"/>
      <c r="E60" s="309"/>
      <c r="F60" s="309"/>
      <c r="G60" s="335"/>
      <c r="H60" s="336"/>
      <c r="I60" s="335"/>
      <c r="J60" s="336"/>
      <c r="K60" s="335"/>
      <c r="L60" s="336"/>
      <c r="M60" s="335"/>
      <c r="N60" s="336"/>
      <c r="O60" s="368"/>
      <c r="P60" s="366"/>
      <c r="Q60" s="309"/>
      <c r="R60" s="309"/>
      <c r="S60" s="309"/>
      <c r="T60" s="309"/>
      <c r="U60" s="309"/>
    </row>
    <row r="61" spans="1:21" ht="15.75" x14ac:dyDescent="0.25">
      <c r="A61" s="1006"/>
      <c r="B61" s="1006"/>
      <c r="C61" s="309"/>
      <c r="D61" s="309"/>
      <c r="E61" s="309"/>
      <c r="F61" s="309"/>
      <c r="G61" s="335"/>
      <c r="H61" s="336"/>
      <c r="I61" s="335"/>
      <c r="J61" s="336"/>
      <c r="K61" s="335"/>
      <c r="L61" s="336"/>
      <c r="M61" s="335"/>
      <c r="N61" s="336"/>
      <c r="O61" s="368"/>
      <c r="P61" s="366"/>
      <c r="Q61" s="309"/>
      <c r="R61" s="309"/>
      <c r="S61" s="309"/>
      <c r="T61" s="309"/>
      <c r="U61" s="309"/>
    </row>
    <row r="62" spans="1:21" ht="15.75" x14ac:dyDescent="0.25">
      <c r="A62" s="1062"/>
      <c r="B62" s="1062"/>
      <c r="C62" s="309"/>
      <c r="D62" s="309"/>
      <c r="E62" s="309"/>
      <c r="F62" s="309"/>
      <c r="G62" s="335"/>
      <c r="H62" s="336"/>
      <c r="I62" s="335"/>
      <c r="J62" s="336"/>
      <c r="K62" s="335"/>
      <c r="L62" s="336"/>
      <c r="M62" s="335"/>
      <c r="N62" s="336"/>
      <c r="O62" s="368">
        <f t="shared" si="0"/>
        <v>0</v>
      </c>
      <c r="P62" s="366">
        <f t="shared" si="0"/>
        <v>0</v>
      </c>
      <c r="Q62" s="309"/>
      <c r="R62" s="309"/>
      <c r="S62" s="309"/>
      <c r="T62" s="309"/>
      <c r="U62" s="309"/>
    </row>
    <row r="63" spans="1:21" ht="15.75" x14ac:dyDescent="0.25">
      <c r="A63" s="1005" t="s">
        <v>1484</v>
      </c>
      <c r="B63" s="377"/>
      <c r="C63" s="309"/>
      <c r="D63" s="309"/>
      <c r="E63" s="309"/>
      <c r="F63" s="309"/>
      <c r="G63" s="335"/>
      <c r="H63" s="336"/>
      <c r="I63" s="335"/>
      <c r="J63" s="336"/>
      <c r="K63" s="335"/>
      <c r="L63" s="336"/>
      <c r="M63" s="335"/>
      <c r="N63" s="336"/>
      <c r="O63" s="368">
        <f t="shared" ref="O63:P69" si="3">G63+I63+K63+M63</f>
        <v>0</v>
      </c>
      <c r="P63" s="366">
        <f t="shared" si="3"/>
        <v>0</v>
      </c>
      <c r="Q63" s="309"/>
      <c r="R63" s="309"/>
      <c r="S63" s="309"/>
      <c r="T63" s="309"/>
      <c r="U63" s="309"/>
    </row>
    <row r="64" spans="1:21" ht="15.75" x14ac:dyDescent="0.25">
      <c r="A64" s="1006"/>
      <c r="B64" s="377"/>
      <c r="C64" s="309"/>
      <c r="D64" s="309"/>
      <c r="E64" s="309"/>
      <c r="F64" s="309"/>
      <c r="G64" s="335"/>
      <c r="H64" s="336"/>
      <c r="I64" s="335"/>
      <c r="J64" s="336"/>
      <c r="K64" s="335"/>
      <c r="L64" s="336"/>
      <c r="M64" s="335"/>
      <c r="N64" s="336"/>
      <c r="O64" s="368"/>
      <c r="P64" s="366"/>
      <c r="Q64" s="309"/>
      <c r="R64" s="309"/>
      <c r="S64" s="309"/>
      <c r="T64" s="309"/>
      <c r="U64" s="309"/>
    </row>
    <row r="65" spans="1:21" ht="15.75" x14ac:dyDescent="0.25">
      <c r="A65" s="1006"/>
      <c r="B65" s="377"/>
      <c r="C65" s="309"/>
      <c r="D65" s="309"/>
      <c r="E65" s="309"/>
      <c r="F65" s="309"/>
      <c r="G65" s="335"/>
      <c r="H65" s="336"/>
      <c r="I65" s="335"/>
      <c r="J65" s="336"/>
      <c r="K65" s="335"/>
      <c r="L65" s="336"/>
      <c r="M65" s="335"/>
      <c r="N65" s="336"/>
      <c r="O65" s="368"/>
      <c r="P65" s="366"/>
      <c r="Q65" s="309"/>
      <c r="R65" s="309"/>
      <c r="S65" s="309"/>
      <c r="T65" s="309"/>
      <c r="U65" s="309"/>
    </row>
    <row r="66" spans="1:21" ht="15.75" x14ac:dyDescent="0.25">
      <c r="A66" s="1006"/>
      <c r="B66" s="377"/>
      <c r="C66" s="309"/>
      <c r="D66" s="309"/>
      <c r="E66" s="309"/>
      <c r="F66" s="309"/>
      <c r="G66" s="335"/>
      <c r="H66" s="336"/>
      <c r="I66" s="335"/>
      <c r="J66" s="336"/>
      <c r="K66" s="335"/>
      <c r="L66" s="336"/>
      <c r="M66" s="335"/>
      <c r="N66" s="336"/>
      <c r="O66" s="368"/>
      <c r="P66" s="366"/>
      <c r="Q66" s="309"/>
      <c r="R66" s="309"/>
      <c r="S66" s="309"/>
      <c r="T66" s="309"/>
      <c r="U66" s="309"/>
    </row>
    <row r="67" spans="1:21" ht="15.75" x14ac:dyDescent="0.25">
      <c r="A67" s="1006"/>
      <c r="B67" s="377"/>
      <c r="C67" s="309"/>
      <c r="D67" s="309"/>
      <c r="E67" s="309"/>
      <c r="F67" s="309"/>
      <c r="G67" s="335"/>
      <c r="H67" s="336"/>
      <c r="I67" s="335"/>
      <c r="J67" s="336"/>
      <c r="K67" s="335"/>
      <c r="L67" s="336"/>
      <c r="M67" s="335"/>
      <c r="N67" s="336"/>
      <c r="O67" s="368"/>
      <c r="P67" s="366"/>
      <c r="Q67" s="309"/>
      <c r="R67" s="309"/>
      <c r="S67" s="309"/>
      <c r="T67" s="309"/>
      <c r="U67" s="309"/>
    </row>
    <row r="68" spans="1:21" ht="15.75" x14ac:dyDescent="0.25">
      <c r="A68" s="1006"/>
      <c r="B68" s="377"/>
      <c r="C68" s="309"/>
      <c r="D68" s="309"/>
      <c r="E68" s="309"/>
      <c r="F68" s="309"/>
      <c r="G68" s="335"/>
      <c r="H68" s="336"/>
      <c r="I68" s="335"/>
      <c r="J68" s="336"/>
      <c r="K68" s="335"/>
      <c r="L68" s="336"/>
      <c r="M68" s="335"/>
      <c r="N68" s="336"/>
      <c r="O68" s="368">
        <f t="shared" si="3"/>
        <v>0</v>
      </c>
      <c r="P68" s="366">
        <f t="shared" si="3"/>
        <v>0</v>
      </c>
      <c r="Q68" s="309"/>
      <c r="R68" s="309"/>
      <c r="S68" s="309"/>
      <c r="T68" s="309"/>
      <c r="U68" s="309"/>
    </row>
    <row r="69" spans="1:21" ht="15.75" x14ac:dyDescent="0.25">
      <c r="A69" s="1062"/>
      <c r="B69" s="377"/>
      <c r="C69" s="309"/>
      <c r="D69" s="309"/>
      <c r="E69" s="309"/>
      <c r="F69" s="309"/>
      <c r="G69" s="309"/>
      <c r="H69" s="336"/>
      <c r="I69" s="309"/>
      <c r="J69" s="336"/>
      <c r="K69" s="309"/>
      <c r="L69" s="336"/>
      <c r="M69" s="309"/>
      <c r="N69" s="336"/>
      <c r="O69" s="368">
        <f t="shared" si="3"/>
        <v>0</v>
      </c>
      <c r="P69" s="366">
        <f t="shared" si="3"/>
        <v>0</v>
      </c>
      <c r="Q69" s="309"/>
      <c r="R69" s="71"/>
      <c r="S69" s="309"/>
      <c r="T69" s="309"/>
      <c r="U69" s="309"/>
    </row>
    <row r="70" spans="1:21" ht="15.75" x14ac:dyDescent="0.25">
      <c r="A70" s="283"/>
      <c r="B70" s="284"/>
      <c r="C70" s="284"/>
      <c r="D70" s="283" t="s">
        <v>1469</v>
      </c>
      <c r="E70" s="284"/>
      <c r="F70" s="285"/>
      <c r="G70" s="74">
        <f t="shared" ref="G70:P70" si="4">SUM(G10:G69)</f>
        <v>0</v>
      </c>
      <c r="H70" s="232">
        <f t="shared" si="4"/>
        <v>0</v>
      </c>
      <c r="I70" s="74">
        <f t="shared" si="4"/>
        <v>0</v>
      </c>
      <c r="J70" s="232">
        <f t="shared" si="4"/>
        <v>0</v>
      </c>
      <c r="K70" s="74">
        <f t="shared" si="4"/>
        <v>0</v>
      </c>
      <c r="L70" s="232">
        <f t="shared" si="4"/>
        <v>0</v>
      </c>
      <c r="M70" s="74">
        <f t="shared" si="4"/>
        <v>0</v>
      </c>
      <c r="N70" s="232">
        <f t="shared" si="4"/>
        <v>0</v>
      </c>
      <c r="O70" s="232">
        <f t="shared" si="4"/>
        <v>0</v>
      </c>
      <c r="P70" s="232">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3" activePane="bottomLeft" state="frozen"/>
      <selection activeCell="K7" sqref="K7"/>
      <selection pane="bottomLeft" activeCell="C36" sqref="C36"/>
    </sheetView>
  </sheetViews>
  <sheetFormatPr baseColWidth="10" defaultColWidth="11.42578125" defaultRowHeight="15" x14ac:dyDescent="0.25"/>
  <cols>
    <col min="1" max="1" width="35.7109375" style="427" customWidth="1"/>
    <col min="2" max="2" width="35.85546875" style="427" customWidth="1"/>
    <col min="3" max="6" width="27.42578125" style="427" customWidth="1"/>
    <col min="7" max="7" width="15.28515625" style="427" customWidth="1"/>
    <col min="8" max="8" width="11.42578125" style="230"/>
    <col min="9" max="9" width="15.28515625" style="427" customWidth="1"/>
    <col min="10" max="10" width="18.85546875" style="230" customWidth="1"/>
    <col min="11" max="11" width="11.42578125" style="427"/>
    <col min="12" max="12" width="11.42578125" style="230"/>
    <col min="13" max="13" width="11.42578125" style="427"/>
    <col min="14" max="14" width="11.42578125" style="230"/>
    <col min="15" max="15" width="15.28515625" style="427" customWidth="1"/>
    <col min="16" max="16" width="18.28515625" style="230" customWidth="1"/>
    <col min="17" max="17" width="14.140625" style="427" hidden="1" customWidth="1"/>
    <col min="18" max="20" width="14.140625" style="427" customWidth="1"/>
    <col min="21" max="21" width="17" style="427" customWidth="1"/>
    <col min="22" max="16384" width="11.42578125" style="427"/>
  </cols>
  <sheetData>
    <row r="1" spans="1:42" ht="21" x14ac:dyDescent="0.25">
      <c r="A1" s="372"/>
      <c r="B1" s="372"/>
      <c r="C1" s="372"/>
      <c r="D1" s="372"/>
      <c r="E1" s="1082" t="s">
        <v>1503</v>
      </c>
      <c r="F1" s="1082"/>
      <c r="G1" s="1082"/>
      <c r="H1" s="1082"/>
      <c r="I1" s="1082"/>
      <c r="J1" s="1082"/>
      <c r="K1" s="1082"/>
      <c r="L1" s="1082"/>
      <c r="M1" s="373"/>
      <c r="N1" s="373"/>
      <c r="O1" s="373"/>
      <c r="P1" s="373"/>
      <c r="Q1" s="373"/>
      <c r="R1" s="373"/>
      <c r="S1" s="373"/>
      <c r="T1" s="373"/>
      <c r="U1" s="373"/>
      <c r="V1" s="373"/>
      <c r="W1" s="373"/>
      <c r="X1" s="373"/>
      <c r="Y1" s="373"/>
      <c r="Z1" s="373"/>
      <c r="AA1" s="373"/>
      <c r="AB1" s="372"/>
      <c r="AC1" s="372"/>
      <c r="AD1" s="372"/>
      <c r="AE1" s="372"/>
      <c r="AF1" s="372"/>
      <c r="AG1" s="372"/>
      <c r="AH1" s="372"/>
      <c r="AI1" s="372"/>
      <c r="AJ1" s="372"/>
      <c r="AK1" s="372"/>
      <c r="AL1" s="372"/>
      <c r="AM1" s="372"/>
      <c r="AN1" s="372"/>
      <c r="AO1" s="372"/>
      <c r="AP1" s="372"/>
    </row>
    <row r="2" spans="1:42" ht="18.600000000000001" x14ac:dyDescent="0.35">
      <c r="A2" s="371" t="s">
        <v>1355</v>
      </c>
      <c r="B2" s="372"/>
      <c r="C2" s="372"/>
      <c r="D2" s="372"/>
      <c r="E2" s="372"/>
      <c r="F2" s="372"/>
      <c r="G2" s="373"/>
      <c r="H2" s="374"/>
      <c r="I2" s="373"/>
      <c r="J2" s="373"/>
      <c r="K2" s="373"/>
      <c r="L2" s="373"/>
      <c r="M2" s="373"/>
      <c r="N2" s="373"/>
      <c r="O2" s="373"/>
      <c r="P2" s="373"/>
      <c r="Q2" s="373"/>
      <c r="R2" s="373"/>
      <c r="S2" s="373"/>
      <c r="T2" s="373"/>
      <c r="U2" s="373"/>
      <c r="V2" s="373"/>
      <c r="W2" s="373"/>
      <c r="X2" s="373"/>
      <c r="Y2" s="373"/>
      <c r="Z2" s="373"/>
      <c r="AA2" s="373"/>
      <c r="AB2" s="372"/>
      <c r="AC2" s="372"/>
      <c r="AD2" s="372"/>
      <c r="AE2" s="372"/>
      <c r="AF2" s="372"/>
      <c r="AG2" s="372"/>
      <c r="AH2" s="372"/>
      <c r="AI2" s="372"/>
      <c r="AJ2" s="372"/>
      <c r="AK2" s="372"/>
      <c r="AL2" s="372"/>
      <c r="AM2" s="372"/>
      <c r="AN2" s="372"/>
      <c r="AO2" s="372"/>
      <c r="AP2" s="372"/>
    </row>
    <row r="3" spans="1:42" ht="18.75" x14ac:dyDescent="0.25">
      <c r="A3" s="371" t="s">
        <v>1499</v>
      </c>
      <c r="B3" s="372"/>
      <c r="C3" s="372"/>
      <c r="D3" s="372"/>
      <c r="E3" s="372"/>
      <c r="F3" s="372"/>
      <c r="G3" s="373"/>
      <c r="H3" s="374"/>
      <c r="I3" s="373"/>
      <c r="J3" s="373"/>
      <c r="K3" s="373"/>
      <c r="L3" s="373"/>
      <c r="M3" s="373"/>
      <c r="N3" s="373"/>
      <c r="O3" s="373"/>
      <c r="P3" s="373"/>
      <c r="Q3" s="373"/>
      <c r="R3" s="373"/>
      <c r="S3" s="373"/>
      <c r="T3" s="373"/>
      <c r="U3" s="373"/>
      <c r="V3" s="373"/>
      <c r="W3" s="373"/>
      <c r="X3" s="373"/>
      <c r="Y3" s="373"/>
      <c r="Z3" s="373"/>
      <c r="AA3" s="373"/>
      <c r="AB3" s="372"/>
      <c r="AC3" s="372"/>
      <c r="AD3" s="372"/>
      <c r="AE3" s="372"/>
      <c r="AF3" s="372"/>
      <c r="AG3" s="372"/>
      <c r="AH3" s="372"/>
      <c r="AI3" s="372"/>
      <c r="AJ3" s="372"/>
      <c r="AK3" s="372"/>
      <c r="AL3" s="372"/>
      <c r="AM3" s="372"/>
      <c r="AN3" s="372"/>
      <c r="AO3" s="372"/>
      <c r="AP3" s="372"/>
    </row>
    <row r="4" spans="1:42" s="372" customFormat="1" ht="18.75" x14ac:dyDescent="0.25">
      <c r="A4" s="371" t="s">
        <v>1500</v>
      </c>
      <c r="G4" s="373"/>
      <c r="H4" s="374"/>
      <c r="I4" s="373"/>
      <c r="J4" s="373"/>
      <c r="K4" s="373"/>
      <c r="L4" s="373"/>
      <c r="M4" s="373"/>
      <c r="N4" s="373"/>
      <c r="O4" s="373"/>
      <c r="P4" s="373"/>
      <c r="Q4" s="373"/>
      <c r="R4" s="373"/>
      <c r="S4" s="373"/>
      <c r="T4" s="373"/>
      <c r="U4" s="373"/>
      <c r="V4" s="373"/>
      <c r="W4" s="373"/>
      <c r="X4" s="373"/>
      <c r="Y4" s="373"/>
      <c r="Z4" s="373"/>
      <c r="AA4" s="373"/>
    </row>
    <row r="5" spans="1:42" s="372" customFormat="1" ht="18.75" x14ac:dyDescent="0.25">
      <c r="A5" s="371" t="s">
        <v>1501</v>
      </c>
      <c r="G5" s="373"/>
      <c r="H5" s="374"/>
      <c r="I5" s="373"/>
      <c r="J5" s="373"/>
      <c r="K5" s="373"/>
      <c r="L5" s="373"/>
      <c r="M5" s="373"/>
      <c r="N5" s="373"/>
      <c r="O5" s="373"/>
      <c r="P5" s="373"/>
      <c r="Q5" s="373"/>
      <c r="R5" s="373"/>
      <c r="S5" s="373"/>
      <c r="T5" s="373"/>
      <c r="U5" s="373"/>
      <c r="V5" s="373"/>
      <c r="W5" s="373"/>
      <c r="X5" s="373"/>
      <c r="Y5" s="373"/>
      <c r="Z5" s="373"/>
      <c r="AA5" s="373"/>
    </row>
    <row r="6" spans="1:42" s="372" customFormat="1" x14ac:dyDescent="0.25">
      <c r="A6" s="376" t="s">
        <v>1502</v>
      </c>
      <c r="B6" s="376"/>
      <c r="C6" s="376"/>
      <c r="D6" s="376"/>
      <c r="E6" s="376"/>
      <c r="F6" s="376"/>
      <c r="G6" s="376"/>
      <c r="H6" s="376"/>
      <c r="I6" s="376"/>
      <c r="J6" s="376"/>
      <c r="K6" s="376"/>
      <c r="L6" s="376"/>
      <c r="M6" s="376"/>
      <c r="N6" s="376"/>
      <c r="O6" s="376"/>
      <c r="P6" s="376"/>
      <c r="Q6" s="376"/>
      <c r="R6" s="376"/>
      <c r="S6" s="376"/>
      <c r="T6" s="376"/>
      <c r="U6" s="376"/>
    </row>
    <row r="7" spans="1:42" ht="15" customHeight="1" x14ac:dyDescent="0.25">
      <c r="A7" s="1002" t="s">
        <v>97</v>
      </c>
      <c r="B7" s="1004" t="s">
        <v>111</v>
      </c>
      <c r="C7" s="1011" t="s">
        <v>86</v>
      </c>
      <c r="D7" s="1011" t="s">
        <v>87</v>
      </c>
      <c r="E7" s="1011" t="s">
        <v>392</v>
      </c>
      <c r="F7" s="1011" t="s">
        <v>88</v>
      </c>
      <c r="G7" s="1014" t="s">
        <v>100</v>
      </c>
      <c r="H7" s="1016"/>
      <c r="I7" s="1016"/>
      <c r="J7" s="1016"/>
      <c r="K7" s="1016"/>
      <c r="L7" s="1016"/>
      <c r="M7" s="1016"/>
      <c r="N7" s="1015"/>
      <c r="O7" s="1020" t="s">
        <v>101</v>
      </c>
      <c r="P7" s="1021"/>
      <c r="Q7" s="1004" t="s">
        <v>102</v>
      </c>
      <c r="R7" s="1004" t="s">
        <v>103</v>
      </c>
      <c r="S7" s="1004" t="s">
        <v>110</v>
      </c>
      <c r="T7" s="1004" t="s">
        <v>109</v>
      </c>
      <c r="U7" s="1017" t="s">
        <v>89</v>
      </c>
    </row>
    <row r="8" spans="1:42" ht="15" customHeight="1" x14ac:dyDescent="0.25">
      <c r="A8" s="1002"/>
      <c r="B8" s="1002"/>
      <c r="C8" s="1012"/>
      <c r="D8" s="1012"/>
      <c r="E8" s="1012"/>
      <c r="F8" s="1012"/>
      <c r="G8" s="1014" t="s">
        <v>104</v>
      </c>
      <c r="H8" s="1015"/>
      <c r="I8" s="1014" t="s">
        <v>105</v>
      </c>
      <c r="J8" s="1015"/>
      <c r="K8" s="1014" t="s">
        <v>106</v>
      </c>
      <c r="L8" s="1015"/>
      <c r="M8" s="1014" t="s">
        <v>107</v>
      </c>
      <c r="N8" s="1015"/>
      <c r="O8" s="1022"/>
      <c r="P8" s="1023"/>
      <c r="Q8" s="1002"/>
      <c r="R8" s="1002"/>
      <c r="S8" s="1002"/>
      <c r="T8" s="1002"/>
      <c r="U8" s="1018"/>
    </row>
    <row r="9" spans="1:42" ht="25.5" x14ac:dyDescent="0.25">
      <c r="A9" s="1003"/>
      <c r="B9" s="1003"/>
      <c r="C9" s="1013"/>
      <c r="D9" s="1013"/>
      <c r="E9" s="1013"/>
      <c r="F9" s="1013"/>
      <c r="G9" s="403" t="s">
        <v>108</v>
      </c>
      <c r="H9" s="403" t="s">
        <v>12</v>
      </c>
      <c r="I9" s="403" t="s">
        <v>108</v>
      </c>
      <c r="J9" s="403" t="s">
        <v>12</v>
      </c>
      <c r="K9" s="403" t="s">
        <v>108</v>
      </c>
      <c r="L9" s="403" t="s">
        <v>12</v>
      </c>
      <c r="M9" s="403" t="s">
        <v>108</v>
      </c>
      <c r="N9" s="403" t="s">
        <v>12</v>
      </c>
      <c r="O9" s="403" t="s">
        <v>108</v>
      </c>
      <c r="P9" s="403" t="s">
        <v>12</v>
      </c>
      <c r="Q9" s="1003"/>
      <c r="R9" s="1003"/>
      <c r="S9" s="1003"/>
      <c r="T9" s="1003"/>
      <c r="U9" s="1019"/>
    </row>
    <row r="10" spans="1:42" ht="15.6" x14ac:dyDescent="0.35">
      <c r="A10" s="462"/>
      <c r="B10" s="463"/>
      <c r="C10" s="406"/>
      <c r="D10" s="406"/>
      <c r="E10" s="407"/>
      <c r="F10" s="406"/>
      <c r="G10" s="408"/>
      <c r="H10" s="408"/>
      <c r="I10" s="408"/>
      <c r="J10" s="408"/>
      <c r="K10" s="408"/>
      <c r="L10" s="408"/>
      <c r="M10" s="408"/>
      <c r="N10" s="408"/>
      <c r="O10" s="408"/>
      <c r="P10" s="408"/>
      <c r="Q10" s="409"/>
      <c r="R10" s="409"/>
      <c r="S10" s="409"/>
      <c r="T10" s="409"/>
      <c r="U10" s="410"/>
    </row>
    <row r="11" spans="1:42" s="461" customFormat="1" ht="21.75" customHeight="1" x14ac:dyDescent="0.25">
      <c r="A11" s="1083" t="s">
        <v>1499</v>
      </c>
      <c r="B11" s="1085" t="s">
        <v>1527</v>
      </c>
      <c r="C11" s="456"/>
      <c r="D11" s="456"/>
      <c r="E11" s="457"/>
      <c r="F11" s="456"/>
      <c r="G11" s="458"/>
      <c r="H11" s="458"/>
      <c r="I11" s="458"/>
      <c r="J11" s="458"/>
      <c r="K11" s="458"/>
      <c r="L11" s="458"/>
      <c r="M11" s="458"/>
      <c r="N11" s="458"/>
      <c r="O11" s="458"/>
      <c r="P11" s="458"/>
      <c r="Q11" s="459"/>
      <c r="R11" s="459"/>
      <c r="S11" s="459"/>
      <c r="T11" s="459"/>
      <c r="U11" s="460"/>
    </row>
    <row r="12" spans="1:42" s="461" customFormat="1" ht="15.75" x14ac:dyDescent="0.25">
      <c r="A12" s="1083"/>
      <c r="B12" s="1086"/>
      <c r="C12" s="456"/>
      <c r="D12" s="456"/>
      <c r="E12" s="457"/>
      <c r="F12" s="456"/>
      <c r="G12" s="458"/>
      <c r="H12" s="458"/>
      <c r="I12" s="458"/>
      <c r="J12" s="458"/>
      <c r="K12" s="458"/>
      <c r="L12" s="458"/>
      <c r="M12" s="458"/>
      <c r="N12" s="458"/>
      <c r="O12" s="458"/>
      <c r="P12" s="458"/>
      <c r="Q12" s="459"/>
      <c r="R12" s="459"/>
      <c r="S12" s="459"/>
      <c r="T12" s="459"/>
      <c r="U12" s="460"/>
    </row>
    <row r="13" spans="1:42" s="461" customFormat="1" ht="15.75" x14ac:dyDescent="0.25">
      <c r="A13" s="1083"/>
      <c r="B13" s="1086"/>
      <c r="C13" s="456"/>
      <c r="D13" s="456"/>
      <c r="E13" s="457"/>
      <c r="F13" s="456"/>
      <c r="G13" s="458"/>
      <c r="H13" s="458"/>
      <c r="I13" s="458"/>
      <c r="J13" s="458"/>
      <c r="K13" s="458"/>
      <c r="L13" s="458"/>
      <c r="M13" s="458"/>
      <c r="N13" s="458"/>
      <c r="O13" s="458"/>
      <c r="P13" s="458"/>
      <c r="Q13" s="459"/>
      <c r="R13" s="459"/>
      <c r="S13" s="459"/>
      <c r="T13" s="459"/>
      <c r="U13" s="460"/>
    </row>
    <row r="14" spans="1:42" s="461" customFormat="1" ht="15.75" x14ac:dyDescent="0.25">
      <c r="A14" s="1083"/>
      <c r="B14" s="1086"/>
      <c r="C14" s="456"/>
      <c r="D14" s="456"/>
      <c r="E14" s="457"/>
      <c r="F14" s="456"/>
      <c r="G14" s="458"/>
      <c r="H14" s="458"/>
      <c r="I14" s="458"/>
      <c r="J14" s="458"/>
      <c r="K14" s="458"/>
      <c r="L14" s="458"/>
      <c r="M14" s="458"/>
      <c r="N14" s="458"/>
      <c r="O14" s="458"/>
      <c r="P14" s="458"/>
      <c r="Q14" s="459"/>
      <c r="R14" s="459"/>
      <c r="S14" s="459"/>
      <c r="T14" s="459"/>
      <c r="U14" s="460"/>
    </row>
    <row r="15" spans="1:42" s="461" customFormat="1" ht="15.75" x14ac:dyDescent="0.25">
      <c r="A15" s="1083"/>
      <c r="B15" s="1086"/>
      <c r="C15" s="456"/>
      <c r="D15" s="456"/>
      <c r="E15" s="457"/>
      <c r="F15" s="456"/>
      <c r="G15" s="458"/>
      <c r="H15" s="458"/>
      <c r="I15" s="458"/>
      <c r="J15" s="458"/>
      <c r="K15" s="458"/>
      <c r="L15" s="458"/>
      <c r="M15" s="458"/>
      <c r="N15" s="458"/>
      <c r="O15" s="458"/>
      <c r="P15" s="458"/>
      <c r="Q15" s="459"/>
      <c r="R15" s="459"/>
      <c r="S15" s="459"/>
      <c r="T15" s="459"/>
      <c r="U15" s="460"/>
    </row>
    <row r="16" spans="1:42" s="461" customFormat="1" ht="15.75" x14ac:dyDescent="0.25">
      <c r="A16" s="1083"/>
      <c r="B16" s="1086"/>
      <c r="C16" s="456"/>
      <c r="D16" s="456"/>
      <c r="E16" s="457"/>
      <c r="F16" s="456"/>
      <c r="G16" s="458"/>
      <c r="H16" s="458"/>
      <c r="I16" s="458"/>
      <c r="J16" s="458"/>
      <c r="K16" s="458"/>
      <c r="L16" s="458"/>
      <c r="M16" s="458"/>
      <c r="N16" s="458"/>
      <c r="O16" s="458"/>
      <c r="P16" s="458"/>
      <c r="Q16" s="459"/>
      <c r="R16" s="459"/>
      <c r="S16" s="459"/>
      <c r="T16" s="459"/>
      <c r="U16" s="460"/>
    </row>
    <row r="17" spans="1:21" s="461" customFormat="1" ht="15.6" hidden="1" x14ac:dyDescent="0.35">
      <c r="A17" s="1083"/>
      <c r="B17" s="1087"/>
      <c r="C17" s="456"/>
      <c r="D17" s="456"/>
      <c r="E17" s="457"/>
      <c r="F17" s="456"/>
      <c r="G17" s="458"/>
      <c r="H17" s="458"/>
      <c r="I17" s="458"/>
      <c r="J17" s="458"/>
      <c r="K17" s="458"/>
      <c r="L17" s="458"/>
      <c r="M17" s="458"/>
      <c r="N17" s="458"/>
      <c r="O17" s="458"/>
      <c r="P17" s="458"/>
      <c r="Q17" s="459"/>
      <c r="R17" s="459"/>
      <c r="S17" s="459"/>
      <c r="T17" s="459"/>
      <c r="U17" s="460"/>
    </row>
    <row r="18" spans="1:21" ht="15.75" customHeight="1" x14ac:dyDescent="0.25">
      <c r="A18" s="1083"/>
      <c r="B18" s="1005" t="s">
        <v>1513</v>
      </c>
      <c r="C18" s="452"/>
      <c r="D18" s="452"/>
      <c r="E18" s="452"/>
      <c r="F18" s="341"/>
      <c r="G18" s="453"/>
      <c r="H18" s="454"/>
      <c r="I18" s="453"/>
      <c r="J18" s="454"/>
      <c r="K18" s="453"/>
      <c r="L18" s="454"/>
      <c r="M18" s="453"/>
      <c r="N18" s="454"/>
      <c r="O18" s="368">
        <f t="shared" ref="O18:P22" si="0">G18+I18+K18+M18</f>
        <v>0</v>
      </c>
      <c r="P18" s="366">
        <f t="shared" si="0"/>
        <v>0</v>
      </c>
      <c r="Q18" s="341"/>
      <c r="R18" s="341"/>
      <c r="S18" s="341"/>
      <c r="T18" s="341"/>
      <c r="U18" s="341"/>
    </row>
    <row r="19" spans="1:21" ht="15.75" x14ac:dyDescent="0.25">
      <c r="A19" s="1083"/>
      <c r="B19" s="1006"/>
      <c r="C19" s="452"/>
      <c r="D19" s="452"/>
      <c r="E19" s="452"/>
      <c r="F19" s="341"/>
      <c r="G19" s="453"/>
      <c r="H19" s="454"/>
      <c r="I19" s="453"/>
      <c r="J19" s="454"/>
      <c r="K19" s="453"/>
      <c r="L19" s="454"/>
      <c r="M19" s="453"/>
      <c r="N19" s="454"/>
      <c r="O19" s="368">
        <f t="shared" si="0"/>
        <v>0</v>
      </c>
      <c r="P19" s="366">
        <f t="shared" si="0"/>
        <v>0</v>
      </c>
      <c r="Q19" s="341"/>
      <c r="R19" s="341"/>
      <c r="S19" s="341"/>
      <c r="T19" s="341"/>
      <c r="U19" s="341"/>
    </row>
    <row r="20" spans="1:21" ht="15.75" x14ac:dyDescent="0.25">
      <c r="A20" s="1083"/>
      <c r="B20" s="1006"/>
      <c r="C20" s="452"/>
      <c r="D20" s="452"/>
      <c r="E20" s="452"/>
      <c r="F20" s="341"/>
      <c r="G20" s="453"/>
      <c r="H20" s="454"/>
      <c r="I20" s="453"/>
      <c r="J20" s="454"/>
      <c r="K20" s="453"/>
      <c r="L20" s="454"/>
      <c r="M20" s="453"/>
      <c r="N20" s="454"/>
      <c r="O20" s="368">
        <f t="shared" si="0"/>
        <v>0</v>
      </c>
      <c r="P20" s="366">
        <f t="shared" si="0"/>
        <v>0</v>
      </c>
      <c r="Q20" s="341"/>
      <c r="R20" s="341"/>
      <c r="S20" s="341"/>
      <c r="T20" s="341"/>
      <c r="U20" s="341"/>
    </row>
    <row r="21" spans="1:21" ht="15.75" x14ac:dyDescent="0.25">
      <c r="A21" s="1083"/>
      <c r="B21" s="1006"/>
      <c r="C21" s="452"/>
      <c r="D21" s="452"/>
      <c r="E21" s="452"/>
      <c r="F21" s="341"/>
      <c r="G21" s="453"/>
      <c r="H21" s="454"/>
      <c r="I21" s="453"/>
      <c r="J21" s="454"/>
      <c r="K21" s="453"/>
      <c r="L21" s="454"/>
      <c r="M21" s="453"/>
      <c r="N21" s="454"/>
      <c r="O21" s="368">
        <f t="shared" si="0"/>
        <v>0</v>
      </c>
      <c r="P21" s="366">
        <f t="shared" si="0"/>
        <v>0</v>
      </c>
      <c r="Q21" s="341"/>
      <c r="R21" s="341"/>
      <c r="S21" s="341"/>
      <c r="T21" s="341"/>
      <c r="U21" s="341"/>
    </row>
    <row r="22" spans="1:21" ht="15.75" x14ac:dyDescent="0.25">
      <c r="A22" s="1083"/>
      <c r="B22" s="1005" t="s">
        <v>1514</v>
      </c>
      <c r="C22" s="452"/>
      <c r="D22" s="452"/>
      <c r="E22" s="452"/>
      <c r="F22" s="341"/>
      <c r="G22" s="453"/>
      <c r="H22" s="454"/>
      <c r="I22" s="453"/>
      <c r="J22" s="454"/>
      <c r="K22" s="453"/>
      <c r="L22" s="454"/>
      <c r="M22" s="453"/>
      <c r="N22" s="454"/>
      <c r="O22" s="368">
        <f t="shared" si="0"/>
        <v>0</v>
      </c>
      <c r="P22" s="366">
        <f t="shared" si="0"/>
        <v>0</v>
      </c>
      <c r="Q22" s="341"/>
      <c r="R22" s="341"/>
      <c r="S22" s="341"/>
      <c r="T22" s="341"/>
      <c r="U22" s="341"/>
    </row>
    <row r="23" spans="1:21" ht="15.75" x14ac:dyDescent="0.25">
      <c r="A23" s="1083"/>
      <c r="B23" s="1006"/>
      <c r="C23" s="452"/>
      <c r="D23" s="452"/>
      <c r="E23" s="452"/>
      <c r="F23" s="341"/>
      <c r="G23" s="453"/>
      <c r="H23" s="454"/>
      <c r="I23" s="453"/>
      <c r="J23" s="454"/>
      <c r="K23" s="453"/>
      <c r="L23" s="454"/>
      <c r="M23" s="453"/>
      <c r="N23" s="454"/>
      <c r="O23" s="368">
        <f t="shared" ref="O23:O72" si="1">G23+I23+K23+M23</f>
        <v>0</v>
      </c>
      <c r="P23" s="366">
        <f t="shared" ref="P23:P72" si="2">H23+J23+L23+N23</f>
        <v>0</v>
      </c>
      <c r="Q23" s="341"/>
      <c r="R23" s="341"/>
      <c r="S23" s="341"/>
      <c r="T23" s="341"/>
      <c r="U23" s="341"/>
    </row>
    <row r="24" spans="1:21" ht="15.75" x14ac:dyDescent="0.25">
      <c r="A24" s="1083"/>
      <c r="B24" s="1006"/>
      <c r="C24" s="452"/>
      <c r="D24" s="452"/>
      <c r="E24" s="452"/>
      <c r="F24" s="341"/>
      <c r="G24" s="453"/>
      <c r="H24" s="454"/>
      <c r="I24" s="453"/>
      <c r="J24" s="454"/>
      <c r="K24" s="453"/>
      <c r="L24" s="454"/>
      <c r="M24" s="453"/>
      <c r="N24" s="454"/>
      <c r="O24" s="368">
        <f t="shared" si="1"/>
        <v>0</v>
      </c>
      <c r="P24" s="366">
        <f t="shared" si="2"/>
        <v>0</v>
      </c>
      <c r="Q24" s="341"/>
      <c r="R24" s="341"/>
      <c r="S24" s="341"/>
      <c r="T24" s="341"/>
      <c r="U24" s="341"/>
    </row>
    <row r="25" spans="1:21" ht="15.75" x14ac:dyDescent="0.25">
      <c r="A25" s="1083"/>
      <c r="B25" s="1062"/>
      <c r="C25" s="452"/>
      <c r="D25" s="452"/>
      <c r="E25" s="452"/>
      <c r="F25" s="341"/>
      <c r="G25" s="453"/>
      <c r="H25" s="454"/>
      <c r="I25" s="453"/>
      <c r="J25" s="454"/>
      <c r="K25" s="453"/>
      <c r="L25" s="454"/>
      <c r="M25" s="453"/>
      <c r="N25" s="454"/>
      <c r="O25" s="368">
        <f t="shared" si="1"/>
        <v>0</v>
      </c>
      <c r="P25" s="366">
        <f t="shared" si="2"/>
        <v>0</v>
      </c>
      <c r="Q25" s="341"/>
      <c r="R25" s="341"/>
      <c r="S25" s="341"/>
      <c r="T25" s="341"/>
      <c r="U25" s="341"/>
    </row>
    <row r="26" spans="1:21" ht="15.75" x14ac:dyDescent="0.25">
      <c r="A26" s="1083"/>
      <c r="B26" s="1005" t="s">
        <v>1515</v>
      </c>
      <c r="C26" s="452"/>
      <c r="D26" s="452"/>
      <c r="E26" s="452"/>
      <c r="F26" s="341"/>
      <c r="G26" s="453"/>
      <c r="H26" s="454"/>
      <c r="I26" s="453"/>
      <c r="J26" s="454"/>
      <c r="K26" s="453"/>
      <c r="L26" s="454"/>
      <c r="M26" s="453"/>
      <c r="N26" s="454"/>
      <c r="O26" s="368">
        <f t="shared" si="1"/>
        <v>0</v>
      </c>
      <c r="P26" s="366">
        <f t="shared" si="2"/>
        <v>0</v>
      </c>
      <c r="Q26" s="341"/>
      <c r="R26" s="341"/>
      <c r="S26" s="341"/>
      <c r="T26" s="341"/>
      <c r="U26" s="341"/>
    </row>
    <row r="27" spans="1:21" ht="15.75" x14ac:dyDescent="0.25">
      <c r="A27" s="1083"/>
      <c r="B27" s="1006"/>
      <c r="C27" s="452"/>
      <c r="D27" s="452"/>
      <c r="E27" s="452"/>
      <c r="F27" s="341"/>
      <c r="G27" s="453"/>
      <c r="H27" s="454"/>
      <c r="I27" s="453"/>
      <c r="J27" s="454"/>
      <c r="K27" s="453"/>
      <c r="L27" s="454"/>
      <c r="M27" s="453"/>
      <c r="N27" s="454"/>
      <c r="O27" s="368">
        <f t="shared" si="1"/>
        <v>0</v>
      </c>
      <c r="P27" s="366">
        <f t="shared" si="2"/>
        <v>0</v>
      </c>
      <c r="Q27" s="341"/>
      <c r="R27" s="341"/>
      <c r="S27" s="341"/>
      <c r="T27" s="341"/>
      <c r="U27" s="341"/>
    </row>
    <row r="28" spans="1:21" ht="15.75" x14ac:dyDescent="0.25">
      <c r="A28" s="1083"/>
      <c r="B28" s="1006"/>
      <c r="C28" s="452"/>
      <c r="D28" s="452"/>
      <c r="E28" s="452"/>
      <c r="F28" s="341"/>
      <c r="G28" s="453"/>
      <c r="H28" s="454"/>
      <c r="I28" s="453"/>
      <c r="J28" s="454"/>
      <c r="K28" s="453"/>
      <c r="L28" s="454"/>
      <c r="M28" s="453"/>
      <c r="N28" s="454"/>
      <c r="O28" s="368">
        <f t="shared" si="1"/>
        <v>0</v>
      </c>
      <c r="P28" s="366">
        <f t="shared" si="2"/>
        <v>0</v>
      </c>
      <c r="Q28" s="341"/>
      <c r="R28" s="341"/>
      <c r="S28" s="341"/>
      <c r="T28" s="341"/>
      <c r="U28" s="341"/>
    </row>
    <row r="29" spans="1:21" ht="15.75" x14ac:dyDescent="0.25">
      <c r="A29" s="1083"/>
      <c r="B29" s="1062"/>
      <c r="C29" s="452"/>
      <c r="D29" s="452"/>
      <c r="E29" s="452"/>
      <c r="F29" s="341"/>
      <c r="G29" s="453"/>
      <c r="H29" s="454"/>
      <c r="I29" s="453"/>
      <c r="J29" s="454"/>
      <c r="K29" s="453"/>
      <c r="L29" s="454"/>
      <c r="M29" s="453"/>
      <c r="N29" s="454"/>
      <c r="O29" s="368">
        <f t="shared" si="1"/>
        <v>0</v>
      </c>
      <c r="P29" s="366">
        <f t="shared" si="2"/>
        <v>0</v>
      </c>
      <c r="Q29" s="341"/>
      <c r="R29" s="341"/>
      <c r="S29" s="341"/>
      <c r="T29" s="341"/>
      <c r="U29" s="341"/>
    </row>
    <row r="30" spans="1:21" ht="15.75" x14ac:dyDescent="0.25">
      <c r="A30" s="1083"/>
      <c r="B30" s="1079" t="s">
        <v>1516</v>
      </c>
      <c r="C30" s="452"/>
      <c r="D30" s="452"/>
      <c r="E30" s="452"/>
      <c r="F30" s="341"/>
      <c r="G30" s="453"/>
      <c r="H30" s="454"/>
      <c r="I30" s="453"/>
      <c r="J30" s="454"/>
      <c r="K30" s="453"/>
      <c r="L30" s="454"/>
      <c r="M30" s="453"/>
      <c r="N30" s="454"/>
      <c r="O30" s="368">
        <f t="shared" si="1"/>
        <v>0</v>
      </c>
      <c r="P30" s="366">
        <f t="shared" si="2"/>
        <v>0</v>
      </c>
      <c r="Q30" s="341"/>
      <c r="R30" s="341"/>
      <c r="S30" s="341"/>
      <c r="T30" s="341"/>
      <c r="U30" s="341"/>
    </row>
    <row r="31" spans="1:21" ht="15.75" x14ac:dyDescent="0.25">
      <c r="A31" s="1083"/>
      <c r="B31" s="1079"/>
      <c r="C31" s="452"/>
      <c r="D31" s="452"/>
      <c r="E31" s="452"/>
      <c r="F31" s="341"/>
      <c r="G31" s="453"/>
      <c r="H31" s="454"/>
      <c r="I31" s="453"/>
      <c r="J31" s="454"/>
      <c r="K31" s="453"/>
      <c r="L31" s="454"/>
      <c r="M31" s="453"/>
      <c r="N31" s="454"/>
      <c r="O31" s="368">
        <f t="shared" si="1"/>
        <v>0</v>
      </c>
      <c r="P31" s="366">
        <f t="shared" si="2"/>
        <v>0</v>
      </c>
      <c r="Q31" s="341"/>
      <c r="R31" s="341"/>
      <c r="S31" s="341"/>
      <c r="T31" s="341"/>
      <c r="U31" s="341"/>
    </row>
    <row r="32" spans="1:21" ht="15.75" x14ac:dyDescent="0.25">
      <c r="A32" s="1083"/>
      <c r="B32" s="1079"/>
      <c r="C32" s="452"/>
      <c r="D32" s="452"/>
      <c r="E32" s="452"/>
      <c r="F32" s="341"/>
      <c r="G32" s="453"/>
      <c r="H32" s="454"/>
      <c r="I32" s="453"/>
      <c r="J32" s="454"/>
      <c r="K32" s="453"/>
      <c r="L32" s="454"/>
      <c r="M32" s="453"/>
      <c r="N32" s="454"/>
      <c r="O32" s="368">
        <f t="shared" si="1"/>
        <v>0</v>
      </c>
      <c r="P32" s="366">
        <f t="shared" si="2"/>
        <v>0</v>
      </c>
      <c r="Q32" s="341"/>
      <c r="R32" s="341"/>
      <c r="S32" s="341"/>
      <c r="T32" s="341"/>
      <c r="U32" s="341"/>
    </row>
    <row r="33" spans="1:21" ht="15.75" x14ac:dyDescent="0.25">
      <c r="A33" s="1083"/>
      <c r="B33" s="1079"/>
      <c r="C33" s="452"/>
      <c r="D33" s="452"/>
      <c r="E33" s="452"/>
      <c r="F33" s="341"/>
      <c r="G33" s="453"/>
      <c r="H33" s="454"/>
      <c r="I33" s="453"/>
      <c r="J33" s="454"/>
      <c r="K33" s="453"/>
      <c r="L33" s="454"/>
      <c r="M33" s="453"/>
      <c r="N33" s="454"/>
      <c r="O33" s="368">
        <f t="shared" si="1"/>
        <v>0</v>
      </c>
      <c r="P33" s="366">
        <f t="shared" si="2"/>
        <v>0</v>
      </c>
      <c r="Q33" s="341"/>
      <c r="R33" s="341"/>
      <c r="S33" s="341"/>
      <c r="T33" s="341"/>
      <c r="U33" s="341"/>
    </row>
    <row r="34" spans="1:21" ht="15.75" x14ac:dyDescent="0.25">
      <c r="A34" s="1083"/>
      <c r="B34" s="1079" t="s">
        <v>1517</v>
      </c>
      <c r="C34" s="452"/>
      <c r="D34" s="452"/>
      <c r="E34" s="452"/>
      <c r="F34" s="341"/>
      <c r="G34" s="453"/>
      <c r="H34" s="454"/>
      <c r="I34" s="453"/>
      <c r="J34" s="454"/>
      <c r="K34" s="453"/>
      <c r="L34" s="454"/>
      <c r="M34" s="453"/>
      <c r="N34" s="454"/>
      <c r="O34" s="368">
        <f t="shared" si="1"/>
        <v>0</v>
      </c>
      <c r="P34" s="366">
        <f t="shared" si="2"/>
        <v>0</v>
      </c>
      <c r="Q34" s="341"/>
      <c r="R34" s="341"/>
      <c r="S34" s="341"/>
      <c r="T34" s="341"/>
      <c r="U34" s="341"/>
    </row>
    <row r="35" spans="1:21" ht="15.75" x14ac:dyDescent="0.25">
      <c r="A35" s="1083"/>
      <c r="B35" s="1079"/>
      <c r="C35" s="452"/>
      <c r="D35" s="452"/>
      <c r="E35" s="452"/>
      <c r="F35" s="341"/>
      <c r="G35" s="453"/>
      <c r="H35" s="454"/>
      <c r="I35" s="453"/>
      <c r="J35" s="454"/>
      <c r="K35" s="453"/>
      <c r="L35" s="454"/>
      <c r="M35" s="453"/>
      <c r="N35" s="454"/>
      <c r="O35" s="368">
        <f t="shared" si="1"/>
        <v>0</v>
      </c>
      <c r="P35" s="366">
        <f t="shared" si="2"/>
        <v>0</v>
      </c>
      <c r="Q35" s="341"/>
      <c r="R35" s="341"/>
      <c r="S35" s="341"/>
      <c r="T35" s="341"/>
      <c r="U35" s="341"/>
    </row>
    <row r="36" spans="1:21" ht="15.75" x14ac:dyDescent="0.25">
      <c r="A36" s="1083"/>
      <c r="B36" s="1079"/>
      <c r="C36" s="452"/>
      <c r="D36" s="452"/>
      <c r="E36" s="452"/>
      <c r="F36" s="341"/>
      <c r="G36" s="453"/>
      <c r="H36" s="454"/>
      <c r="I36" s="453"/>
      <c r="J36" s="454"/>
      <c r="K36" s="453"/>
      <c r="L36" s="454"/>
      <c r="M36" s="453"/>
      <c r="N36" s="454"/>
      <c r="O36" s="368">
        <f t="shared" si="1"/>
        <v>0</v>
      </c>
      <c r="P36" s="366">
        <f t="shared" si="2"/>
        <v>0</v>
      </c>
      <c r="Q36" s="341"/>
      <c r="R36" s="341"/>
      <c r="S36" s="341"/>
      <c r="T36" s="341"/>
      <c r="U36" s="341"/>
    </row>
    <row r="37" spans="1:21" ht="15.75" x14ac:dyDescent="0.25">
      <c r="A37" s="1084"/>
      <c r="B37" s="1079"/>
      <c r="C37" s="452"/>
      <c r="D37" s="452"/>
      <c r="E37" s="452"/>
      <c r="F37" s="341"/>
      <c r="G37" s="453"/>
      <c r="H37" s="454"/>
      <c r="I37" s="453"/>
      <c r="J37" s="454"/>
      <c r="K37" s="453"/>
      <c r="L37" s="454"/>
      <c r="M37" s="453"/>
      <c r="N37" s="454"/>
      <c r="O37" s="368">
        <f t="shared" si="1"/>
        <v>0</v>
      </c>
      <c r="P37" s="366">
        <f t="shared" si="2"/>
        <v>0</v>
      </c>
      <c r="Q37" s="341"/>
      <c r="R37" s="341"/>
      <c r="S37" s="341"/>
      <c r="T37" s="341"/>
      <c r="U37" s="341"/>
    </row>
    <row r="38" spans="1:21" ht="15.75" customHeight="1" x14ac:dyDescent="0.25">
      <c r="A38" s="1079" t="s">
        <v>1500</v>
      </c>
      <c r="B38" s="1005" t="s">
        <v>1518</v>
      </c>
      <c r="C38" s="452"/>
      <c r="D38" s="452"/>
      <c r="E38" s="452"/>
      <c r="F38" s="341"/>
      <c r="G38" s="453"/>
      <c r="H38" s="454"/>
      <c r="I38" s="453"/>
      <c r="J38" s="454"/>
      <c r="K38" s="453"/>
      <c r="L38" s="454"/>
      <c r="M38" s="453"/>
      <c r="N38" s="454"/>
      <c r="O38" s="368">
        <f t="shared" si="1"/>
        <v>0</v>
      </c>
      <c r="P38" s="366">
        <f t="shared" si="2"/>
        <v>0</v>
      </c>
      <c r="Q38" s="341"/>
      <c r="R38" s="341"/>
      <c r="S38" s="341"/>
      <c r="T38" s="341"/>
      <c r="U38" s="341"/>
    </row>
    <row r="39" spans="1:21" ht="15.75" x14ac:dyDescent="0.25">
      <c r="A39" s="1079"/>
      <c r="B39" s="1006"/>
      <c r="C39" s="452"/>
      <c r="D39" s="452"/>
      <c r="E39" s="452"/>
      <c r="F39" s="341"/>
      <c r="G39" s="453"/>
      <c r="H39" s="454"/>
      <c r="I39" s="453"/>
      <c r="J39" s="454"/>
      <c r="K39" s="453"/>
      <c r="L39" s="454"/>
      <c r="M39" s="453"/>
      <c r="N39" s="454"/>
      <c r="O39" s="368">
        <f t="shared" si="1"/>
        <v>0</v>
      </c>
      <c r="P39" s="366">
        <f t="shared" si="2"/>
        <v>0</v>
      </c>
      <c r="Q39" s="341"/>
      <c r="R39" s="341"/>
      <c r="S39" s="341"/>
      <c r="T39" s="341"/>
      <c r="U39" s="341"/>
    </row>
    <row r="40" spans="1:21" ht="15.75" x14ac:dyDescent="0.25">
      <c r="A40" s="1079"/>
      <c r="B40" s="1006"/>
      <c r="C40" s="452"/>
      <c r="D40" s="452"/>
      <c r="E40" s="452"/>
      <c r="F40" s="341"/>
      <c r="G40" s="453"/>
      <c r="H40" s="454"/>
      <c r="I40" s="453"/>
      <c r="J40" s="454"/>
      <c r="K40" s="453"/>
      <c r="L40" s="454"/>
      <c r="M40" s="453"/>
      <c r="N40" s="454"/>
      <c r="O40" s="368">
        <f t="shared" si="1"/>
        <v>0</v>
      </c>
      <c r="P40" s="366">
        <f t="shared" si="2"/>
        <v>0</v>
      </c>
      <c r="Q40" s="341"/>
      <c r="R40" s="341"/>
      <c r="S40" s="341"/>
      <c r="T40" s="341"/>
      <c r="U40" s="341"/>
    </row>
    <row r="41" spans="1:21" ht="15.75" x14ac:dyDescent="0.25">
      <c r="A41" s="1079"/>
      <c r="B41" s="1062"/>
      <c r="C41" s="452"/>
      <c r="D41" s="452"/>
      <c r="E41" s="452"/>
      <c r="F41" s="341"/>
      <c r="G41" s="453"/>
      <c r="H41" s="454"/>
      <c r="I41" s="453"/>
      <c r="J41" s="454"/>
      <c r="K41" s="453"/>
      <c r="L41" s="454"/>
      <c r="M41" s="453"/>
      <c r="N41" s="454"/>
      <c r="O41" s="368">
        <f t="shared" si="1"/>
        <v>0</v>
      </c>
      <c r="P41" s="366">
        <f t="shared" si="2"/>
        <v>0</v>
      </c>
      <c r="Q41" s="341"/>
      <c r="R41" s="341"/>
      <c r="S41" s="341"/>
      <c r="T41" s="341"/>
      <c r="U41" s="341"/>
    </row>
    <row r="42" spans="1:21" ht="15.75" x14ac:dyDescent="0.25">
      <c r="A42" s="1079"/>
      <c r="B42" s="1005" t="s">
        <v>1519</v>
      </c>
      <c r="C42" s="452"/>
      <c r="D42" s="452"/>
      <c r="E42" s="452"/>
      <c r="F42" s="341"/>
      <c r="G42" s="453"/>
      <c r="H42" s="454"/>
      <c r="I42" s="453"/>
      <c r="J42" s="454"/>
      <c r="K42" s="453"/>
      <c r="L42" s="454"/>
      <c r="M42" s="453"/>
      <c r="N42" s="454"/>
      <c r="O42" s="368">
        <f t="shared" si="1"/>
        <v>0</v>
      </c>
      <c r="P42" s="366">
        <f t="shared" si="2"/>
        <v>0</v>
      </c>
      <c r="Q42" s="341"/>
      <c r="R42" s="341"/>
      <c r="S42" s="341"/>
      <c r="T42" s="341"/>
      <c r="U42" s="341"/>
    </row>
    <row r="43" spans="1:21" ht="15.75" x14ac:dyDescent="0.25">
      <c r="A43" s="1079"/>
      <c r="B43" s="1006"/>
      <c r="C43" s="452"/>
      <c r="D43" s="452"/>
      <c r="E43" s="452"/>
      <c r="F43" s="341"/>
      <c r="G43" s="453"/>
      <c r="H43" s="454"/>
      <c r="I43" s="453"/>
      <c r="J43" s="454"/>
      <c r="K43" s="453"/>
      <c r="L43" s="454"/>
      <c r="M43" s="453"/>
      <c r="N43" s="454"/>
      <c r="O43" s="368">
        <f t="shared" si="1"/>
        <v>0</v>
      </c>
      <c r="P43" s="366">
        <f t="shared" si="2"/>
        <v>0</v>
      </c>
      <c r="Q43" s="341"/>
      <c r="R43" s="341"/>
      <c r="S43" s="341"/>
      <c r="T43" s="341"/>
      <c r="U43" s="341"/>
    </row>
    <row r="44" spans="1:21" ht="15.75" x14ac:dyDescent="0.25">
      <c r="A44" s="1079"/>
      <c r="B44" s="1006"/>
      <c r="C44" s="452"/>
      <c r="D44" s="452"/>
      <c r="E44" s="452"/>
      <c r="F44" s="341"/>
      <c r="G44" s="453"/>
      <c r="H44" s="454"/>
      <c r="I44" s="453"/>
      <c r="J44" s="454"/>
      <c r="K44" s="453"/>
      <c r="L44" s="454"/>
      <c r="M44" s="453"/>
      <c r="N44" s="454"/>
      <c r="O44" s="368">
        <f t="shared" si="1"/>
        <v>0</v>
      </c>
      <c r="P44" s="366">
        <f t="shared" si="2"/>
        <v>0</v>
      </c>
      <c r="Q44" s="341"/>
      <c r="R44" s="341"/>
      <c r="S44" s="341"/>
      <c r="T44" s="341"/>
      <c r="U44" s="341"/>
    </row>
    <row r="45" spans="1:21" ht="15.75" x14ac:dyDescent="0.25">
      <c r="A45" s="1079"/>
      <c r="B45" s="1062"/>
      <c r="C45" s="452"/>
      <c r="D45" s="452"/>
      <c r="E45" s="452"/>
      <c r="F45" s="341"/>
      <c r="G45" s="453"/>
      <c r="H45" s="454"/>
      <c r="I45" s="453"/>
      <c r="J45" s="454"/>
      <c r="K45" s="453"/>
      <c r="L45" s="454"/>
      <c r="M45" s="453"/>
      <c r="N45" s="454"/>
      <c r="O45" s="368">
        <f t="shared" si="1"/>
        <v>0</v>
      </c>
      <c r="P45" s="366">
        <f t="shared" si="2"/>
        <v>0</v>
      </c>
      <c r="Q45" s="341"/>
      <c r="R45" s="341"/>
      <c r="S45" s="341"/>
      <c r="T45" s="341"/>
      <c r="U45" s="341"/>
    </row>
    <row r="46" spans="1:21" ht="15.75" x14ac:dyDescent="0.25">
      <c r="A46" s="1005" t="s">
        <v>1501</v>
      </c>
      <c r="B46" s="1079" t="s">
        <v>1520</v>
      </c>
      <c r="C46" s="452"/>
      <c r="D46" s="452"/>
      <c r="E46" s="452"/>
      <c r="F46" s="341"/>
      <c r="G46" s="453"/>
      <c r="H46" s="454"/>
      <c r="I46" s="453"/>
      <c r="J46" s="454"/>
      <c r="K46" s="453"/>
      <c r="L46" s="454"/>
      <c r="M46" s="453"/>
      <c r="N46" s="454"/>
      <c r="O46" s="368">
        <f t="shared" si="1"/>
        <v>0</v>
      </c>
      <c r="P46" s="366">
        <f t="shared" si="2"/>
        <v>0</v>
      </c>
      <c r="Q46" s="341"/>
      <c r="R46" s="341"/>
      <c r="S46" s="341"/>
      <c r="T46" s="341"/>
      <c r="U46" s="341"/>
    </row>
    <row r="47" spans="1:21" ht="15.75" x14ac:dyDescent="0.25">
      <c r="A47" s="1006"/>
      <c r="B47" s="1079"/>
      <c r="C47" s="452"/>
      <c r="D47" s="452"/>
      <c r="E47" s="452"/>
      <c r="F47" s="341"/>
      <c r="G47" s="453"/>
      <c r="H47" s="454"/>
      <c r="I47" s="453"/>
      <c r="J47" s="454"/>
      <c r="K47" s="453"/>
      <c r="L47" s="454"/>
      <c r="M47" s="453"/>
      <c r="N47" s="454"/>
      <c r="O47" s="368">
        <f t="shared" si="1"/>
        <v>0</v>
      </c>
      <c r="P47" s="366">
        <f t="shared" si="2"/>
        <v>0</v>
      </c>
      <c r="Q47" s="341"/>
      <c r="R47" s="341"/>
      <c r="S47" s="341"/>
      <c r="T47" s="341"/>
      <c r="U47" s="341"/>
    </row>
    <row r="48" spans="1:21" ht="15.75" x14ac:dyDescent="0.25">
      <c r="A48" s="1006"/>
      <c r="B48" s="1079"/>
      <c r="C48" s="452"/>
      <c r="D48" s="452"/>
      <c r="E48" s="452"/>
      <c r="F48" s="341"/>
      <c r="G48" s="453"/>
      <c r="H48" s="454"/>
      <c r="I48" s="453"/>
      <c r="J48" s="454"/>
      <c r="K48" s="453"/>
      <c r="L48" s="454"/>
      <c r="M48" s="453"/>
      <c r="N48" s="454"/>
      <c r="O48" s="368">
        <f t="shared" si="1"/>
        <v>0</v>
      </c>
      <c r="P48" s="366">
        <f t="shared" si="2"/>
        <v>0</v>
      </c>
      <c r="Q48" s="341"/>
      <c r="R48" s="341"/>
      <c r="S48" s="341"/>
      <c r="T48" s="341"/>
      <c r="U48" s="341"/>
    </row>
    <row r="49" spans="1:21" ht="15.75" x14ac:dyDescent="0.25">
      <c r="A49" s="1006"/>
      <c r="B49" s="1079"/>
      <c r="C49" s="452"/>
      <c r="D49" s="452"/>
      <c r="E49" s="452"/>
      <c r="F49" s="341"/>
      <c r="G49" s="453"/>
      <c r="H49" s="454"/>
      <c r="I49" s="453"/>
      <c r="J49" s="454"/>
      <c r="K49" s="453"/>
      <c r="L49" s="454"/>
      <c r="M49" s="453"/>
      <c r="N49" s="454"/>
      <c r="O49" s="368">
        <f t="shared" si="1"/>
        <v>0</v>
      </c>
      <c r="P49" s="366">
        <f t="shared" si="2"/>
        <v>0</v>
      </c>
      <c r="Q49" s="341"/>
      <c r="R49" s="341"/>
      <c r="S49" s="341"/>
      <c r="T49" s="341"/>
      <c r="U49" s="341"/>
    </row>
    <row r="50" spans="1:21" ht="15.75" x14ac:dyDescent="0.25">
      <c r="A50" s="1006"/>
      <c r="B50" s="1079" t="s">
        <v>1521</v>
      </c>
      <c r="C50" s="452"/>
      <c r="D50" s="452"/>
      <c r="E50" s="452"/>
      <c r="F50" s="341"/>
      <c r="G50" s="453"/>
      <c r="H50" s="454"/>
      <c r="I50" s="453"/>
      <c r="J50" s="454"/>
      <c r="K50" s="453"/>
      <c r="L50" s="454"/>
      <c r="M50" s="453"/>
      <c r="N50" s="454"/>
      <c r="O50" s="368">
        <f t="shared" si="1"/>
        <v>0</v>
      </c>
      <c r="P50" s="366">
        <f t="shared" si="2"/>
        <v>0</v>
      </c>
      <c r="Q50" s="341"/>
      <c r="R50" s="341"/>
      <c r="S50" s="341"/>
      <c r="T50" s="341"/>
      <c r="U50" s="341"/>
    </row>
    <row r="51" spans="1:21" ht="15.75" x14ac:dyDescent="0.25">
      <c r="A51" s="1006"/>
      <c r="B51" s="1079"/>
      <c r="C51" s="452"/>
      <c r="D51" s="452"/>
      <c r="E51" s="452"/>
      <c r="F51" s="341"/>
      <c r="G51" s="453"/>
      <c r="H51" s="454"/>
      <c r="I51" s="453"/>
      <c r="J51" s="454"/>
      <c r="K51" s="453"/>
      <c r="L51" s="454"/>
      <c r="M51" s="453"/>
      <c r="N51" s="454"/>
      <c r="O51" s="368">
        <f t="shared" si="1"/>
        <v>0</v>
      </c>
      <c r="P51" s="366">
        <f t="shared" si="2"/>
        <v>0</v>
      </c>
      <c r="Q51" s="341"/>
      <c r="R51" s="341"/>
      <c r="S51" s="341"/>
      <c r="T51" s="341"/>
      <c r="U51" s="341"/>
    </row>
    <row r="52" spans="1:21" ht="15.75" x14ac:dyDescent="0.25">
      <c r="A52" s="1006"/>
      <c r="B52" s="1079"/>
      <c r="C52" s="452"/>
      <c r="D52" s="452"/>
      <c r="E52" s="452"/>
      <c r="F52" s="341"/>
      <c r="G52" s="453"/>
      <c r="H52" s="454"/>
      <c r="I52" s="453"/>
      <c r="J52" s="454"/>
      <c r="K52" s="453"/>
      <c r="L52" s="454"/>
      <c r="M52" s="453"/>
      <c r="N52" s="454"/>
      <c r="O52" s="368">
        <f t="shared" si="1"/>
        <v>0</v>
      </c>
      <c r="P52" s="366">
        <f t="shared" si="2"/>
        <v>0</v>
      </c>
      <c r="Q52" s="341"/>
      <c r="R52" s="341"/>
      <c r="S52" s="341"/>
      <c r="T52" s="341"/>
      <c r="U52" s="341"/>
    </row>
    <row r="53" spans="1:21" ht="15.75" x14ac:dyDescent="0.25">
      <c r="A53" s="1006"/>
      <c r="B53" s="1079"/>
      <c r="C53" s="452"/>
      <c r="D53" s="452"/>
      <c r="E53" s="452"/>
      <c r="F53" s="341"/>
      <c r="G53" s="453"/>
      <c r="H53" s="454"/>
      <c r="I53" s="453"/>
      <c r="J53" s="454"/>
      <c r="K53" s="453"/>
      <c r="L53" s="454"/>
      <c r="M53" s="453"/>
      <c r="N53" s="454"/>
      <c r="O53" s="368">
        <f t="shared" si="1"/>
        <v>0</v>
      </c>
      <c r="P53" s="366">
        <f t="shared" si="2"/>
        <v>0</v>
      </c>
      <c r="Q53" s="341"/>
      <c r="R53" s="341"/>
      <c r="S53" s="341"/>
      <c r="T53" s="341"/>
      <c r="U53" s="341"/>
    </row>
    <row r="54" spans="1:21" ht="15.75" x14ac:dyDescent="0.25">
      <c r="A54" s="1006"/>
      <c r="B54" s="1005" t="s">
        <v>1522</v>
      </c>
      <c r="C54" s="452"/>
      <c r="D54" s="452"/>
      <c r="E54" s="452"/>
      <c r="F54" s="341"/>
      <c r="G54" s="453"/>
      <c r="H54" s="454"/>
      <c r="I54" s="453"/>
      <c r="J54" s="454"/>
      <c r="K54" s="453"/>
      <c r="L54" s="454"/>
      <c r="M54" s="453"/>
      <c r="N54" s="454"/>
      <c r="O54" s="368">
        <f t="shared" si="1"/>
        <v>0</v>
      </c>
      <c r="P54" s="366">
        <f t="shared" si="2"/>
        <v>0</v>
      </c>
      <c r="Q54" s="341"/>
      <c r="R54" s="341"/>
      <c r="S54" s="341"/>
      <c r="T54" s="341"/>
      <c r="U54" s="341"/>
    </row>
    <row r="55" spans="1:21" ht="15.75" x14ac:dyDescent="0.25">
      <c r="A55" s="1006"/>
      <c r="B55" s="1006"/>
      <c r="C55" s="452"/>
      <c r="D55" s="452"/>
      <c r="E55" s="452"/>
      <c r="F55" s="341"/>
      <c r="G55" s="453"/>
      <c r="H55" s="454"/>
      <c r="I55" s="453"/>
      <c r="J55" s="454"/>
      <c r="K55" s="453"/>
      <c r="L55" s="454"/>
      <c r="M55" s="453"/>
      <c r="N55" s="454"/>
      <c r="O55" s="368">
        <f t="shared" si="1"/>
        <v>0</v>
      </c>
      <c r="P55" s="366">
        <f t="shared" si="2"/>
        <v>0</v>
      </c>
      <c r="Q55" s="341"/>
      <c r="R55" s="341"/>
      <c r="S55" s="341"/>
      <c r="T55" s="341"/>
      <c r="U55" s="341"/>
    </row>
    <row r="56" spans="1:21" ht="15.75" x14ac:dyDescent="0.25">
      <c r="A56" s="1006"/>
      <c r="B56" s="1006"/>
      <c r="C56" s="452"/>
      <c r="D56" s="452"/>
      <c r="E56" s="452"/>
      <c r="F56" s="341"/>
      <c r="G56" s="453"/>
      <c r="H56" s="454"/>
      <c r="I56" s="453"/>
      <c r="J56" s="454"/>
      <c r="K56" s="453"/>
      <c r="L56" s="454"/>
      <c r="M56" s="453"/>
      <c r="N56" s="454"/>
      <c r="O56" s="368">
        <f t="shared" si="1"/>
        <v>0</v>
      </c>
      <c r="P56" s="366">
        <f t="shared" si="2"/>
        <v>0</v>
      </c>
      <c r="Q56" s="341"/>
      <c r="R56" s="341"/>
      <c r="S56" s="341"/>
      <c r="T56" s="341"/>
      <c r="U56" s="341"/>
    </row>
    <row r="57" spans="1:21" ht="15.75" x14ac:dyDescent="0.25">
      <c r="A57" s="1062"/>
      <c r="B57" s="1062"/>
      <c r="C57" s="452"/>
      <c r="D57" s="452"/>
      <c r="E57" s="452"/>
      <c r="F57" s="341"/>
      <c r="G57" s="453"/>
      <c r="H57" s="454"/>
      <c r="I57" s="453"/>
      <c r="J57" s="454"/>
      <c r="K57" s="453"/>
      <c r="L57" s="454"/>
      <c r="M57" s="453"/>
      <c r="N57" s="454"/>
      <c r="O57" s="368">
        <f t="shared" si="1"/>
        <v>0</v>
      </c>
      <c r="P57" s="366">
        <f t="shared" si="2"/>
        <v>0</v>
      </c>
      <c r="Q57" s="341"/>
      <c r="R57" s="341"/>
      <c r="S57" s="341"/>
      <c r="T57" s="341"/>
      <c r="U57" s="341"/>
    </row>
    <row r="58" spans="1:21" ht="15.75" x14ac:dyDescent="0.25">
      <c r="A58" s="1005" t="s">
        <v>1502</v>
      </c>
      <c r="B58" s="1005" t="s">
        <v>1523</v>
      </c>
      <c r="C58" s="452"/>
      <c r="D58" s="452"/>
      <c r="E58" s="452"/>
      <c r="F58" s="341"/>
      <c r="G58" s="453"/>
      <c r="H58" s="454"/>
      <c r="I58" s="453"/>
      <c r="J58" s="454"/>
      <c r="K58" s="453"/>
      <c r="L58" s="454"/>
      <c r="M58" s="453"/>
      <c r="N58" s="454"/>
      <c r="O58" s="368">
        <f t="shared" si="1"/>
        <v>0</v>
      </c>
      <c r="P58" s="366">
        <f t="shared" si="2"/>
        <v>0</v>
      </c>
      <c r="Q58" s="341"/>
      <c r="R58" s="341"/>
      <c r="S58" s="341"/>
      <c r="T58" s="341"/>
      <c r="U58" s="341"/>
    </row>
    <row r="59" spans="1:21" ht="15.75" x14ac:dyDescent="0.25">
      <c r="A59" s="1006"/>
      <c r="B59" s="1006"/>
      <c r="C59" s="452"/>
      <c r="D59" s="452"/>
      <c r="E59" s="452"/>
      <c r="F59" s="341"/>
      <c r="G59" s="453"/>
      <c r="H59" s="454"/>
      <c r="I59" s="453"/>
      <c r="J59" s="454"/>
      <c r="K59" s="453"/>
      <c r="L59" s="454"/>
      <c r="M59" s="453"/>
      <c r="N59" s="454"/>
      <c r="O59" s="368">
        <f t="shared" si="1"/>
        <v>0</v>
      </c>
      <c r="P59" s="366">
        <f t="shared" si="2"/>
        <v>0</v>
      </c>
      <c r="Q59" s="341"/>
      <c r="R59" s="341"/>
      <c r="S59" s="341"/>
      <c r="T59" s="341"/>
      <c r="U59" s="341"/>
    </row>
    <row r="60" spans="1:21" ht="15.75" x14ac:dyDescent="0.25">
      <c r="A60" s="1006"/>
      <c r="B60" s="1006"/>
      <c r="C60" s="452"/>
      <c r="D60" s="452"/>
      <c r="E60" s="452"/>
      <c r="F60" s="341"/>
      <c r="G60" s="453"/>
      <c r="H60" s="454"/>
      <c r="I60" s="453"/>
      <c r="J60" s="454"/>
      <c r="K60" s="453"/>
      <c r="L60" s="454"/>
      <c r="M60" s="453"/>
      <c r="N60" s="454"/>
      <c r="O60" s="368">
        <f t="shared" si="1"/>
        <v>0</v>
      </c>
      <c r="P60" s="366">
        <f t="shared" si="2"/>
        <v>0</v>
      </c>
      <c r="Q60" s="341"/>
      <c r="R60" s="341"/>
      <c r="S60" s="341"/>
      <c r="T60" s="341"/>
      <c r="U60" s="341"/>
    </row>
    <row r="61" spans="1:21" ht="15.75" x14ac:dyDescent="0.25">
      <c r="A61" s="1006"/>
      <c r="B61" s="1062"/>
      <c r="C61" s="452"/>
      <c r="D61" s="452"/>
      <c r="E61" s="452"/>
      <c r="F61" s="341"/>
      <c r="G61" s="453"/>
      <c r="H61" s="454"/>
      <c r="I61" s="453"/>
      <c r="J61" s="454"/>
      <c r="K61" s="453"/>
      <c r="L61" s="454"/>
      <c r="M61" s="453"/>
      <c r="N61" s="454"/>
      <c r="O61" s="368">
        <f t="shared" si="1"/>
        <v>0</v>
      </c>
      <c r="P61" s="366">
        <f t="shared" si="2"/>
        <v>0</v>
      </c>
      <c r="Q61" s="341"/>
      <c r="R61" s="341"/>
      <c r="S61" s="341"/>
      <c r="T61" s="341"/>
      <c r="U61" s="341"/>
    </row>
    <row r="62" spans="1:21" ht="15.75" x14ac:dyDescent="0.25">
      <c r="A62" s="1006"/>
      <c r="B62" s="1005" t="s">
        <v>1524</v>
      </c>
      <c r="C62" s="452"/>
      <c r="D62" s="452"/>
      <c r="E62" s="452"/>
      <c r="F62" s="341"/>
      <c r="G62" s="453"/>
      <c r="H62" s="454"/>
      <c r="I62" s="453"/>
      <c r="J62" s="454"/>
      <c r="K62" s="453"/>
      <c r="L62" s="454"/>
      <c r="M62" s="453"/>
      <c r="N62" s="454"/>
      <c r="O62" s="368">
        <f t="shared" si="1"/>
        <v>0</v>
      </c>
      <c r="P62" s="366">
        <f t="shared" si="2"/>
        <v>0</v>
      </c>
      <c r="Q62" s="341"/>
      <c r="R62" s="341"/>
      <c r="S62" s="341"/>
      <c r="T62" s="341"/>
      <c r="U62" s="341"/>
    </row>
    <row r="63" spans="1:21" ht="15.75" x14ac:dyDescent="0.25">
      <c r="A63" s="1006"/>
      <c r="B63" s="1006"/>
      <c r="C63" s="452"/>
      <c r="D63" s="452"/>
      <c r="E63" s="452"/>
      <c r="F63" s="341"/>
      <c r="G63" s="453"/>
      <c r="H63" s="454"/>
      <c r="I63" s="453"/>
      <c r="J63" s="454"/>
      <c r="K63" s="453"/>
      <c r="L63" s="454"/>
      <c r="M63" s="453"/>
      <c r="N63" s="454"/>
      <c r="O63" s="368">
        <f t="shared" si="1"/>
        <v>0</v>
      </c>
      <c r="P63" s="366">
        <f t="shared" si="2"/>
        <v>0</v>
      </c>
      <c r="Q63" s="341"/>
      <c r="R63" s="341"/>
      <c r="S63" s="341"/>
      <c r="T63" s="341"/>
      <c r="U63" s="341"/>
    </row>
    <row r="64" spans="1:21" ht="15.75" x14ac:dyDescent="0.25">
      <c r="A64" s="1006"/>
      <c r="B64" s="1006"/>
      <c r="C64" s="452"/>
      <c r="D64" s="452"/>
      <c r="E64" s="452"/>
      <c r="F64" s="341"/>
      <c r="G64" s="453"/>
      <c r="H64" s="454"/>
      <c r="I64" s="453"/>
      <c r="J64" s="454"/>
      <c r="K64" s="453"/>
      <c r="L64" s="454"/>
      <c r="M64" s="453"/>
      <c r="N64" s="454"/>
      <c r="O64" s="368">
        <f t="shared" si="1"/>
        <v>0</v>
      </c>
      <c r="P64" s="366">
        <f t="shared" si="2"/>
        <v>0</v>
      </c>
      <c r="Q64" s="341"/>
      <c r="R64" s="341"/>
      <c r="S64" s="341"/>
      <c r="T64" s="341"/>
      <c r="U64" s="341"/>
    </row>
    <row r="65" spans="1:21" ht="15.75" x14ac:dyDescent="0.25">
      <c r="A65" s="1006"/>
      <c r="B65" s="1062"/>
      <c r="C65" s="452"/>
      <c r="D65" s="452"/>
      <c r="E65" s="452"/>
      <c r="F65" s="341"/>
      <c r="G65" s="453"/>
      <c r="H65" s="454"/>
      <c r="I65" s="453"/>
      <c r="J65" s="454"/>
      <c r="K65" s="453"/>
      <c r="L65" s="454"/>
      <c r="M65" s="453"/>
      <c r="N65" s="454"/>
      <c r="O65" s="368">
        <f t="shared" si="1"/>
        <v>0</v>
      </c>
      <c r="P65" s="366">
        <f t="shared" si="2"/>
        <v>0</v>
      </c>
      <c r="Q65" s="341"/>
      <c r="R65" s="341"/>
      <c r="S65" s="341"/>
      <c r="T65" s="341"/>
      <c r="U65" s="341"/>
    </row>
    <row r="66" spans="1:21" ht="15.75" x14ac:dyDescent="0.25">
      <c r="A66" s="1006"/>
      <c r="B66" s="1005" t="s">
        <v>1525</v>
      </c>
      <c r="C66" s="452"/>
      <c r="D66" s="452"/>
      <c r="E66" s="452"/>
      <c r="F66" s="341"/>
      <c r="G66" s="453"/>
      <c r="H66" s="454"/>
      <c r="I66" s="453"/>
      <c r="J66" s="454"/>
      <c r="K66" s="453"/>
      <c r="L66" s="454"/>
      <c r="M66" s="453"/>
      <c r="N66" s="454"/>
      <c r="O66" s="368">
        <f t="shared" si="1"/>
        <v>0</v>
      </c>
      <c r="P66" s="366">
        <f t="shared" si="2"/>
        <v>0</v>
      </c>
      <c r="Q66" s="341"/>
      <c r="R66" s="341"/>
      <c r="S66" s="341"/>
      <c r="T66" s="341"/>
      <c r="U66" s="341"/>
    </row>
    <row r="67" spans="1:21" ht="15.75" x14ac:dyDescent="0.25">
      <c r="A67" s="1006"/>
      <c r="B67" s="1006"/>
      <c r="C67" s="452"/>
      <c r="D67" s="452"/>
      <c r="E67" s="452"/>
      <c r="F67" s="341"/>
      <c r="G67" s="453"/>
      <c r="H67" s="454"/>
      <c r="I67" s="453"/>
      <c r="J67" s="454"/>
      <c r="K67" s="453"/>
      <c r="L67" s="454"/>
      <c r="M67" s="453"/>
      <c r="N67" s="454"/>
      <c r="O67" s="368">
        <f t="shared" si="1"/>
        <v>0</v>
      </c>
      <c r="P67" s="366">
        <f t="shared" si="2"/>
        <v>0</v>
      </c>
      <c r="Q67" s="341"/>
      <c r="R67" s="341"/>
      <c r="S67" s="341"/>
      <c r="T67" s="341"/>
      <c r="U67" s="341"/>
    </row>
    <row r="68" spans="1:21" ht="15.75" x14ac:dyDescent="0.25">
      <c r="A68" s="1006"/>
      <c r="B68" s="1006"/>
      <c r="C68" s="452"/>
      <c r="D68" s="452"/>
      <c r="E68" s="452"/>
      <c r="F68" s="341"/>
      <c r="G68" s="453"/>
      <c r="H68" s="454"/>
      <c r="I68" s="453"/>
      <c r="J68" s="454"/>
      <c r="K68" s="453"/>
      <c r="L68" s="454"/>
      <c r="M68" s="453"/>
      <c r="N68" s="454"/>
      <c r="O68" s="368">
        <f t="shared" si="1"/>
        <v>0</v>
      </c>
      <c r="P68" s="366">
        <f t="shared" si="2"/>
        <v>0</v>
      </c>
      <c r="Q68" s="341"/>
      <c r="R68" s="341"/>
      <c r="S68" s="341"/>
      <c r="T68" s="341"/>
      <c r="U68" s="341"/>
    </row>
    <row r="69" spans="1:21" ht="15.75" x14ac:dyDescent="0.25">
      <c r="A69" s="1006"/>
      <c r="B69" s="1062"/>
      <c r="C69" s="452"/>
      <c r="D69" s="452"/>
      <c r="E69" s="452"/>
      <c r="F69" s="341"/>
      <c r="G69" s="453"/>
      <c r="H69" s="454"/>
      <c r="I69" s="453"/>
      <c r="J69" s="454"/>
      <c r="K69" s="453"/>
      <c r="L69" s="454"/>
      <c r="M69" s="453"/>
      <c r="N69" s="454"/>
      <c r="O69" s="368">
        <f t="shared" si="1"/>
        <v>0</v>
      </c>
      <c r="P69" s="366">
        <f t="shared" si="2"/>
        <v>0</v>
      </c>
      <c r="Q69" s="341"/>
      <c r="R69" s="341"/>
      <c r="S69" s="341"/>
      <c r="T69" s="341"/>
      <c r="U69" s="341"/>
    </row>
    <row r="70" spans="1:21" ht="15.75" x14ac:dyDescent="0.25">
      <c r="A70" s="1006"/>
      <c r="B70" s="1005" t="s">
        <v>1526</v>
      </c>
      <c r="C70" s="452"/>
      <c r="D70" s="452"/>
      <c r="E70" s="452"/>
      <c r="F70" s="341"/>
      <c r="G70" s="453"/>
      <c r="H70" s="454"/>
      <c r="I70" s="453"/>
      <c r="J70" s="454"/>
      <c r="K70" s="453"/>
      <c r="L70" s="454"/>
      <c r="M70" s="453"/>
      <c r="N70" s="454"/>
      <c r="O70" s="368">
        <f t="shared" si="1"/>
        <v>0</v>
      </c>
      <c r="P70" s="366">
        <f t="shared" si="2"/>
        <v>0</v>
      </c>
      <c r="Q70" s="341"/>
      <c r="R70" s="341"/>
      <c r="S70" s="341"/>
      <c r="T70" s="341"/>
      <c r="U70" s="341"/>
    </row>
    <row r="71" spans="1:21" ht="15.75" x14ac:dyDescent="0.25">
      <c r="A71" s="1006"/>
      <c r="B71" s="1006"/>
      <c r="C71" s="452"/>
      <c r="D71" s="452"/>
      <c r="E71" s="452"/>
      <c r="F71" s="341"/>
      <c r="G71" s="453"/>
      <c r="H71" s="454"/>
      <c r="I71" s="453"/>
      <c r="J71" s="454"/>
      <c r="K71" s="453"/>
      <c r="L71" s="454"/>
      <c r="M71" s="453"/>
      <c r="N71" s="454"/>
      <c r="O71" s="368">
        <f t="shared" si="1"/>
        <v>0</v>
      </c>
      <c r="P71" s="366">
        <f t="shared" si="2"/>
        <v>0</v>
      </c>
      <c r="Q71" s="341"/>
      <c r="R71" s="341"/>
      <c r="S71" s="341"/>
      <c r="T71" s="341"/>
      <c r="U71" s="341"/>
    </row>
    <row r="72" spans="1:21" ht="15.75" x14ac:dyDescent="0.25">
      <c r="A72" s="1006"/>
      <c r="B72" s="1006"/>
      <c r="C72" s="452"/>
      <c r="D72" s="452"/>
      <c r="E72" s="452"/>
      <c r="F72" s="341"/>
      <c r="G72" s="453"/>
      <c r="H72" s="454"/>
      <c r="I72" s="453"/>
      <c r="J72" s="454"/>
      <c r="K72" s="453"/>
      <c r="L72" s="454"/>
      <c r="M72" s="453"/>
      <c r="N72" s="454"/>
      <c r="O72" s="368">
        <f t="shared" si="1"/>
        <v>0</v>
      </c>
      <c r="P72" s="366">
        <f t="shared" si="2"/>
        <v>0</v>
      </c>
      <c r="Q72" s="341"/>
      <c r="R72" s="341"/>
      <c r="S72" s="341"/>
      <c r="T72" s="341"/>
      <c r="U72" s="341"/>
    </row>
    <row r="73" spans="1:21" ht="15.75" x14ac:dyDescent="0.25">
      <c r="A73" s="1062"/>
      <c r="B73" s="1062"/>
      <c r="C73" s="452"/>
      <c r="D73" s="452"/>
      <c r="E73" s="452"/>
      <c r="F73" s="341"/>
      <c r="G73" s="341"/>
      <c r="H73" s="454"/>
      <c r="I73" s="341"/>
      <c r="J73" s="454"/>
      <c r="K73" s="341"/>
      <c r="L73" s="454"/>
      <c r="M73" s="341"/>
      <c r="N73" s="454"/>
      <c r="O73" s="368">
        <f t="shared" ref="O73:P73" si="3">G73+I73+K73+M73</f>
        <v>0</v>
      </c>
      <c r="P73" s="366">
        <f t="shared" si="3"/>
        <v>0</v>
      </c>
      <c r="Q73" s="341"/>
      <c r="R73" s="455"/>
      <c r="S73" s="341"/>
      <c r="T73" s="341"/>
      <c r="U73" s="341"/>
    </row>
    <row r="74" spans="1:21" ht="15.75" x14ac:dyDescent="0.25">
      <c r="A74" s="283"/>
      <c r="B74" s="284"/>
      <c r="C74" s="284"/>
      <c r="D74" s="283" t="s">
        <v>1504</v>
      </c>
      <c r="E74" s="284"/>
      <c r="F74" s="285"/>
      <c r="G74" s="74">
        <f t="shared" ref="G74:P74" si="4">SUM(G18:G73)</f>
        <v>0</v>
      </c>
      <c r="H74" s="232">
        <f t="shared" si="4"/>
        <v>0</v>
      </c>
      <c r="I74" s="74">
        <f t="shared" si="4"/>
        <v>0</v>
      </c>
      <c r="J74" s="232">
        <f t="shared" si="4"/>
        <v>0</v>
      </c>
      <c r="K74" s="74">
        <f t="shared" si="4"/>
        <v>0</v>
      </c>
      <c r="L74" s="232">
        <f t="shared" si="4"/>
        <v>0</v>
      </c>
      <c r="M74" s="74">
        <f t="shared" si="4"/>
        <v>0</v>
      </c>
      <c r="N74" s="232">
        <f t="shared" si="4"/>
        <v>0</v>
      </c>
      <c r="O74" s="232">
        <f t="shared" si="4"/>
        <v>0</v>
      </c>
      <c r="P74" s="232">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432" activePane="bottomLeft" state="frozen"/>
      <selection activeCell="A11" sqref="A11"/>
      <selection pane="bottomLeft" activeCell="D5" sqref="D5"/>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4" customWidth="1"/>
    <col min="25" max="27" width="34.28515625" style="174" customWidth="1"/>
    <col min="28" max="44" width="24.28515625" style="174" customWidth="1"/>
    <col min="45" max="16384" width="11.5703125" style="85"/>
  </cols>
  <sheetData>
    <row r="1" spans="1:571" ht="26.1" hidden="1" x14ac:dyDescent="0.35">
      <c r="A1" s="186"/>
      <c r="B1" s="189"/>
      <c r="C1" s="186" t="s">
        <v>251</v>
      </c>
      <c r="D1" s="189" t="s">
        <v>252</v>
      </c>
      <c r="E1" s="180" t="s">
        <v>253</v>
      </c>
      <c r="F1" s="180" t="s">
        <v>496</v>
      </c>
      <c r="G1" s="180" t="s">
        <v>498</v>
      </c>
      <c r="H1" s="180" t="s">
        <v>500</v>
      </c>
      <c r="I1" s="180" t="s">
        <v>502</v>
      </c>
      <c r="J1" s="180" t="s">
        <v>504</v>
      </c>
      <c r="K1" s="180" t="s">
        <v>506</v>
      </c>
      <c r="L1" s="180" t="s">
        <v>254</v>
      </c>
      <c r="M1" s="180" t="s">
        <v>509</v>
      </c>
      <c r="N1" s="180" t="s">
        <v>255</v>
      </c>
      <c r="O1" s="180" t="s">
        <v>511</v>
      </c>
      <c r="P1" s="180" t="s">
        <v>513</v>
      </c>
      <c r="Q1" s="180" t="s">
        <v>515</v>
      </c>
      <c r="R1" s="180" t="s">
        <v>513</v>
      </c>
      <c r="S1" s="180" t="s">
        <v>515</v>
      </c>
      <c r="T1" s="180" t="s">
        <v>515</v>
      </c>
      <c r="U1" s="180" t="s">
        <v>256</v>
      </c>
      <c r="V1" s="180" t="s">
        <v>516</v>
      </c>
      <c r="W1" s="180" t="s">
        <v>519</v>
      </c>
      <c r="X1" s="180" t="s">
        <v>519</v>
      </c>
      <c r="Y1" s="180" t="s">
        <v>257</v>
      </c>
      <c r="Z1" s="432"/>
      <c r="AA1" s="180" t="s">
        <v>257</v>
      </c>
      <c r="AB1" s="180" t="s">
        <v>521</v>
      </c>
      <c r="AC1" s="180" t="s">
        <v>258</v>
      </c>
      <c r="AD1" s="180" t="s">
        <v>522</v>
      </c>
      <c r="AE1" s="180" t="s">
        <v>523</v>
      </c>
      <c r="AF1" s="180" t="s">
        <v>527</v>
      </c>
      <c r="AG1" s="180" t="s">
        <v>274</v>
      </c>
      <c r="AH1" s="180" t="s">
        <v>528</v>
      </c>
      <c r="AI1" s="180" t="s">
        <v>530</v>
      </c>
      <c r="AJ1" s="180" t="s">
        <v>532</v>
      </c>
      <c r="AK1" s="180" t="s">
        <v>275</v>
      </c>
      <c r="AL1" s="180" t="s">
        <v>534</v>
      </c>
      <c r="AM1" s="180" t="s">
        <v>536</v>
      </c>
      <c r="AN1" s="180" t="s">
        <v>538</v>
      </c>
      <c r="AO1" s="180" t="s">
        <v>540</v>
      </c>
      <c r="AP1" s="180" t="s">
        <v>250</v>
      </c>
      <c r="AQ1" s="180" t="s">
        <v>542</v>
      </c>
      <c r="AR1" s="189" t="s">
        <v>259</v>
      </c>
      <c r="AS1" s="180" t="s">
        <v>544</v>
      </c>
      <c r="AT1" s="180" t="s">
        <v>260</v>
      </c>
      <c r="AU1" s="180" t="s">
        <v>546</v>
      </c>
      <c r="AV1" s="180" t="s">
        <v>548</v>
      </c>
      <c r="AW1" s="180" t="s">
        <v>261</v>
      </c>
      <c r="AX1" s="180" t="s">
        <v>550</v>
      </c>
      <c r="AY1" s="180" t="s">
        <v>552</v>
      </c>
      <c r="AZ1" s="180" t="s">
        <v>262</v>
      </c>
      <c r="BA1" s="180" t="s">
        <v>553</v>
      </c>
      <c r="BB1" s="180" t="s">
        <v>555</v>
      </c>
      <c r="BC1" s="180" t="s">
        <v>556</v>
      </c>
      <c r="BD1" s="180" t="s">
        <v>557</v>
      </c>
      <c r="BE1" s="180" t="s">
        <v>559</v>
      </c>
      <c r="BF1" s="180" t="s">
        <v>561</v>
      </c>
      <c r="BG1" s="180" t="s">
        <v>562</v>
      </c>
      <c r="BH1" s="180" t="s">
        <v>263</v>
      </c>
      <c r="BI1" s="180" t="s">
        <v>564</v>
      </c>
      <c r="BJ1" s="180" t="s">
        <v>566</v>
      </c>
      <c r="BK1" s="180" t="s">
        <v>568</v>
      </c>
      <c r="BL1" s="180" t="s">
        <v>570</v>
      </c>
      <c r="BM1" s="180" t="s">
        <v>572</v>
      </c>
      <c r="BN1" s="180" t="s">
        <v>574</v>
      </c>
      <c r="BO1" s="180" t="s">
        <v>576</v>
      </c>
      <c r="BP1" s="180" t="s">
        <v>578</v>
      </c>
      <c r="BQ1" s="180" t="s">
        <v>276</v>
      </c>
      <c r="BR1" s="180" t="s">
        <v>580</v>
      </c>
      <c r="BS1" s="180" t="s">
        <v>582</v>
      </c>
      <c r="BT1" s="180" t="s">
        <v>584</v>
      </c>
      <c r="BU1" s="180" t="s">
        <v>586</v>
      </c>
      <c r="BV1" s="180" t="s">
        <v>588</v>
      </c>
      <c r="BW1" s="180" t="s">
        <v>590</v>
      </c>
      <c r="BX1" s="180" t="s">
        <v>592</v>
      </c>
      <c r="BY1" s="180" t="s">
        <v>594</v>
      </c>
      <c r="BZ1" s="180" t="s">
        <v>596</v>
      </c>
      <c r="CA1" s="180" t="s">
        <v>598</v>
      </c>
      <c r="CB1" s="189" t="s">
        <v>264</v>
      </c>
      <c r="CC1" s="180" t="s">
        <v>265</v>
      </c>
      <c r="CD1" s="180" t="s">
        <v>600</v>
      </c>
      <c r="CE1" s="180" t="s">
        <v>266</v>
      </c>
      <c r="CF1" s="180" t="s">
        <v>602</v>
      </c>
      <c r="CG1" s="180" t="s">
        <v>604</v>
      </c>
      <c r="CH1" s="189" t="s">
        <v>267</v>
      </c>
      <c r="CI1" s="180" t="s">
        <v>268</v>
      </c>
      <c r="CJ1" s="180" t="s">
        <v>606</v>
      </c>
      <c r="CK1" s="180" t="s">
        <v>269</v>
      </c>
      <c r="CL1" s="180" t="s">
        <v>608</v>
      </c>
      <c r="CM1" s="180" t="s">
        <v>610</v>
      </c>
      <c r="CN1" s="180" t="s">
        <v>612</v>
      </c>
      <c r="CO1" s="189" t="s">
        <v>270</v>
      </c>
      <c r="CP1" s="180" t="s">
        <v>618</v>
      </c>
      <c r="CQ1" s="180" t="s">
        <v>620</v>
      </c>
      <c r="CR1" s="180" t="s">
        <v>271</v>
      </c>
      <c r="CS1" s="180" t="s">
        <v>614</v>
      </c>
      <c r="CT1" s="180" t="s">
        <v>616</v>
      </c>
      <c r="CU1" s="180" t="s">
        <v>272</v>
      </c>
      <c r="CV1" s="180" t="s">
        <v>622</v>
      </c>
      <c r="CW1" s="180" t="s">
        <v>273</v>
      </c>
      <c r="CX1" s="180" t="s">
        <v>623</v>
      </c>
      <c r="CY1" s="177" t="s">
        <v>277</v>
      </c>
      <c r="CZ1" s="189" t="s">
        <v>278</v>
      </c>
      <c r="DA1" s="180" t="s">
        <v>624</v>
      </c>
      <c r="DB1" s="180" t="s">
        <v>625</v>
      </c>
      <c r="DC1" s="180" t="s">
        <v>627</v>
      </c>
      <c r="DD1" s="180" t="s">
        <v>279</v>
      </c>
      <c r="DE1" s="180" t="s">
        <v>629</v>
      </c>
      <c r="DF1" s="180" t="s">
        <v>631</v>
      </c>
      <c r="DG1" s="180" t="s">
        <v>633</v>
      </c>
      <c r="DH1" s="180" t="s">
        <v>635</v>
      </c>
      <c r="DI1" s="180" t="s">
        <v>637</v>
      </c>
      <c r="DJ1" s="180" t="s">
        <v>639</v>
      </c>
      <c r="DK1" s="189" t="s">
        <v>280</v>
      </c>
      <c r="DL1" s="180" t="s">
        <v>281</v>
      </c>
      <c r="DM1" s="180" t="s">
        <v>641</v>
      </c>
      <c r="DN1" s="180" t="s">
        <v>282</v>
      </c>
      <c r="DO1" s="180" t="s">
        <v>643</v>
      </c>
      <c r="DP1" s="180" t="s">
        <v>645</v>
      </c>
      <c r="DQ1" s="180" t="s">
        <v>647</v>
      </c>
      <c r="DR1" s="180" t="s">
        <v>649</v>
      </c>
      <c r="DS1" s="180" t="s">
        <v>651</v>
      </c>
      <c r="DT1" s="180" t="s">
        <v>653</v>
      </c>
      <c r="DU1" s="180" t="s">
        <v>655</v>
      </c>
      <c r="DV1" s="180" t="s">
        <v>283</v>
      </c>
      <c r="DW1" s="180" t="s">
        <v>657</v>
      </c>
      <c r="DX1" s="180" t="s">
        <v>659</v>
      </c>
      <c r="DY1" s="180" t="s">
        <v>661</v>
      </c>
      <c r="DZ1" s="189" t="s">
        <v>284</v>
      </c>
      <c r="EA1" s="180" t="s">
        <v>663</v>
      </c>
      <c r="EB1" s="180" t="s">
        <v>285</v>
      </c>
      <c r="EC1" s="180" t="s">
        <v>665</v>
      </c>
      <c r="ED1" s="180" t="s">
        <v>286</v>
      </c>
      <c r="EE1" s="180" t="s">
        <v>667</v>
      </c>
      <c r="EF1" s="180" t="s">
        <v>669</v>
      </c>
      <c r="EG1" s="180" t="s">
        <v>671</v>
      </c>
      <c r="EH1" s="180" t="s">
        <v>673</v>
      </c>
      <c r="EI1" s="180" t="s">
        <v>675</v>
      </c>
      <c r="EJ1" s="180" t="s">
        <v>677</v>
      </c>
      <c r="EK1" s="180" t="s">
        <v>679</v>
      </c>
      <c r="EL1" s="180" t="s">
        <v>681</v>
      </c>
      <c r="EM1" s="180" t="s">
        <v>683</v>
      </c>
      <c r="EN1" s="180" t="s">
        <v>685</v>
      </c>
      <c r="EO1" s="180" t="s">
        <v>687</v>
      </c>
      <c r="EP1" s="189" t="s">
        <v>287</v>
      </c>
      <c r="EQ1" s="180" t="s">
        <v>689</v>
      </c>
      <c r="ER1" s="180" t="s">
        <v>288</v>
      </c>
      <c r="ES1" s="180" t="s">
        <v>691</v>
      </c>
      <c r="ET1" s="180" t="s">
        <v>693</v>
      </c>
      <c r="EU1" s="180" t="s">
        <v>289</v>
      </c>
      <c r="EV1" s="180" t="s">
        <v>695</v>
      </c>
      <c r="EW1" s="180" t="s">
        <v>697</v>
      </c>
      <c r="EX1" s="180" t="s">
        <v>290</v>
      </c>
      <c r="EY1" s="180" t="s">
        <v>699</v>
      </c>
      <c r="EZ1" s="180" t="s">
        <v>701</v>
      </c>
      <c r="FA1" s="180" t="s">
        <v>703</v>
      </c>
      <c r="FB1" s="180" t="s">
        <v>291</v>
      </c>
      <c r="FC1" s="180" t="s">
        <v>705</v>
      </c>
      <c r="FD1" s="180" t="s">
        <v>707</v>
      </c>
      <c r="FE1" s="189" t="s">
        <v>292</v>
      </c>
      <c r="FF1" s="180" t="s">
        <v>293</v>
      </c>
      <c r="FG1" s="180" t="s">
        <v>709</v>
      </c>
      <c r="FH1" s="180" t="s">
        <v>711</v>
      </c>
      <c r="FI1" s="180" t="s">
        <v>713</v>
      </c>
      <c r="FJ1" s="180" t="s">
        <v>715</v>
      </c>
      <c r="FK1" s="180" t="s">
        <v>294</v>
      </c>
      <c r="FL1" s="180" t="s">
        <v>717</v>
      </c>
      <c r="FM1" s="180" t="s">
        <v>719</v>
      </c>
      <c r="FN1" s="180" t="s">
        <v>721</v>
      </c>
      <c r="FO1" s="180" t="s">
        <v>723</v>
      </c>
      <c r="FP1" s="180" t="s">
        <v>725</v>
      </c>
      <c r="FQ1" s="180" t="s">
        <v>295</v>
      </c>
      <c r="FR1" s="180" t="s">
        <v>728</v>
      </c>
      <c r="FS1" s="180" t="s">
        <v>296</v>
      </c>
      <c r="FT1" s="180" t="s">
        <v>731</v>
      </c>
      <c r="FU1" s="180" t="s">
        <v>732</v>
      </c>
      <c r="FV1" s="180" t="s">
        <v>734</v>
      </c>
      <c r="FW1" s="180" t="s">
        <v>297</v>
      </c>
      <c r="FX1" s="180" t="s">
        <v>737</v>
      </c>
      <c r="FY1" s="180" t="s">
        <v>738</v>
      </c>
      <c r="FZ1" s="180" t="s">
        <v>740</v>
      </c>
      <c r="GA1" s="180" t="s">
        <v>298</v>
      </c>
      <c r="GB1" s="180" t="s">
        <v>743</v>
      </c>
      <c r="GC1" s="180" t="s">
        <v>745</v>
      </c>
      <c r="GD1" s="180" t="s">
        <v>747</v>
      </c>
      <c r="GE1" s="189" t="s">
        <v>299</v>
      </c>
      <c r="GF1" s="189" t="s">
        <v>300</v>
      </c>
      <c r="GG1" s="180" t="s">
        <v>306</v>
      </c>
      <c r="GH1" s="180" t="s">
        <v>749</v>
      </c>
      <c r="GI1" s="180" t="s">
        <v>751</v>
      </c>
      <c r="GJ1" s="180" t="s">
        <v>753</v>
      </c>
      <c r="GK1" s="180" t="s">
        <v>755</v>
      </c>
      <c r="GL1" s="180" t="s">
        <v>757</v>
      </c>
      <c r="GM1" s="180" t="s">
        <v>759</v>
      </c>
      <c r="GN1" s="189" t="s">
        <v>301</v>
      </c>
      <c r="GO1" s="180" t="s">
        <v>307</v>
      </c>
      <c r="GP1" s="180" t="s">
        <v>761</v>
      </c>
      <c r="GQ1" s="180" t="s">
        <v>763</v>
      </c>
      <c r="GR1" s="180" t="s">
        <v>764</v>
      </c>
      <c r="GS1" s="180" t="s">
        <v>308</v>
      </c>
      <c r="GT1" s="180" t="s">
        <v>767</v>
      </c>
      <c r="GU1" s="180" t="s">
        <v>768</v>
      </c>
      <c r="GV1" s="189" t="s">
        <v>302</v>
      </c>
      <c r="GW1" s="180" t="s">
        <v>303</v>
      </c>
      <c r="GX1" s="180" t="s">
        <v>770</v>
      </c>
      <c r="GY1" s="180" t="s">
        <v>772</v>
      </c>
      <c r="GZ1" s="180" t="s">
        <v>774</v>
      </c>
      <c r="HA1" s="180" t="s">
        <v>776</v>
      </c>
      <c r="HB1" s="180" t="s">
        <v>778</v>
      </c>
      <c r="HC1" s="189" t="s">
        <v>304</v>
      </c>
      <c r="HD1" s="180" t="s">
        <v>305</v>
      </c>
      <c r="HE1" s="180" t="s">
        <v>780</v>
      </c>
      <c r="HF1" s="180" t="s">
        <v>782</v>
      </c>
      <c r="HG1" s="180" t="s">
        <v>784</v>
      </c>
      <c r="HH1" s="180" t="s">
        <v>786</v>
      </c>
      <c r="HI1" s="180" t="s">
        <v>788</v>
      </c>
      <c r="HJ1" s="180" t="s">
        <v>790</v>
      </c>
      <c r="HK1" s="177" t="s">
        <v>309</v>
      </c>
      <c r="HL1" s="189" t="s">
        <v>310</v>
      </c>
      <c r="HM1" s="180" t="s">
        <v>311</v>
      </c>
      <c r="HN1" s="180" t="s">
        <v>792</v>
      </c>
      <c r="HO1" s="180" t="s">
        <v>794</v>
      </c>
      <c r="HP1" s="180" t="s">
        <v>796</v>
      </c>
      <c r="HQ1" s="180" t="s">
        <v>798</v>
      </c>
      <c r="HR1" s="180" t="s">
        <v>312</v>
      </c>
      <c r="HS1" s="180" t="s">
        <v>801</v>
      </c>
      <c r="HT1" s="180" t="s">
        <v>329</v>
      </c>
      <c r="HU1" s="180" t="s">
        <v>839</v>
      </c>
      <c r="HV1" s="180" t="s">
        <v>841</v>
      </c>
      <c r="HW1" s="180" t="s">
        <v>843</v>
      </c>
      <c r="HX1" s="189" t="s">
        <v>313</v>
      </c>
      <c r="HY1" s="180" t="s">
        <v>803</v>
      </c>
      <c r="HZ1" s="180" t="s">
        <v>805</v>
      </c>
      <c r="IA1" s="180" t="s">
        <v>314</v>
      </c>
      <c r="IB1" s="180" t="s">
        <v>808</v>
      </c>
      <c r="IC1" s="180" t="s">
        <v>810</v>
      </c>
      <c r="ID1" s="180" t="s">
        <v>811</v>
      </c>
      <c r="IE1" s="180" t="s">
        <v>813</v>
      </c>
      <c r="IF1" s="189" t="s">
        <v>315</v>
      </c>
      <c r="IG1" s="180" t="s">
        <v>815</v>
      </c>
      <c r="IH1" s="180" t="s">
        <v>817</v>
      </c>
      <c r="II1" s="180" t="s">
        <v>819</v>
      </c>
      <c r="IJ1" s="180" t="s">
        <v>316</v>
      </c>
      <c r="IK1" s="180" t="s">
        <v>821</v>
      </c>
      <c r="IL1" s="180" t="s">
        <v>823</v>
      </c>
      <c r="IM1" s="180" t="s">
        <v>317</v>
      </c>
      <c r="IN1" s="180" t="s">
        <v>825</v>
      </c>
      <c r="IO1" s="180" t="s">
        <v>827</v>
      </c>
      <c r="IP1" s="180" t="s">
        <v>318</v>
      </c>
      <c r="IQ1" s="180" t="s">
        <v>829</v>
      </c>
      <c r="IR1" s="180" t="s">
        <v>831</v>
      </c>
      <c r="IS1" s="180" t="s">
        <v>833</v>
      </c>
      <c r="IT1" s="180" t="s">
        <v>835</v>
      </c>
      <c r="IU1" s="180" t="s">
        <v>319</v>
      </c>
      <c r="IV1" s="180" t="s">
        <v>837</v>
      </c>
      <c r="IW1" s="189" t="s">
        <v>320</v>
      </c>
      <c r="IX1" s="180" t="s">
        <v>845</v>
      </c>
      <c r="IY1" s="180" t="s">
        <v>847</v>
      </c>
      <c r="IZ1" s="180" t="s">
        <v>321</v>
      </c>
      <c r="JA1" s="180" t="s">
        <v>849</v>
      </c>
      <c r="JB1" s="180" t="s">
        <v>851</v>
      </c>
      <c r="JC1" s="180" t="s">
        <v>853</v>
      </c>
      <c r="JD1" s="189" t="s">
        <v>322</v>
      </c>
      <c r="JE1" s="180" t="s">
        <v>855</v>
      </c>
      <c r="JF1" s="180" t="s">
        <v>323</v>
      </c>
      <c r="JG1" s="180" t="s">
        <v>858</v>
      </c>
      <c r="JH1" s="180" t="s">
        <v>860</v>
      </c>
      <c r="JI1" s="180" t="s">
        <v>862</v>
      </c>
      <c r="JJ1" s="180" t="s">
        <v>864</v>
      </c>
      <c r="JK1" s="180" t="s">
        <v>866</v>
      </c>
      <c r="JL1" s="180" t="s">
        <v>868</v>
      </c>
      <c r="JM1" s="180" t="s">
        <v>324</v>
      </c>
      <c r="JN1" s="180" t="s">
        <v>871</v>
      </c>
      <c r="JO1" s="180" t="s">
        <v>873</v>
      </c>
      <c r="JP1" s="180" t="s">
        <v>875</v>
      </c>
      <c r="JQ1" s="180" t="s">
        <v>877</v>
      </c>
      <c r="JR1" s="180" t="s">
        <v>879</v>
      </c>
      <c r="JS1" s="180" t="s">
        <v>881</v>
      </c>
      <c r="JT1" s="180" t="s">
        <v>883</v>
      </c>
      <c r="JU1" s="180" t="s">
        <v>885</v>
      </c>
      <c r="JV1" s="180" t="s">
        <v>325</v>
      </c>
      <c r="JW1" s="180" t="s">
        <v>888</v>
      </c>
      <c r="JX1" s="180" t="s">
        <v>890</v>
      </c>
      <c r="JY1" s="180" t="s">
        <v>892</v>
      </c>
      <c r="JZ1" s="180" t="s">
        <v>894</v>
      </c>
      <c r="KA1" s="180" t="s">
        <v>895</v>
      </c>
      <c r="KB1" s="180" t="s">
        <v>897</v>
      </c>
      <c r="KC1" s="180" t="s">
        <v>899</v>
      </c>
      <c r="KD1" s="180" t="s">
        <v>901</v>
      </c>
      <c r="KE1" s="180" t="s">
        <v>903</v>
      </c>
      <c r="KF1" s="180" t="s">
        <v>905</v>
      </c>
      <c r="KG1" s="180" t="s">
        <v>907</v>
      </c>
      <c r="KH1" s="180" t="s">
        <v>909</v>
      </c>
      <c r="KI1" s="180" t="s">
        <v>911</v>
      </c>
      <c r="KJ1" s="180" t="s">
        <v>913</v>
      </c>
      <c r="KK1" s="180" t="s">
        <v>915</v>
      </c>
      <c r="KL1" s="180" t="s">
        <v>917</v>
      </c>
      <c r="KM1" s="180" t="s">
        <v>919</v>
      </c>
      <c r="KN1" s="180" t="s">
        <v>921</v>
      </c>
      <c r="KO1" s="180" t="s">
        <v>923</v>
      </c>
      <c r="KP1" s="180" t="s">
        <v>925</v>
      </c>
      <c r="KQ1" s="180" t="s">
        <v>927</v>
      </c>
      <c r="KR1" s="180" t="s">
        <v>929</v>
      </c>
      <c r="KS1" s="180" t="s">
        <v>931</v>
      </c>
      <c r="KT1" s="180" t="s">
        <v>933</v>
      </c>
      <c r="KU1" s="180" t="s">
        <v>935</v>
      </c>
      <c r="KV1" s="180" t="s">
        <v>937</v>
      </c>
      <c r="KW1" s="189" t="s">
        <v>326</v>
      </c>
      <c r="KX1" s="180" t="s">
        <v>939</v>
      </c>
      <c r="KY1" s="180" t="s">
        <v>327</v>
      </c>
      <c r="KZ1" s="180" t="s">
        <v>942</v>
      </c>
      <c r="LA1" s="180" t="s">
        <v>944</v>
      </c>
      <c r="LB1" s="180" t="s">
        <v>946</v>
      </c>
      <c r="LC1" s="180" t="s">
        <v>948</v>
      </c>
      <c r="LD1" s="180" t="s">
        <v>328</v>
      </c>
      <c r="LE1" s="180" t="s">
        <v>951</v>
      </c>
      <c r="LF1" s="180" t="s">
        <v>953</v>
      </c>
      <c r="LG1" s="180" t="s">
        <v>955</v>
      </c>
      <c r="LH1" s="180" t="s">
        <v>957</v>
      </c>
      <c r="LI1" s="180" t="s">
        <v>959</v>
      </c>
      <c r="LJ1" s="180" t="s">
        <v>961</v>
      </c>
      <c r="LK1" s="180" t="s">
        <v>963</v>
      </c>
      <c r="LL1" s="177" t="s">
        <v>330</v>
      </c>
      <c r="LM1" s="189" t="s">
        <v>331</v>
      </c>
      <c r="LN1" s="180" t="s">
        <v>332</v>
      </c>
      <c r="LO1" s="180" t="s">
        <v>333</v>
      </c>
      <c r="LP1" s="189" t="s">
        <v>334</v>
      </c>
      <c r="LQ1" s="180" t="s">
        <v>335</v>
      </c>
      <c r="LR1" s="180" t="s">
        <v>983</v>
      </c>
      <c r="LS1" s="180" t="s">
        <v>985</v>
      </c>
      <c r="LT1" s="180" t="s">
        <v>986</v>
      </c>
      <c r="LU1" s="180" t="s">
        <v>988</v>
      </c>
      <c r="LV1" s="180" t="s">
        <v>989</v>
      </c>
      <c r="LW1" s="180" t="s">
        <v>991</v>
      </c>
      <c r="LX1" s="180" t="s">
        <v>993</v>
      </c>
      <c r="LY1" s="180" t="s">
        <v>995</v>
      </c>
      <c r="LZ1" s="180" t="s">
        <v>997</v>
      </c>
      <c r="MA1" s="180" t="s">
        <v>336</v>
      </c>
      <c r="MB1" s="180" t="s">
        <v>1000</v>
      </c>
      <c r="MC1" s="180" t="s">
        <v>1001</v>
      </c>
      <c r="MD1" s="180" t="s">
        <v>1003</v>
      </c>
      <c r="ME1" s="180" t="s">
        <v>337</v>
      </c>
      <c r="MF1" s="180" t="s">
        <v>1006</v>
      </c>
      <c r="MG1" s="180" t="s">
        <v>1007</v>
      </c>
      <c r="MH1" s="180" t="s">
        <v>1009</v>
      </c>
      <c r="MI1" s="180" t="s">
        <v>1011</v>
      </c>
      <c r="MJ1" s="180" t="s">
        <v>338</v>
      </c>
      <c r="MK1" s="180" t="s">
        <v>1014</v>
      </c>
      <c r="ML1" s="180" t="s">
        <v>1016</v>
      </c>
      <c r="MM1" s="180" t="s">
        <v>1018</v>
      </c>
      <c r="MN1" s="180" t="s">
        <v>1020</v>
      </c>
      <c r="MO1" s="180" t="s">
        <v>339</v>
      </c>
      <c r="MP1" s="180" t="s">
        <v>1023</v>
      </c>
      <c r="MQ1" s="180" t="s">
        <v>1025</v>
      </c>
      <c r="MR1" s="180" t="s">
        <v>1027</v>
      </c>
      <c r="MS1" s="180" t="s">
        <v>1029</v>
      </c>
      <c r="MT1" s="180" t="s">
        <v>1031</v>
      </c>
      <c r="MU1" s="180" t="s">
        <v>1033</v>
      </c>
      <c r="MV1" s="180" t="s">
        <v>1035</v>
      </c>
      <c r="MW1" s="180" t="s">
        <v>1037</v>
      </c>
      <c r="MX1" s="180" t="s">
        <v>1039</v>
      </c>
      <c r="MY1" s="180" t="s">
        <v>1041</v>
      </c>
      <c r="MZ1" s="180" t="s">
        <v>1043</v>
      </c>
      <c r="NA1" s="180" t="s">
        <v>1044</v>
      </c>
      <c r="NB1" s="189" t="s">
        <v>340</v>
      </c>
      <c r="NC1" s="180" t="s">
        <v>341</v>
      </c>
      <c r="ND1" s="180" t="s">
        <v>1046</v>
      </c>
      <c r="NE1" s="180" t="s">
        <v>1048</v>
      </c>
      <c r="NF1" s="180" t="s">
        <v>1050</v>
      </c>
      <c r="NG1" s="180" t="s">
        <v>1052</v>
      </c>
      <c r="NH1" s="189" t="s">
        <v>342</v>
      </c>
      <c r="NI1" s="180" t="s">
        <v>343</v>
      </c>
      <c r="NJ1" s="180" t="s">
        <v>1053</v>
      </c>
      <c r="NK1" s="180" t="s">
        <v>344</v>
      </c>
      <c r="NL1" s="180" t="s">
        <v>1055</v>
      </c>
      <c r="NM1" s="180" t="s">
        <v>1057</v>
      </c>
      <c r="NN1" s="180" t="s">
        <v>345</v>
      </c>
      <c r="NO1" s="180" t="s">
        <v>1059</v>
      </c>
      <c r="NP1" s="180" t="s">
        <v>1061</v>
      </c>
      <c r="NQ1" s="177" t="s">
        <v>331</v>
      </c>
      <c r="NR1" s="189" t="s">
        <v>332</v>
      </c>
      <c r="NS1" s="180" t="s">
        <v>346</v>
      </c>
      <c r="NT1" s="180" t="s">
        <v>965</v>
      </c>
      <c r="NU1" s="180" t="s">
        <v>967</v>
      </c>
      <c r="NV1" s="180" t="s">
        <v>969</v>
      </c>
      <c r="NW1" s="180" t="s">
        <v>971</v>
      </c>
      <c r="NX1" s="180" t="s">
        <v>347</v>
      </c>
      <c r="NY1" s="180" t="s">
        <v>973</v>
      </c>
      <c r="NZ1" s="180" t="s">
        <v>348</v>
      </c>
      <c r="OA1" s="180" t="s">
        <v>975</v>
      </c>
      <c r="OB1" s="189" t="s">
        <v>333</v>
      </c>
      <c r="OC1" s="180" t="s">
        <v>977</v>
      </c>
      <c r="OD1" s="180" t="s">
        <v>349</v>
      </c>
      <c r="OE1" s="177" t="s">
        <v>333</v>
      </c>
      <c r="OF1" s="189" t="s">
        <v>349</v>
      </c>
      <c r="OG1" s="180" t="s">
        <v>979</v>
      </c>
      <c r="OH1" s="180" t="s">
        <v>981</v>
      </c>
      <c r="OI1" s="180" t="s">
        <v>350</v>
      </c>
      <c r="OJ1" s="177" t="s">
        <v>351</v>
      </c>
      <c r="OK1" s="189" t="s">
        <v>352</v>
      </c>
      <c r="OL1" s="180" t="s">
        <v>353</v>
      </c>
      <c r="OM1" s="180" t="s">
        <v>1062</v>
      </c>
      <c r="ON1" s="180" t="s">
        <v>1064</v>
      </c>
      <c r="OO1" s="180" t="s">
        <v>354</v>
      </c>
      <c r="OP1" s="180" t="s">
        <v>364</v>
      </c>
      <c r="OQ1" s="180" t="s">
        <v>1066</v>
      </c>
      <c r="OR1" s="180" t="s">
        <v>1068</v>
      </c>
      <c r="OS1" s="180" t="s">
        <v>1070</v>
      </c>
      <c r="OT1" s="180" t="s">
        <v>1072</v>
      </c>
      <c r="OU1" s="180" t="s">
        <v>1074</v>
      </c>
      <c r="OV1" s="180" t="s">
        <v>1076</v>
      </c>
      <c r="OW1" s="180" t="s">
        <v>1078</v>
      </c>
      <c r="OX1" s="180" t="s">
        <v>1080</v>
      </c>
      <c r="OY1" s="180" t="s">
        <v>1082</v>
      </c>
      <c r="OZ1" s="180" t="s">
        <v>1084</v>
      </c>
      <c r="PA1" s="180" t="s">
        <v>1086</v>
      </c>
      <c r="PB1" s="180" t="s">
        <v>1088</v>
      </c>
      <c r="PC1" s="180" t="s">
        <v>1090</v>
      </c>
      <c r="PD1" s="180" t="s">
        <v>1092</v>
      </c>
      <c r="PE1" s="180" t="s">
        <v>1094</v>
      </c>
      <c r="PF1" s="180" t="s">
        <v>1096</v>
      </c>
      <c r="PG1" s="180" t="s">
        <v>1098</v>
      </c>
      <c r="PH1" s="180" t="s">
        <v>1100</v>
      </c>
      <c r="PI1" s="180" t="s">
        <v>1102</v>
      </c>
      <c r="PJ1" s="180" t="s">
        <v>1104</v>
      </c>
      <c r="PK1" s="180" t="s">
        <v>1106</v>
      </c>
      <c r="PL1" s="180" t="s">
        <v>1108</v>
      </c>
      <c r="PM1" s="180" t="s">
        <v>365</v>
      </c>
      <c r="PN1" s="180" t="s">
        <v>1111</v>
      </c>
      <c r="PO1" s="180" t="s">
        <v>1113</v>
      </c>
      <c r="PP1" s="180" t="s">
        <v>1114</v>
      </c>
      <c r="PQ1" s="180" t="s">
        <v>1116</v>
      </c>
      <c r="PR1" s="180" t="s">
        <v>1118</v>
      </c>
      <c r="PS1" s="180" t="s">
        <v>1120</v>
      </c>
      <c r="PT1" s="180" t="s">
        <v>1122</v>
      </c>
      <c r="PU1" s="180" t="s">
        <v>1124</v>
      </c>
      <c r="PV1" s="180" t="s">
        <v>1126</v>
      </c>
      <c r="PW1" s="180" t="s">
        <v>1128</v>
      </c>
      <c r="PX1" s="180" t="s">
        <v>1130</v>
      </c>
      <c r="PY1" s="180" t="s">
        <v>1132</v>
      </c>
      <c r="PZ1" s="180" t="s">
        <v>1134</v>
      </c>
      <c r="QA1" s="180" t="s">
        <v>1136</v>
      </c>
      <c r="QB1" s="180" t="s">
        <v>1138</v>
      </c>
      <c r="QC1" s="180" t="s">
        <v>1140</v>
      </c>
      <c r="QD1" s="180" t="s">
        <v>1142</v>
      </c>
      <c r="QE1" s="180" t="s">
        <v>1144</v>
      </c>
      <c r="QF1" s="180" t="s">
        <v>1146</v>
      </c>
      <c r="QG1" s="180" t="s">
        <v>1148</v>
      </c>
      <c r="QH1" s="180" t="s">
        <v>1150</v>
      </c>
      <c r="QI1" s="180" t="s">
        <v>1152</v>
      </c>
      <c r="QJ1" s="180" t="s">
        <v>1154</v>
      </c>
      <c r="QK1" s="180" t="s">
        <v>1156</v>
      </c>
      <c r="QL1" s="180" t="s">
        <v>1158</v>
      </c>
      <c r="QM1" s="180" t="s">
        <v>1160</v>
      </c>
      <c r="QN1" s="180" t="s">
        <v>355</v>
      </c>
      <c r="QO1" s="180" t="s">
        <v>1162</v>
      </c>
      <c r="QP1" s="180" t="s">
        <v>1164</v>
      </c>
      <c r="QQ1" s="180" t="s">
        <v>1166</v>
      </c>
      <c r="QR1" s="180" t="s">
        <v>1168</v>
      </c>
      <c r="QS1" s="180" t="s">
        <v>1170</v>
      </c>
      <c r="QT1" s="189" t="s">
        <v>356</v>
      </c>
      <c r="QU1" s="180" t="s">
        <v>357</v>
      </c>
      <c r="QV1" s="180" t="s">
        <v>1172</v>
      </c>
      <c r="QW1" s="180" t="s">
        <v>1174</v>
      </c>
      <c r="QX1" s="180" t="s">
        <v>1176</v>
      </c>
      <c r="QY1" s="180" t="s">
        <v>1178</v>
      </c>
      <c r="QZ1" s="180" t="s">
        <v>1180</v>
      </c>
      <c r="RA1" s="180" t="s">
        <v>1182</v>
      </c>
      <c r="RB1" s="189" t="s">
        <v>358</v>
      </c>
      <c r="RC1" s="180" t="s">
        <v>1184</v>
      </c>
      <c r="RD1" s="180" t="s">
        <v>359</v>
      </c>
      <c r="RE1" s="189" t="s">
        <v>360</v>
      </c>
      <c r="RF1" s="180" t="s">
        <v>361</v>
      </c>
      <c r="RG1" s="180" t="s">
        <v>1214</v>
      </c>
      <c r="RH1" s="180" t="s">
        <v>1216</v>
      </c>
      <c r="RI1" s="189" t="s">
        <v>362</v>
      </c>
      <c r="RJ1" s="180" t="s">
        <v>363</v>
      </c>
      <c r="RK1" s="180" t="s">
        <v>1218</v>
      </c>
      <c r="RL1" s="180" t="s">
        <v>1219</v>
      </c>
      <c r="RM1" s="180" t="s">
        <v>1220</v>
      </c>
      <c r="RN1" s="180" t="s">
        <v>1221</v>
      </c>
      <c r="RO1" s="180" t="s">
        <v>1223</v>
      </c>
      <c r="RP1" s="180" t="s">
        <v>1224</v>
      </c>
      <c r="RQ1" s="180" t="s">
        <v>1226</v>
      </c>
      <c r="RR1" s="180" t="s">
        <v>1227</v>
      </c>
      <c r="RS1" s="177" t="s">
        <v>358</v>
      </c>
      <c r="RT1" s="189" t="s">
        <v>359</v>
      </c>
      <c r="RU1" s="180" t="s">
        <v>366</v>
      </c>
      <c r="RV1" s="180" t="s">
        <v>1186</v>
      </c>
      <c r="RW1" s="180" t="s">
        <v>1188</v>
      </c>
      <c r="RX1" s="180" t="s">
        <v>1190</v>
      </c>
      <c r="RY1" s="180" t="s">
        <v>1192</v>
      </c>
      <c r="RZ1" s="180" t="s">
        <v>1194</v>
      </c>
      <c r="SA1" s="180" t="s">
        <v>1196</v>
      </c>
      <c r="SB1" s="180" t="s">
        <v>1198</v>
      </c>
      <c r="SC1" s="180" t="s">
        <v>1200</v>
      </c>
      <c r="SD1" s="180" t="s">
        <v>1202</v>
      </c>
      <c r="SE1" s="180" t="s">
        <v>1204</v>
      </c>
      <c r="SF1" s="180" t="s">
        <v>1206</v>
      </c>
      <c r="SG1" s="180" t="s">
        <v>1208</v>
      </c>
      <c r="SH1" s="180" t="s">
        <v>1210</v>
      </c>
      <c r="SI1" s="180" t="s">
        <v>1212</v>
      </c>
      <c r="SJ1" s="177" t="s">
        <v>367</v>
      </c>
      <c r="SK1" s="189" t="s">
        <v>368</v>
      </c>
      <c r="SL1" s="180" t="s">
        <v>369</v>
      </c>
      <c r="SM1" s="180" t="s">
        <v>1229</v>
      </c>
      <c r="SN1" s="180" t="s">
        <v>1231</v>
      </c>
      <c r="SO1" s="180" t="s">
        <v>370</v>
      </c>
      <c r="SP1" s="180" t="s">
        <v>1233</v>
      </c>
      <c r="SQ1" s="180" t="s">
        <v>1235</v>
      </c>
      <c r="SR1" s="180" t="s">
        <v>1237</v>
      </c>
      <c r="SS1" s="180" t="s">
        <v>1239</v>
      </c>
      <c r="ST1" s="189" t="s">
        <v>371</v>
      </c>
      <c r="SU1" s="180" t="s">
        <v>372</v>
      </c>
      <c r="SV1" s="180" t="s">
        <v>1241</v>
      </c>
      <c r="SW1" s="180" t="s">
        <v>1243</v>
      </c>
      <c r="SX1" s="180" t="s">
        <v>1245</v>
      </c>
      <c r="SY1" s="180" t="s">
        <v>1247</v>
      </c>
      <c r="SZ1" s="180" t="s">
        <v>1249</v>
      </c>
      <c r="TA1" s="180" t="s">
        <v>1251</v>
      </c>
      <c r="TB1" s="180" t="s">
        <v>1253</v>
      </c>
      <c r="TC1" s="180" t="s">
        <v>1255</v>
      </c>
      <c r="TD1" s="180" t="s">
        <v>1257</v>
      </c>
      <c r="TE1" s="180" t="s">
        <v>1259</v>
      </c>
      <c r="TF1" s="180" t="s">
        <v>1261</v>
      </c>
      <c r="TG1" s="180" t="s">
        <v>1263</v>
      </c>
      <c r="TH1" s="180" t="s">
        <v>1265</v>
      </c>
      <c r="TI1" s="180" t="s">
        <v>1267</v>
      </c>
      <c r="TJ1" s="180" t="s">
        <v>1269</v>
      </c>
      <c r="TK1" s="177" t="s">
        <v>373</v>
      </c>
      <c r="TL1" s="189" t="s">
        <v>374</v>
      </c>
      <c r="TM1" s="180" t="s">
        <v>375</v>
      </c>
      <c r="TN1" s="180" t="s">
        <v>1271</v>
      </c>
      <c r="TO1" s="180" t="s">
        <v>1273</v>
      </c>
      <c r="TP1" s="180" t="s">
        <v>1275</v>
      </c>
      <c r="TQ1" s="180" t="s">
        <v>1277</v>
      </c>
      <c r="TR1" s="180" t="s">
        <v>1279</v>
      </c>
      <c r="TS1" s="180" t="s">
        <v>376</v>
      </c>
      <c r="TT1" s="180" t="s">
        <v>1281</v>
      </c>
      <c r="TU1" s="180" t="s">
        <v>1283</v>
      </c>
      <c r="TV1" s="180" t="s">
        <v>1285</v>
      </c>
      <c r="TW1" s="180" t="s">
        <v>1287</v>
      </c>
      <c r="TX1" s="180" t="s">
        <v>1289</v>
      </c>
      <c r="TY1" s="180" t="s">
        <v>1291</v>
      </c>
      <c r="TZ1" s="189" t="s">
        <v>377</v>
      </c>
      <c r="UA1" s="180" t="s">
        <v>378</v>
      </c>
      <c r="UB1" s="180" t="s">
        <v>379</v>
      </c>
      <c r="UC1" s="180" t="s">
        <v>1293</v>
      </c>
      <c r="UD1" s="180" t="s">
        <v>1295</v>
      </c>
      <c r="UE1" s="180" t="s">
        <v>1296</v>
      </c>
      <c r="UF1" s="180" t="s">
        <v>1298</v>
      </c>
      <c r="UG1" s="180" t="s">
        <v>1300</v>
      </c>
      <c r="UH1" s="180" t="s">
        <v>1302</v>
      </c>
      <c r="UI1" s="180" t="s">
        <v>1304</v>
      </c>
      <c r="UJ1" s="180" t="s">
        <v>1306</v>
      </c>
      <c r="UK1" s="180" t="s">
        <v>1308</v>
      </c>
      <c r="UL1" s="180" t="s">
        <v>1310</v>
      </c>
      <c r="UM1" s="180" t="s">
        <v>1312</v>
      </c>
      <c r="UN1" s="180" t="s">
        <v>1314</v>
      </c>
      <c r="UO1" s="180" t="s">
        <v>1316</v>
      </c>
      <c r="UP1" s="180" t="s">
        <v>1318</v>
      </c>
      <c r="UQ1" s="180" t="s">
        <v>1320</v>
      </c>
      <c r="UR1" s="180" t="s">
        <v>1322</v>
      </c>
      <c r="US1" s="177" t="s">
        <v>1324</v>
      </c>
      <c r="UT1" s="180" t="s">
        <v>1326</v>
      </c>
      <c r="UU1" s="180" t="s">
        <v>1328</v>
      </c>
      <c r="UV1" s="180" t="s">
        <v>1330</v>
      </c>
      <c r="UW1" s="180" t="s">
        <v>1332</v>
      </c>
      <c r="UX1" s="180" t="s">
        <v>1334</v>
      </c>
      <c r="UY1" s="183"/>
    </row>
    <row r="2" spans="1:571" s="121" customFormat="1" ht="14.45" hidden="1" x14ac:dyDescent="0.35">
      <c r="K2" s="159"/>
      <c r="Z2" s="429"/>
      <c r="AB2" s="121" t="s">
        <v>129</v>
      </c>
      <c r="AC2" s="121" t="s">
        <v>130</v>
      </c>
    </row>
    <row r="3" spans="1:571" ht="14.45" hidden="1" x14ac:dyDescent="0.3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t="14.45" hidden="1" x14ac:dyDescent="0.3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ht="14.45" x14ac:dyDescent="0.3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ht="14.45" x14ac:dyDescent="0.35">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ht="14.45" x14ac:dyDescent="0.35">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ht="14.45" x14ac:dyDescent="0.35">
      <c r="B8" s="90"/>
      <c r="C8" s="88" t="s">
        <v>1494</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ht="14.45" x14ac:dyDescent="0.35">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4">
      <c r="K10" s="998" t="s">
        <v>393</v>
      </c>
      <c r="L10" s="998"/>
      <c r="M10" s="998"/>
      <c r="N10" s="998"/>
      <c r="O10" s="998"/>
      <c r="P10" s="998"/>
      <c r="Q10" s="998"/>
      <c r="R10" s="998"/>
      <c r="S10" s="998"/>
      <c r="T10" s="998"/>
      <c r="U10" s="998"/>
      <c r="V10" s="998"/>
      <c r="W10" s="998"/>
      <c r="X10" s="998"/>
      <c r="Y10" s="998"/>
      <c r="Z10" s="998"/>
      <c r="AA10" s="998"/>
    </row>
    <row r="11" spans="1:571" ht="79.5" thickBot="1" x14ac:dyDescent="0.3">
      <c r="A11" s="352"/>
      <c r="B11" s="308" t="s">
        <v>133</v>
      </c>
      <c r="C11" s="192" t="s">
        <v>132</v>
      </c>
      <c r="D11" s="193" t="s">
        <v>129</v>
      </c>
      <c r="E11" s="208" t="s">
        <v>1497</v>
      </c>
      <c r="F11" s="193" t="s">
        <v>248</v>
      </c>
      <c r="G11" s="193" t="s">
        <v>460</v>
      </c>
      <c r="H11" s="193" t="s">
        <v>462</v>
      </c>
      <c r="I11" s="208" t="s">
        <v>463</v>
      </c>
      <c r="J11" s="193" t="s">
        <v>461</v>
      </c>
      <c r="K11" s="324" t="s">
        <v>1357</v>
      </c>
      <c r="L11" s="324" t="s">
        <v>1359</v>
      </c>
      <c r="M11" s="324" t="s">
        <v>471</v>
      </c>
      <c r="N11" s="324" t="s">
        <v>1358</v>
      </c>
      <c r="O11" s="324" t="s">
        <v>1360</v>
      </c>
      <c r="P11" s="324" t="s">
        <v>472</v>
      </c>
      <c r="Q11" s="324" t="s">
        <v>1361</v>
      </c>
      <c r="R11" s="324" t="s">
        <v>1362</v>
      </c>
      <c r="S11" s="324" t="s">
        <v>1363</v>
      </c>
      <c r="T11" s="324" t="s">
        <v>1450</v>
      </c>
      <c r="U11" s="324" t="s">
        <v>1364</v>
      </c>
      <c r="V11" s="324" t="s">
        <v>1365</v>
      </c>
      <c r="W11" s="324" t="s">
        <v>1366</v>
      </c>
      <c r="X11" s="324" t="s">
        <v>1367</v>
      </c>
      <c r="Y11" s="324" t="s">
        <v>1368</v>
      </c>
      <c r="Z11" s="324" t="s">
        <v>1467</v>
      </c>
      <c r="AA11" s="324" t="s">
        <v>1505</v>
      </c>
      <c r="AB11" s="323" t="s">
        <v>394</v>
      </c>
      <c r="AC11" s="208" t="s">
        <v>412</v>
      </c>
      <c r="AD11" s="208" t="s">
        <v>395</v>
      </c>
      <c r="AE11" s="208" t="s">
        <v>409</v>
      </c>
      <c r="AF11" s="208" t="s">
        <v>396</v>
      </c>
      <c r="AG11" s="208" t="s">
        <v>397</v>
      </c>
      <c r="AH11" s="208" t="s">
        <v>398</v>
      </c>
      <c r="AI11" s="208" t="s">
        <v>408</v>
      </c>
      <c r="AJ11" s="208" t="s">
        <v>399</v>
      </c>
      <c r="AK11" s="208" t="s">
        <v>400</v>
      </c>
      <c r="AL11" s="208" t="s">
        <v>401</v>
      </c>
      <c r="AM11" s="208" t="s">
        <v>407</v>
      </c>
      <c r="AN11" s="208" t="s">
        <v>402</v>
      </c>
      <c r="AO11" s="208" t="s">
        <v>403</v>
      </c>
      <c r="AP11" s="208" t="s">
        <v>404</v>
      </c>
      <c r="AQ11" s="208" t="s">
        <v>406</v>
      </c>
      <c r="AR11" s="208" t="s">
        <v>405</v>
      </c>
    </row>
    <row r="12" spans="1:571" ht="14.45" x14ac:dyDescent="0.35">
      <c r="A12" s="351"/>
      <c r="B12" s="186" t="s">
        <v>251</v>
      </c>
      <c r="C12" s="187" t="s">
        <v>134</v>
      </c>
      <c r="D12" s="188">
        <f>D13+D47+D83+D89+D96</f>
        <v>54166.666666666664</v>
      </c>
      <c r="E12" s="188">
        <f>E13+E47+E83+E89+E96</f>
        <v>1420357.9950000001</v>
      </c>
      <c r="F12" s="188">
        <f t="shared" ref="F12:F106" si="0">D12+E12</f>
        <v>1474524.6616666669</v>
      </c>
      <c r="G12" s="188">
        <f>G13+G47+G83+G89+G96</f>
        <v>0</v>
      </c>
      <c r="H12" s="188">
        <f>F12-G12</f>
        <v>1474524.6616666669</v>
      </c>
      <c r="I12" s="188">
        <f>I13+I47+I83+I89+I96</f>
        <v>0</v>
      </c>
      <c r="J12" s="188">
        <f>F12-I12</f>
        <v>1474524.6616666669</v>
      </c>
      <c r="K12" s="188">
        <f t="shared" ref="K12:AD12" si="1">K13+K47+K83+K89+K96</f>
        <v>140000</v>
      </c>
      <c r="L12" s="188">
        <f t="shared" si="1"/>
        <v>0</v>
      </c>
      <c r="M12" s="188">
        <f t="shared" si="1"/>
        <v>0</v>
      </c>
      <c r="N12" s="188">
        <f t="shared" si="1"/>
        <v>0</v>
      </c>
      <c r="O12" s="188">
        <f t="shared" si="1"/>
        <v>0</v>
      </c>
      <c r="P12" s="188">
        <f t="shared" si="1"/>
        <v>0</v>
      </c>
      <c r="Q12" s="188">
        <f t="shared" si="1"/>
        <v>0</v>
      </c>
      <c r="R12" s="188">
        <f t="shared" si="1"/>
        <v>0</v>
      </c>
      <c r="S12" s="188">
        <f t="shared" si="1"/>
        <v>0</v>
      </c>
      <c r="T12" s="188">
        <f t="shared" ref="T12" si="2">T13+T47+T83+T89+T96</f>
        <v>0</v>
      </c>
      <c r="U12" s="188">
        <f t="shared" si="1"/>
        <v>1294524.6616666669</v>
      </c>
      <c r="V12" s="188">
        <f t="shared" si="1"/>
        <v>0</v>
      </c>
      <c r="W12" s="188">
        <f t="shared" si="1"/>
        <v>0</v>
      </c>
      <c r="X12" s="188">
        <f t="shared" si="1"/>
        <v>0</v>
      </c>
      <c r="Y12" s="188">
        <f t="shared" ref="Y12:Z12" si="3">Y13+Y47+Y83+Y89+Y96</f>
        <v>0</v>
      </c>
      <c r="Z12" s="188">
        <f t="shared" si="3"/>
        <v>0</v>
      </c>
      <c r="AA12" s="188">
        <f t="shared" si="1"/>
        <v>0</v>
      </c>
      <c r="AB12" s="188">
        <f t="shared" si="1"/>
        <v>118916.66666666667</v>
      </c>
      <c r="AC12" s="188">
        <f t="shared" si="1"/>
        <v>0</v>
      </c>
      <c r="AD12" s="188">
        <f t="shared" si="1"/>
        <v>1175607.9950000001</v>
      </c>
      <c r="AE12" s="188">
        <f>AB12+AC12+AD12</f>
        <v>1294524.6616666669</v>
      </c>
      <c r="AF12" s="188">
        <f>AF13+AF47+AF83+AF89+AF96</f>
        <v>0</v>
      </c>
      <c r="AG12" s="188">
        <f>AG13+AG47+AG83+AG89+AG96</f>
        <v>0</v>
      </c>
      <c r="AH12" s="188">
        <f>AH13+AH47+AH83+AH89+AH96</f>
        <v>100000</v>
      </c>
      <c r="AI12" s="188">
        <f>AF12+AG12+AH12</f>
        <v>100000</v>
      </c>
      <c r="AJ12" s="188">
        <f>AJ13+AJ47+AJ83+AJ89+AJ96</f>
        <v>0</v>
      </c>
      <c r="AK12" s="188">
        <f>AK13+AK47+AK83+AK89+AK96</f>
        <v>0</v>
      </c>
      <c r="AL12" s="188">
        <f>AL13+AL47+AL83+AL89+AL96</f>
        <v>0</v>
      </c>
      <c r="AM12" s="188">
        <f>AJ12+AK12+AL12</f>
        <v>0</v>
      </c>
      <c r="AN12" s="188">
        <f>AN13+AN47+AN83+AN89+AN96</f>
        <v>40000</v>
      </c>
      <c r="AO12" s="188">
        <f>AO13+AO47+AO83+AO89+AO96</f>
        <v>0</v>
      </c>
      <c r="AP12" s="188">
        <f>AP13+AP47+AP83+AP89+AP96</f>
        <v>0</v>
      </c>
      <c r="AQ12" s="188">
        <f>AN12+AO12+AP12</f>
        <v>40000</v>
      </c>
      <c r="AR12" s="188">
        <f>AE12+AI12+AM12+AQ12</f>
        <v>1434524.6616666669</v>
      </c>
    </row>
    <row r="13" spans="1:571" ht="14.45" x14ac:dyDescent="0.35">
      <c r="B13" s="189" t="s">
        <v>252</v>
      </c>
      <c r="C13" s="190" t="s">
        <v>135</v>
      </c>
      <c r="D13" s="191">
        <f>SUM(D14:D46)</f>
        <v>0</v>
      </c>
      <c r="E13" s="191">
        <f>SUM(E14:E46)</f>
        <v>40000</v>
      </c>
      <c r="F13" s="191">
        <f t="shared" si="0"/>
        <v>40000</v>
      </c>
      <c r="G13" s="191">
        <f>SUM(G14:G46)</f>
        <v>0</v>
      </c>
      <c r="H13" s="191">
        <f t="shared" ref="H13:H220" si="4">F13-G13</f>
        <v>40000</v>
      </c>
      <c r="I13" s="191">
        <f>SUM(I14:I46)</f>
        <v>0</v>
      </c>
      <c r="J13" s="191">
        <f t="shared" ref="J13:J220" si="5">F13-I13</f>
        <v>40000</v>
      </c>
      <c r="K13" s="191">
        <f t="shared" ref="K13:AD13" si="6">SUM(K14:K46)</f>
        <v>0</v>
      </c>
      <c r="L13" s="191">
        <f t="shared" si="6"/>
        <v>0</v>
      </c>
      <c r="M13" s="191">
        <f t="shared" si="6"/>
        <v>0</v>
      </c>
      <c r="N13" s="191">
        <f t="shared" si="6"/>
        <v>0</v>
      </c>
      <c r="O13" s="191">
        <f t="shared" si="6"/>
        <v>0</v>
      </c>
      <c r="P13" s="191">
        <f t="shared" si="6"/>
        <v>0</v>
      </c>
      <c r="Q13" s="191">
        <f t="shared" si="6"/>
        <v>0</v>
      </c>
      <c r="R13" s="191">
        <f t="shared" si="6"/>
        <v>0</v>
      </c>
      <c r="S13" s="191">
        <f t="shared" si="6"/>
        <v>0</v>
      </c>
      <c r="T13" s="191">
        <f t="shared" ref="T13" si="7">SUM(T14:T46)</f>
        <v>0</v>
      </c>
      <c r="U13" s="191">
        <f t="shared" si="6"/>
        <v>0</v>
      </c>
      <c r="V13" s="191">
        <f t="shared" si="6"/>
        <v>0</v>
      </c>
      <c r="W13" s="191">
        <f t="shared" si="6"/>
        <v>0</v>
      </c>
      <c r="X13" s="191">
        <f t="shared" si="6"/>
        <v>0</v>
      </c>
      <c r="Y13" s="191">
        <f t="shared" ref="Y13:Z13" si="8">SUM(Y14:Y46)</f>
        <v>0</v>
      </c>
      <c r="Z13" s="191">
        <f t="shared" si="8"/>
        <v>0</v>
      </c>
      <c r="AA13" s="191">
        <f t="shared" si="6"/>
        <v>0</v>
      </c>
      <c r="AB13" s="191">
        <f t="shared" si="6"/>
        <v>0</v>
      </c>
      <c r="AC13" s="191">
        <f t="shared" si="6"/>
        <v>0</v>
      </c>
      <c r="AD13" s="191">
        <f t="shared" si="6"/>
        <v>0</v>
      </c>
      <c r="AE13" s="191">
        <f t="shared" ref="AE13:AE220" si="9">AB13+AC13+AD13</f>
        <v>0</v>
      </c>
      <c r="AF13" s="191">
        <f>SUM(AF14:AF46)</f>
        <v>0</v>
      </c>
      <c r="AG13" s="191">
        <f>SUM(AG14:AG46)</f>
        <v>0</v>
      </c>
      <c r="AH13" s="191">
        <f>SUM(AH14:AH46)</f>
        <v>0</v>
      </c>
      <c r="AI13" s="191">
        <f t="shared" ref="AI13:AI220" si="10">AF13+AG13+AH13</f>
        <v>0</v>
      </c>
      <c r="AJ13" s="191">
        <f>SUM(AJ14:AJ46)</f>
        <v>0</v>
      </c>
      <c r="AK13" s="191">
        <f>SUM(AK14:AK46)</f>
        <v>0</v>
      </c>
      <c r="AL13" s="191">
        <f>SUM(AL14:AL46)</f>
        <v>0</v>
      </c>
      <c r="AM13" s="191">
        <f t="shared" ref="AM13:AM220" si="11">AJ13+AK13+AL13</f>
        <v>0</v>
      </c>
      <c r="AN13" s="191">
        <f>SUM(AN14:AN46)</f>
        <v>0</v>
      </c>
      <c r="AO13" s="191">
        <f>SUM(AO14:AO46)</f>
        <v>0</v>
      </c>
      <c r="AP13" s="191">
        <f>SUM(AP14:AP46)</f>
        <v>0</v>
      </c>
      <c r="AQ13" s="191">
        <f t="shared" ref="AQ13:AQ220" si="12">AN13+AO13+AP13</f>
        <v>0</v>
      </c>
      <c r="AR13" s="191">
        <f t="shared" ref="AR13:AR220" si="13">AE13+AI13+AM13+AQ13</f>
        <v>0</v>
      </c>
    </row>
    <row r="14" spans="1:571" ht="14.45" x14ac:dyDescent="0.35">
      <c r="B14" s="180" t="s">
        <v>253</v>
      </c>
      <c r="C14" s="181" t="s">
        <v>136</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4"/>
        <v>0</v>
      </c>
      <c r="I14" s="182"/>
      <c r="J14" s="182">
        <f t="shared" si="5"/>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9"/>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10"/>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11"/>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12"/>
        <v>0</v>
      </c>
      <c r="AR14" s="182">
        <f t="shared" si="13"/>
        <v>0</v>
      </c>
    </row>
    <row r="15" spans="1:571" ht="14.45" x14ac:dyDescent="0.35">
      <c r="B15" s="180" t="s">
        <v>496</v>
      </c>
      <c r="C15" s="181" t="s">
        <v>497</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0</v>
      </c>
      <c r="G15" s="182"/>
      <c r="H15" s="182">
        <f t="shared" si="4"/>
        <v>0</v>
      </c>
      <c r="I15" s="182"/>
      <c r="J15" s="182">
        <f t="shared" si="5"/>
        <v>0</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2">
        <f t="shared" si="9"/>
        <v>0</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10"/>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11"/>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12"/>
        <v>0</v>
      </c>
      <c r="AR15" s="182">
        <f t="shared" si="13"/>
        <v>0</v>
      </c>
    </row>
    <row r="16" spans="1:571" ht="14.45" x14ac:dyDescent="0.35">
      <c r="B16" s="180" t="s">
        <v>498</v>
      </c>
      <c r="C16" s="181" t="s">
        <v>499</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16" s="182">
        <f t="shared" si="0"/>
        <v>40000</v>
      </c>
      <c r="G16" s="182"/>
      <c r="H16" s="182">
        <f t="shared" si="4"/>
        <v>40000</v>
      </c>
      <c r="I16" s="182"/>
      <c r="J16" s="182">
        <f t="shared" si="5"/>
        <v>40000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9"/>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10"/>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11"/>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12"/>
        <v>0</v>
      </c>
      <c r="AR16" s="182">
        <f t="shared" si="13"/>
        <v>0</v>
      </c>
    </row>
    <row r="17" spans="2:44" ht="14.45" x14ac:dyDescent="0.35">
      <c r="B17" s="180" t="s">
        <v>500</v>
      </c>
      <c r="C17" s="181" t="s">
        <v>501</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4"/>
        <v>0</v>
      </c>
      <c r="I17" s="182"/>
      <c r="J17" s="182">
        <f t="shared" si="5"/>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9"/>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10"/>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11"/>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12"/>
        <v>0</v>
      </c>
      <c r="AR17" s="182">
        <f t="shared" si="13"/>
        <v>0</v>
      </c>
    </row>
    <row r="18" spans="2:44" ht="14.45" x14ac:dyDescent="0.35">
      <c r="B18" s="180" t="s">
        <v>502</v>
      </c>
      <c r="C18" s="181" t="s">
        <v>503</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4"/>
        <v>0</v>
      </c>
      <c r="I18" s="182"/>
      <c r="J18" s="182">
        <f t="shared" si="5"/>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9"/>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10"/>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11"/>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12"/>
        <v>0</v>
      </c>
      <c r="AR18" s="182">
        <f t="shared" si="13"/>
        <v>0</v>
      </c>
    </row>
    <row r="19" spans="2:44" ht="14.45" x14ac:dyDescent="0.35">
      <c r="B19" s="180" t="s">
        <v>504</v>
      </c>
      <c r="C19" s="181" t="s">
        <v>505</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4"/>
        <v>0</v>
      </c>
      <c r="I19" s="182"/>
      <c r="J19" s="182">
        <f t="shared" si="5"/>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9"/>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10"/>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11"/>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12"/>
        <v>0</v>
      </c>
      <c r="AR19" s="182">
        <f t="shared" si="13"/>
        <v>0</v>
      </c>
    </row>
    <row r="20" spans="2:44" ht="14.45" x14ac:dyDescent="0.35">
      <c r="B20" s="180" t="s">
        <v>506</v>
      </c>
      <c r="C20" s="181" t="s">
        <v>507</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4"/>
        <v>0</v>
      </c>
      <c r="I20" s="182"/>
      <c r="J20" s="182">
        <f t="shared" si="5"/>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9"/>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10"/>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11"/>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12"/>
        <v>0</v>
      </c>
      <c r="AR20" s="182">
        <f t="shared" si="13"/>
        <v>0</v>
      </c>
    </row>
    <row r="21" spans="2:44" ht="14.45" x14ac:dyDescent="0.35">
      <c r="B21" s="180" t="s">
        <v>254</v>
      </c>
      <c r="C21" s="181" t="s">
        <v>137</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4">D21+E21</f>
        <v>0</v>
      </c>
      <c r="G21" s="182"/>
      <c r="H21" s="182">
        <f t="shared" ref="H21:H46" si="15">F21-G21</f>
        <v>0</v>
      </c>
      <c r="I21" s="182"/>
      <c r="J21" s="182">
        <f t="shared" ref="J21:J46" si="16">F21-I21</f>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ref="AE21:AE47" si="17">AB21+AC21+AD21</f>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ref="AI21:AI46" si="18">AF21+AG21+AH21</f>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ref="AM21:AM46" si="19">AJ21+AK21+AL21</f>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ref="AQ21:AQ46" si="20">AN21+AO21+AP21</f>
        <v>0</v>
      </c>
      <c r="AR21" s="182">
        <f t="shared" ref="AR21:AR46" si="21">AE21+AI21+AM21+AQ21</f>
        <v>0</v>
      </c>
    </row>
    <row r="22" spans="2:44" ht="14.45" x14ac:dyDescent="0.35">
      <c r="B22" s="180" t="s">
        <v>509</v>
      </c>
      <c r="C22" s="181" t="s">
        <v>508</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2">D22+E22</f>
        <v>0</v>
      </c>
      <c r="G22" s="182"/>
      <c r="H22" s="182">
        <f t="shared" ref="H22" si="23">F22-G22</f>
        <v>0</v>
      </c>
      <c r="I22" s="182"/>
      <c r="J22" s="182">
        <f t="shared" ref="J22" si="24">F22-I22</f>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ref="AE22" si="25">AB22+AC22+AD22</f>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ref="AI22" si="26">AF22+AG22+AH22</f>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ref="AM22" si="27">AJ22+AK22+AL22</f>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ref="AQ22" si="28">AN22+AO22+AP22</f>
        <v>0</v>
      </c>
      <c r="AR22" s="182">
        <f t="shared" ref="AR22" si="29">AE22+AI22+AM22+AQ22</f>
        <v>0</v>
      </c>
    </row>
    <row r="23" spans="2:44" ht="14.45" x14ac:dyDescent="0.35">
      <c r="B23" s="180" t="s">
        <v>255</v>
      </c>
      <c r="C23" s="181" t="s">
        <v>138</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4"/>
        <v>0</v>
      </c>
      <c r="G23" s="182"/>
      <c r="H23" s="182">
        <f t="shared" si="15"/>
        <v>0</v>
      </c>
      <c r="I23" s="182"/>
      <c r="J23" s="182">
        <f t="shared" si="16"/>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17"/>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18"/>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19"/>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20"/>
        <v>0</v>
      </c>
      <c r="AR23" s="182">
        <f t="shared" si="21"/>
        <v>0</v>
      </c>
    </row>
    <row r="24" spans="2:44" ht="14.45" x14ac:dyDescent="0.35">
      <c r="B24" s="180" t="s">
        <v>511</v>
      </c>
      <c r="C24" s="181" t="s">
        <v>510</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30">D24+E24</f>
        <v>0</v>
      </c>
      <c r="G24" s="182"/>
      <c r="H24" s="182">
        <f t="shared" ref="H24:H27" si="31">F24-G24</f>
        <v>0</v>
      </c>
      <c r="I24" s="182"/>
      <c r="J24" s="182">
        <f t="shared" ref="J24:J27" si="32">F24-I24</f>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ref="AE24:AE27" si="33">AB24+AC24+AD24</f>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ref="AI24:AI27" si="34">AF24+AG24+AH24</f>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ref="AM24:AM27" si="35">AJ24+AK24+AL24</f>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ref="AQ24:AQ27" si="36">AN24+AO24+AP24</f>
        <v>0</v>
      </c>
      <c r="AR24" s="182">
        <f t="shared" ref="AR24:AR27" si="37">AE24+AI24+AM24+AQ24</f>
        <v>0</v>
      </c>
    </row>
    <row r="25" spans="2:44" ht="14.45" x14ac:dyDescent="0.35">
      <c r="B25" s="180" t="s">
        <v>513</v>
      </c>
      <c r="C25" s="181" t="s">
        <v>512</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30"/>
        <v>0</v>
      </c>
      <c r="G25" s="182"/>
      <c r="H25" s="182">
        <f t="shared" si="31"/>
        <v>0</v>
      </c>
      <c r="I25" s="182"/>
      <c r="J25" s="182">
        <f t="shared" si="3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33"/>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34"/>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35"/>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36"/>
        <v>0</v>
      </c>
      <c r="AR25" s="182">
        <f t="shared" si="37"/>
        <v>0</v>
      </c>
    </row>
    <row r="26" spans="2:44" ht="14.45" x14ac:dyDescent="0.35">
      <c r="B26" s="180" t="s">
        <v>515</v>
      </c>
      <c r="C26" s="181" t="s">
        <v>514</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30"/>
        <v>0</v>
      </c>
      <c r="G26" s="182"/>
      <c r="H26" s="182">
        <f t="shared" si="31"/>
        <v>0</v>
      </c>
      <c r="I26" s="182"/>
      <c r="J26" s="182">
        <f t="shared" si="3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33"/>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34"/>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35"/>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36"/>
        <v>0</v>
      </c>
      <c r="AR26" s="182">
        <f t="shared" si="37"/>
        <v>0</v>
      </c>
    </row>
    <row r="27" spans="2:44" ht="14.45" x14ac:dyDescent="0.35">
      <c r="B27" s="180" t="s">
        <v>256</v>
      </c>
      <c r="C27" s="181" t="s">
        <v>139</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30"/>
        <v>0</v>
      </c>
      <c r="G27" s="182"/>
      <c r="H27" s="182">
        <f t="shared" si="31"/>
        <v>0</v>
      </c>
      <c r="I27" s="182"/>
      <c r="J27" s="182">
        <f t="shared" si="3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33"/>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34"/>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35"/>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36"/>
        <v>0</v>
      </c>
      <c r="AR27" s="182">
        <f t="shared" si="37"/>
        <v>0</v>
      </c>
    </row>
    <row r="28" spans="2:44" ht="14.45" x14ac:dyDescent="0.35">
      <c r="B28" s="180" t="s">
        <v>516</v>
      </c>
      <c r="C28" s="181" t="s">
        <v>517</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4"/>
        <v>0</v>
      </c>
      <c r="G28" s="182"/>
      <c r="H28" s="182">
        <f t="shared" si="15"/>
        <v>0</v>
      </c>
      <c r="I28" s="182"/>
      <c r="J28" s="182">
        <f t="shared" si="16"/>
        <v>0</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2">
        <f t="shared" si="17"/>
        <v>0</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18"/>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19"/>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20"/>
        <v>0</v>
      </c>
      <c r="AR28" s="182">
        <f t="shared" si="21"/>
        <v>0</v>
      </c>
    </row>
    <row r="29" spans="2:44" ht="14.45" x14ac:dyDescent="0.35">
      <c r="B29" s="180" t="s">
        <v>519</v>
      </c>
      <c r="C29" s="181" t="s">
        <v>518</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8">D29+E29</f>
        <v>0</v>
      </c>
      <c r="G29" s="182"/>
      <c r="H29" s="182">
        <f t="shared" ref="H29:H30" si="39">F29-G29</f>
        <v>0</v>
      </c>
      <c r="I29" s="182"/>
      <c r="J29" s="182">
        <f t="shared" ref="J29:J30" si="40">F29-I29</f>
        <v>0</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2">
        <f t="shared" ref="AE29:AE30" si="41">AB29+AC29+AD29</f>
        <v>0</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ref="AI29:AI30" si="42">AF29+AG29+AH29</f>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ref="AM29:AM30" si="43">AJ29+AK29+AL29</f>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ref="AQ29:AQ30" si="44">AN29+AO29+AP29</f>
        <v>0</v>
      </c>
      <c r="AR29" s="182">
        <f t="shared" ref="AR29:AR30" si="45">AE29+AI29+AM29+AQ29</f>
        <v>0</v>
      </c>
    </row>
    <row r="30" spans="2:44" ht="14.45" x14ac:dyDescent="0.35">
      <c r="B30" s="180" t="s">
        <v>257</v>
      </c>
      <c r="C30" s="181" t="s">
        <v>140</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8"/>
        <v>0</v>
      </c>
      <c r="G30" s="182"/>
      <c r="H30" s="182">
        <f t="shared" si="39"/>
        <v>0</v>
      </c>
      <c r="I30" s="182"/>
      <c r="J30" s="182">
        <f t="shared" si="40"/>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1"/>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42"/>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43"/>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44"/>
        <v>0</v>
      </c>
      <c r="AR30" s="182">
        <f t="shared" si="45"/>
        <v>0</v>
      </c>
    </row>
    <row r="31" spans="2:44" ht="14.45" x14ac:dyDescent="0.35">
      <c r="B31" s="180" t="s">
        <v>521</v>
      </c>
      <c r="C31" s="181" t="s">
        <v>520</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4"/>
        <v>0</v>
      </c>
      <c r="G31" s="182"/>
      <c r="H31" s="182">
        <f t="shared" si="15"/>
        <v>0</v>
      </c>
      <c r="I31" s="182"/>
      <c r="J31" s="182">
        <f t="shared" si="16"/>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17"/>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18"/>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19"/>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20"/>
        <v>0</v>
      </c>
      <c r="AR31" s="182">
        <f t="shared" si="21"/>
        <v>0</v>
      </c>
    </row>
    <row r="32" spans="2:44" ht="14.45" x14ac:dyDescent="0.35">
      <c r="B32" s="180" t="s">
        <v>258</v>
      </c>
      <c r="C32" s="181" t="s">
        <v>141</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4"/>
        <v>0</v>
      </c>
      <c r="G32" s="182"/>
      <c r="H32" s="182">
        <f t="shared" si="15"/>
        <v>0</v>
      </c>
      <c r="I32" s="182"/>
      <c r="J32" s="182">
        <f t="shared" si="16"/>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17"/>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18"/>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19"/>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20"/>
        <v>0</v>
      </c>
      <c r="AR32" s="182">
        <f t="shared" si="21"/>
        <v>0</v>
      </c>
    </row>
    <row r="33" spans="2:44" ht="14.45" x14ac:dyDescent="0.35">
      <c r="B33" s="180" t="s">
        <v>522</v>
      </c>
      <c r="C33" s="181" t="s">
        <v>524</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6">D33+E33</f>
        <v>0</v>
      </c>
      <c r="G33" s="182"/>
      <c r="H33" s="182">
        <f t="shared" ref="H33:H34" si="47">F33-G33</f>
        <v>0</v>
      </c>
      <c r="I33" s="182"/>
      <c r="J33" s="182">
        <f t="shared" ref="J33:J34" si="48">F33-I33</f>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ref="AE33:AE34" si="49">AB33+AC33+AD33</f>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ref="AI33:AI34" si="50">AF33+AG33+AH33</f>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ref="AM33:AM34" si="51">AJ33+AK33+AL33</f>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ref="AQ33:AQ34" si="52">AN33+AO33+AP33</f>
        <v>0</v>
      </c>
      <c r="AR33" s="182">
        <f t="shared" ref="AR33:AR34" si="53">AE33+AI33+AM33+AQ33</f>
        <v>0</v>
      </c>
    </row>
    <row r="34" spans="2:44" ht="14.45" x14ac:dyDescent="0.35">
      <c r="B34" s="180" t="s">
        <v>523</v>
      </c>
      <c r="C34" s="181" t="s">
        <v>525</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6"/>
        <v>0</v>
      </c>
      <c r="G34" s="182"/>
      <c r="H34" s="182">
        <f t="shared" si="47"/>
        <v>0</v>
      </c>
      <c r="I34" s="182"/>
      <c r="J34" s="182">
        <f t="shared" si="48"/>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9"/>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0"/>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51"/>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52"/>
        <v>0</v>
      </c>
      <c r="AR34" s="182">
        <f t="shared" si="53"/>
        <v>0</v>
      </c>
    </row>
    <row r="35" spans="2:44" ht="14.45" x14ac:dyDescent="0.35">
      <c r="B35" s="180" t="s">
        <v>527</v>
      </c>
      <c r="C35" s="181" t="s">
        <v>526</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4"/>
        <v>0</v>
      </c>
      <c r="G35" s="182"/>
      <c r="H35" s="182">
        <f t="shared" si="15"/>
        <v>0</v>
      </c>
      <c r="I35" s="182"/>
      <c r="J35" s="182">
        <f t="shared" si="16"/>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17"/>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18"/>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19"/>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20"/>
        <v>0</v>
      </c>
      <c r="AR35" s="182">
        <f t="shared" si="21"/>
        <v>0</v>
      </c>
    </row>
    <row r="36" spans="2:44" ht="14.45" x14ac:dyDescent="0.35">
      <c r="B36" s="180" t="s">
        <v>274</v>
      </c>
      <c r="C36" s="181" t="s">
        <v>158</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4">D36+E36</f>
        <v>0</v>
      </c>
      <c r="G36" s="182"/>
      <c r="H36" s="182">
        <f t="shared" ref="H36:H44" si="55">F36-G36</f>
        <v>0</v>
      </c>
      <c r="I36" s="182"/>
      <c r="J36" s="182">
        <f t="shared" ref="J36:J44" si="56">F36-I36</f>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ref="AE36:AE44" si="57">AB36+AC36+AD36</f>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ref="AI36:AI44" si="58">AF36+AG36+AH36</f>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ref="AM36:AM44" si="59">AJ36+AK36+AL36</f>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ref="AQ36:AQ44" si="60">AN36+AO36+AP36</f>
        <v>0</v>
      </c>
      <c r="AR36" s="182">
        <f t="shared" ref="AR36:AR44" si="61">AE36+AI36+AM36+AQ36</f>
        <v>0</v>
      </c>
    </row>
    <row r="37" spans="2:44" ht="14.45" x14ac:dyDescent="0.35">
      <c r="B37" s="180" t="s">
        <v>528</v>
      </c>
      <c r="C37" s="181" t="s">
        <v>529</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2">D37+E37</f>
        <v>0</v>
      </c>
      <c r="G37" s="182"/>
      <c r="H37" s="182">
        <f t="shared" ref="H37" si="63">F37-G37</f>
        <v>0</v>
      </c>
      <c r="I37" s="182"/>
      <c r="J37" s="182">
        <f t="shared" ref="J37" si="64">F37-I37</f>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ref="AE37" si="65">AB37+AC37+AD37</f>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ref="AI37" si="66">AF37+AG37+AH37</f>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ref="AM37" si="67">AJ37+AK37+AL37</f>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ref="AQ37" si="68">AN37+AO37+AP37</f>
        <v>0</v>
      </c>
      <c r="AR37" s="182">
        <f t="shared" ref="AR37" si="69">AE37+AI37+AM37+AQ37</f>
        <v>0</v>
      </c>
    </row>
    <row r="38" spans="2:44" ht="14.45" x14ac:dyDescent="0.35">
      <c r="B38" s="180" t="s">
        <v>530</v>
      </c>
      <c r="C38" s="181" t="s">
        <v>531</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4"/>
        <v>0</v>
      </c>
      <c r="G38" s="182"/>
      <c r="H38" s="182">
        <f t="shared" si="55"/>
        <v>0</v>
      </c>
      <c r="I38" s="182"/>
      <c r="J38" s="182">
        <f t="shared" si="56"/>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57"/>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8"/>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59"/>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60"/>
        <v>0</v>
      </c>
      <c r="AR38" s="182">
        <f t="shared" si="61"/>
        <v>0</v>
      </c>
    </row>
    <row r="39" spans="2:44" ht="14.45" x14ac:dyDescent="0.35">
      <c r="B39" s="180" t="s">
        <v>532</v>
      </c>
      <c r="C39" s="181" t="s">
        <v>533</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70">D39+E39</f>
        <v>0</v>
      </c>
      <c r="G39" s="182"/>
      <c r="H39" s="182">
        <f t="shared" ref="H39:H43" si="71">F39-G39</f>
        <v>0</v>
      </c>
      <c r="I39" s="182"/>
      <c r="J39" s="182">
        <f t="shared" ref="J39:J43" si="72">F39-I39</f>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ref="AE39:AE43" si="73">AB39+AC39+AD39</f>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ref="AI39:AI43" si="74">AF39+AG39+AH39</f>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ref="AM39:AM43" si="75">AJ39+AK39+AL39</f>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ref="AQ39:AQ43" si="76">AN39+AO39+AP39</f>
        <v>0</v>
      </c>
      <c r="AR39" s="182">
        <f t="shared" ref="AR39:AR43" si="77">AE39+AI39+AM39+AQ39</f>
        <v>0</v>
      </c>
    </row>
    <row r="40" spans="2:44" ht="14.45" x14ac:dyDescent="0.35">
      <c r="B40" s="180" t="s">
        <v>275</v>
      </c>
      <c r="C40" s="181" t="s">
        <v>159</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8">D40+E40</f>
        <v>0</v>
      </c>
      <c r="G40" s="182"/>
      <c r="H40" s="182">
        <f t="shared" ref="H40" si="79">F40-G40</f>
        <v>0</v>
      </c>
      <c r="I40" s="182"/>
      <c r="J40" s="182">
        <f t="shared" ref="J40" si="80">F40-I40</f>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ref="AE40" si="81">AB40+AC40+AD40</f>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ref="AI40" si="82">AF40+AG40+AH40</f>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ref="AM40" si="83">AJ40+AK40+AL40</f>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ref="AQ40" si="84">AN40+AO40+AP40</f>
        <v>0</v>
      </c>
      <c r="AR40" s="182">
        <f t="shared" ref="AR40" si="85">AE40+AI40+AM40+AQ40</f>
        <v>0</v>
      </c>
    </row>
    <row r="41" spans="2:44" ht="14.45" x14ac:dyDescent="0.35">
      <c r="B41" s="180" t="s">
        <v>534</v>
      </c>
      <c r="C41" s="181" t="s">
        <v>535</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70"/>
        <v>0</v>
      </c>
      <c r="G41" s="182"/>
      <c r="H41" s="182">
        <f t="shared" si="71"/>
        <v>0</v>
      </c>
      <c r="I41" s="182"/>
      <c r="J41" s="182">
        <f t="shared" si="7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73"/>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74"/>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75"/>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6"/>
        <v>0</v>
      </c>
      <c r="AR41" s="182">
        <f t="shared" si="77"/>
        <v>0</v>
      </c>
    </row>
    <row r="42" spans="2:44" ht="14.45" x14ac:dyDescent="0.35">
      <c r="B42" s="180" t="s">
        <v>536</v>
      </c>
      <c r="C42" s="181" t="s">
        <v>537</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6">D42+E42</f>
        <v>0</v>
      </c>
      <c r="G42" s="182"/>
      <c r="H42" s="182">
        <f t="shared" ref="H42" si="87">F42-G42</f>
        <v>0</v>
      </c>
      <c r="I42" s="182"/>
      <c r="J42" s="182">
        <f t="shared" ref="J42" si="88">F42-I42</f>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ref="AE42" si="89">AB42+AC42+AD42</f>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ref="AI42" si="90">AF42+AG42+AH42</f>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ref="AM42" si="91">AJ42+AK42+AL42</f>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ref="AQ42" si="92">AN42+AO42+AP42</f>
        <v>0</v>
      </c>
      <c r="AR42" s="182">
        <f t="shared" ref="AR42" si="93">AE42+AI42+AM42+AQ42</f>
        <v>0</v>
      </c>
    </row>
    <row r="43" spans="2:44" ht="14.45" x14ac:dyDescent="0.35">
      <c r="B43" s="180" t="s">
        <v>538</v>
      </c>
      <c r="C43" s="181" t="s">
        <v>539</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70"/>
        <v>0</v>
      </c>
      <c r="G43" s="182"/>
      <c r="H43" s="182">
        <f t="shared" si="71"/>
        <v>0</v>
      </c>
      <c r="I43" s="182"/>
      <c r="J43" s="182">
        <f t="shared" si="7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73"/>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74"/>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75"/>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6"/>
        <v>0</v>
      </c>
      <c r="AR43" s="182">
        <f t="shared" si="77"/>
        <v>0</v>
      </c>
    </row>
    <row r="44" spans="2:44" ht="14.45" x14ac:dyDescent="0.35">
      <c r="B44" s="180" t="s">
        <v>540</v>
      </c>
      <c r="C44" s="181" t="s">
        <v>541</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4"/>
        <v>0</v>
      </c>
      <c r="G44" s="182"/>
      <c r="H44" s="182">
        <f t="shared" si="55"/>
        <v>0</v>
      </c>
      <c r="I44" s="182"/>
      <c r="J44" s="182">
        <f t="shared" si="56"/>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57"/>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8"/>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59"/>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60"/>
        <v>0</v>
      </c>
      <c r="AR44" s="182">
        <f t="shared" si="61"/>
        <v>0</v>
      </c>
    </row>
    <row r="45" spans="2:44" ht="14.45" x14ac:dyDescent="0.35">
      <c r="B45" s="180" t="s">
        <v>250</v>
      </c>
      <c r="C45" s="181" t="s">
        <v>142</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4">D45+E45</f>
        <v>0</v>
      </c>
      <c r="G45" s="182"/>
      <c r="H45" s="182">
        <f t="shared" ref="H45" si="95">F45-G45</f>
        <v>0</v>
      </c>
      <c r="I45" s="182"/>
      <c r="J45" s="182">
        <f t="shared" ref="J45" si="96">F45-I45</f>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ref="AE45" si="97">AB45+AC45+AD45</f>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ref="AI45" si="98">AF45+AG45+AH45</f>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ref="AM45" si="99">AJ45+AK45+AL45</f>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ref="AQ45" si="100">AN45+AO45+AP45</f>
        <v>0</v>
      </c>
      <c r="AR45" s="182">
        <f t="shared" ref="AR45" si="101">AE45+AI45+AM45+AQ45</f>
        <v>0</v>
      </c>
    </row>
    <row r="46" spans="2:44" ht="14.45" x14ac:dyDescent="0.35">
      <c r="B46" s="180" t="s">
        <v>542</v>
      </c>
      <c r="C46" s="181" t="s">
        <v>543</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4"/>
        <v>0</v>
      </c>
      <c r="G46" s="182"/>
      <c r="H46" s="182">
        <f t="shared" si="15"/>
        <v>0</v>
      </c>
      <c r="I46" s="182"/>
      <c r="J46" s="182">
        <f t="shared" si="16"/>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17"/>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18"/>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19"/>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20"/>
        <v>0</v>
      </c>
      <c r="AR46" s="182">
        <f t="shared" si="21"/>
        <v>0</v>
      </c>
    </row>
    <row r="47" spans="2:44" ht="14.45" x14ac:dyDescent="0.35">
      <c r="B47" s="189" t="s">
        <v>259</v>
      </c>
      <c r="C47" s="190" t="s">
        <v>143</v>
      </c>
      <c r="D47" s="191">
        <f>SUM(D48:D82)</f>
        <v>54166.666666666664</v>
      </c>
      <c r="E47" s="191">
        <f>SUM(E48:E82)</f>
        <v>1380357.9950000001</v>
      </c>
      <c r="F47" s="191">
        <f t="shared" si="0"/>
        <v>1434524.6616666669</v>
      </c>
      <c r="G47" s="191">
        <f>SUM(G48:G82)</f>
        <v>0</v>
      </c>
      <c r="H47" s="191">
        <f t="shared" si="4"/>
        <v>1434524.6616666669</v>
      </c>
      <c r="I47" s="191">
        <f t="shared" ref="I47:AD47" si="102">SUM(I48:I82)</f>
        <v>0</v>
      </c>
      <c r="J47" s="191">
        <f t="shared" si="102"/>
        <v>1434524.6616666669</v>
      </c>
      <c r="K47" s="191">
        <f t="shared" si="102"/>
        <v>140000</v>
      </c>
      <c r="L47" s="191">
        <f t="shared" si="102"/>
        <v>0</v>
      </c>
      <c r="M47" s="191">
        <f t="shared" si="102"/>
        <v>0</v>
      </c>
      <c r="N47" s="191">
        <f t="shared" si="102"/>
        <v>0</v>
      </c>
      <c r="O47" s="191">
        <f t="shared" si="102"/>
        <v>0</v>
      </c>
      <c r="P47" s="191">
        <f t="shared" si="102"/>
        <v>0</v>
      </c>
      <c r="Q47" s="191">
        <f t="shared" si="102"/>
        <v>0</v>
      </c>
      <c r="R47" s="191">
        <f t="shared" si="102"/>
        <v>0</v>
      </c>
      <c r="S47" s="191">
        <f t="shared" si="102"/>
        <v>0</v>
      </c>
      <c r="T47" s="191">
        <f t="shared" ref="T47" si="103">SUM(T48:T82)</f>
        <v>0</v>
      </c>
      <c r="U47" s="191">
        <f t="shared" si="102"/>
        <v>1294524.6616666669</v>
      </c>
      <c r="V47" s="191">
        <f t="shared" si="102"/>
        <v>0</v>
      </c>
      <c r="W47" s="191">
        <f t="shared" si="102"/>
        <v>0</v>
      </c>
      <c r="X47" s="191">
        <f t="shared" si="102"/>
        <v>0</v>
      </c>
      <c r="Y47" s="191">
        <f t="shared" ref="Y47:Z47" si="104">SUM(Y48:Y82)</f>
        <v>0</v>
      </c>
      <c r="Z47" s="191">
        <f t="shared" si="104"/>
        <v>0</v>
      </c>
      <c r="AA47" s="191">
        <f t="shared" si="102"/>
        <v>0</v>
      </c>
      <c r="AB47" s="191">
        <f t="shared" si="102"/>
        <v>118916.66666666667</v>
      </c>
      <c r="AC47" s="191">
        <f t="shared" si="102"/>
        <v>0</v>
      </c>
      <c r="AD47" s="191">
        <f t="shared" si="102"/>
        <v>1175607.9950000001</v>
      </c>
      <c r="AE47" s="191">
        <f t="shared" si="17"/>
        <v>1294524.6616666669</v>
      </c>
      <c r="AF47" s="191">
        <f>SUM(AF48:AF82)</f>
        <v>0</v>
      </c>
      <c r="AG47" s="191">
        <f>SUM(AG48:AG82)</f>
        <v>0</v>
      </c>
      <c r="AH47" s="191">
        <f>SUM(AH48:AH82)</f>
        <v>100000</v>
      </c>
      <c r="AI47" s="191">
        <f t="shared" si="10"/>
        <v>100000</v>
      </c>
      <c r="AJ47" s="191">
        <f>SUM(AJ48:AJ82)</f>
        <v>0</v>
      </c>
      <c r="AK47" s="191">
        <f>SUM(AK48:AK82)</f>
        <v>0</v>
      </c>
      <c r="AL47" s="191">
        <f>SUM(AL48:AL82)</f>
        <v>0</v>
      </c>
      <c r="AM47" s="191">
        <f t="shared" si="11"/>
        <v>0</v>
      </c>
      <c r="AN47" s="191">
        <f>SUM(AN48:AN82)</f>
        <v>40000</v>
      </c>
      <c r="AO47" s="191">
        <f>SUM(AO48:AO82)</f>
        <v>0</v>
      </c>
      <c r="AP47" s="191">
        <f>SUM(AP48:AP82)</f>
        <v>0</v>
      </c>
      <c r="AQ47" s="191">
        <f t="shared" si="12"/>
        <v>40000</v>
      </c>
      <c r="AR47" s="191">
        <f t="shared" si="13"/>
        <v>1434524.6616666669</v>
      </c>
    </row>
    <row r="48" spans="2:44" ht="14.45" x14ac:dyDescent="0.35">
      <c r="B48" s="180" t="s">
        <v>544</v>
      </c>
      <c r="C48" s="181" t="s">
        <v>545</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5">D48+E48</f>
        <v>0</v>
      </c>
      <c r="G48" s="182"/>
      <c r="H48" s="182">
        <f t="shared" ref="H48" si="106">F48-G48</f>
        <v>0</v>
      </c>
      <c r="I48" s="182"/>
      <c r="J48" s="182">
        <f t="shared" ref="J48" si="107">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ref="AE48" si="108">AB48+AC48+AD48</f>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ref="AI48" si="109">AF48+AG48+AH48</f>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ref="AM48" si="110">AJ48+AK48+AL48</f>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ref="AQ48" si="111">AN48+AO48+AP48</f>
        <v>0</v>
      </c>
      <c r="AR48" s="182">
        <f t="shared" ref="AR48" si="112">AE48+AI48+AM48+AQ48</f>
        <v>0</v>
      </c>
    </row>
    <row r="49" spans="2:44" ht="14.45" x14ac:dyDescent="0.35">
      <c r="B49" s="180" t="s">
        <v>260</v>
      </c>
      <c r="C49" s="181" t="s">
        <v>144</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4"/>
        <v>0</v>
      </c>
      <c r="I49" s="182"/>
      <c r="J49" s="182">
        <f t="shared" si="5"/>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9"/>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10"/>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11"/>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12"/>
        <v>0</v>
      </c>
      <c r="AR49" s="182">
        <f t="shared" si="13"/>
        <v>0</v>
      </c>
    </row>
    <row r="50" spans="2:44" ht="14.45" x14ac:dyDescent="0.35">
      <c r="B50" s="180" t="s">
        <v>546</v>
      </c>
      <c r="C50" s="181" t="s">
        <v>547</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4"/>
        <v>0</v>
      </c>
      <c r="I50" s="182"/>
      <c r="J50" s="182">
        <f t="shared" si="5"/>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9"/>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10"/>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11"/>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12"/>
        <v>0</v>
      </c>
      <c r="AR50" s="182">
        <f t="shared" si="13"/>
        <v>0</v>
      </c>
    </row>
    <row r="51" spans="2:44" ht="14.45" x14ac:dyDescent="0.35">
      <c r="B51" s="180" t="s">
        <v>548</v>
      </c>
      <c r="C51" s="181" t="s">
        <v>549</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3">D51+E51</f>
        <v>0</v>
      </c>
      <c r="G51" s="182"/>
      <c r="H51" s="182">
        <f t="shared" ref="H51:H69" si="114">F51-G51</f>
        <v>0</v>
      </c>
      <c r="I51" s="182"/>
      <c r="J51" s="182">
        <f t="shared" ref="J51:J69" si="115">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16">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17">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18">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19">AN51+AO51+AP51</f>
        <v>0</v>
      </c>
      <c r="AR51" s="182">
        <f t="shared" ref="AR51:AR69" si="120">AE51+AI51+AM51+AQ51</f>
        <v>0</v>
      </c>
    </row>
    <row r="52" spans="2:44" ht="14.45" x14ac:dyDescent="0.35">
      <c r="B52" s="180" t="s">
        <v>261</v>
      </c>
      <c r="C52" s="181" t="s">
        <v>145</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3"/>
        <v>0</v>
      </c>
      <c r="G52" s="182"/>
      <c r="H52" s="182">
        <f t="shared" si="114"/>
        <v>0</v>
      </c>
      <c r="I52" s="182"/>
      <c r="J52" s="182">
        <f t="shared" si="115"/>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16"/>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17"/>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18"/>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19"/>
        <v>0</v>
      </c>
      <c r="AR52" s="182">
        <f t="shared" si="120"/>
        <v>0</v>
      </c>
    </row>
    <row r="53" spans="2:44" ht="14.45" x14ac:dyDescent="0.35">
      <c r="B53" s="180" t="s">
        <v>550</v>
      </c>
      <c r="C53" s="181" t="s">
        <v>551</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21">D53+E53</f>
        <v>0</v>
      </c>
      <c r="G53" s="182"/>
      <c r="H53" s="182">
        <f t="shared" ref="H53" si="122">F53-G53</f>
        <v>0</v>
      </c>
      <c r="I53" s="182"/>
      <c r="J53" s="182">
        <f t="shared" ref="J53" si="123">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 t="shared" ref="AE53" si="124">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 t="shared" ref="AI53" si="125">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 t="shared" ref="AM53" si="126">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 t="shared" ref="AQ53" si="127">AN53+AO53+AP53</f>
        <v>0</v>
      </c>
      <c r="AR53" s="182">
        <f t="shared" ref="AR53" si="128">AE53+AI53+AM53+AQ53</f>
        <v>0</v>
      </c>
    </row>
    <row r="54" spans="2:44" ht="14.45" x14ac:dyDescent="0.35">
      <c r="B54" s="180" t="s">
        <v>552</v>
      </c>
      <c r="C54" s="181" t="s">
        <v>518</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3"/>
        <v>0</v>
      </c>
      <c r="G54" s="182"/>
      <c r="H54" s="182">
        <f t="shared" si="114"/>
        <v>0</v>
      </c>
      <c r="I54" s="182"/>
      <c r="J54" s="182">
        <f t="shared" si="115"/>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16"/>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17"/>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18"/>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19"/>
        <v>0</v>
      </c>
      <c r="AR54" s="182">
        <f t="shared" si="120"/>
        <v>0</v>
      </c>
    </row>
    <row r="55" spans="2:44" ht="14.45" x14ac:dyDescent="0.35">
      <c r="B55" s="180" t="s">
        <v>262</v>
      </c>
      <c r="C55" s="181" t="s">
        <v>146</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9">D55+E55</f>
        <v>0</v>
      </c>
      <c r="G55" s="182"/>
      <c r="H55" s="182">
        <f t="shared" ref="H55" si="130">F55-G55</f>
        <v>0</v>
      </c>
      <c r="I55" s="182"/>
      <c r="J55" s="182">
        <f t="shared" ref="J55" si="131">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 t="shared" ref="AE55" si="132">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 t="shared" ref="AI55" si="133">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 t="shared" ref="AM55" si="134">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 t="shared" ref="AQ55" si="135">AN55+AO55+AP55</f>
        <v>0</v>
      </c>
      <c r="AR55" s="182">
        <f t="shared" ref="AR55" si="136">AE55+AI55+AM55+AQ55</f>
        <v>0</v>
      </c>
    </row>
    <row r="56" spans="2:44" ht="14.45" x14ac:dyDescent="0.35">
      <c r="B56" s="180" t="s">
        <v>553</v>
      </c>
      <c r="C56" s="181" t="s">
        <v>554</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3"/>
        <v>0</v>
      </c>
      <c r="G56" s="182"/>
      <c r="H56" s="182">
        <f t="shared" si="114"/>
        <v>0</v>
      </c>
      <c r="I56" s="182"/>
      <c r="J56" s="182">
        <f t="shared" si="115"/>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16"/>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17"/>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18"/>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19"/>
        <v>0</v>
      </c>
      <c r="AR56" s="182">
        <f t="shared" si="120"/>
        <v>0</v>
      </c>
    </row>
    <row r="57" spans="2:44" ht="14.45" x14ac:dyDescent="0.35">
      <c r="B57" s="180" t="s">
        <v>555</v>
      </c>
      <c r="C57" s="181" t="s">
        <v>525</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7">D57+E57</f>
        <v>0</v>
      </c>
      <c r="G57" s="182"/>
      <c r="H57" s="182">
        <f t="shared" ref="H57" si="138">F57-G57</f>
        <v>0</v>
      </c>
      <c r="I57" s="182"/>
      <c r="J57" s="182">
        <f t="shared" ref="J57" si="139">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 t="shared" ref="AE57" si="140">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 t="shared" ref="AI57" si="141">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 t="shared" ref="AM57" si="142">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 t="shared" ref="AQ57" si="143">AN57+AO57+AP57</f>
        <v>0</v>
      </c>
      <c r="AR57" s="182">
        <f t="shared" ref="AR57" si="144">AE57+AI57+AM57+AQ57</f>
        <v>0</v>
      </c>
    </row>
    <row r="58" spans="2:44" ht="14.45" x14ac:dyDescent="0.35">
      <c r="B58" s="180" t="s">
        <v>556</v>
      </c>
      <c r="C58" s="181" t="s">
        <v>526</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3"/>
        <v>0</v>
      </c>
      <c r="G58" s="182"/>
      <c r="H58" s="182">
        <f t="shared" si="114"/>
        <v>0</v>
      </c>
      <c r="I58" s="182"/>
      <c r="J58" s="182">
        <f t="shared" si="115"/>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16"/>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17"/>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18"/>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19"/>
        <v>0</v>
      </c>
      <c r="AR58" s="182">
        <f t="shared" si="120"/>
        <v>0</v>
      </c>
    </row>
    <row r="59" spans="2:44" ht="14.45" x14ac:dyDescent="0.35">
      <c r="B59" s="180" t="s">
        <v>557</v>
      </c>
      <c r="C59" s="181" t="s">
        <v>558</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5">D59+E59</f>
        <v>0</v>
      </c>
      <c r="G59" s="182"/>
      <c r="H59" s="182">
        <f t="shared" ref="H59" si="146">F59-G59</f>
        <v>0</v>
      </c>
      <c r="I59" s="182"/>
      <c r="J59" s="182">
        <f t="shared" ref="J59" si="147">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 t="shared" ref="AE59" si="148">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 t="shared" ref="AI59" si="149">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 t="shared" ref="AM59" si="150">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 t="shared" ref="AQ59" si="151">AN59+AO59+AP59</f>
        <v>0</v>
      </c>
      <c r="AR59" s="182">
        <f t="shared" ref="AR59" si="152">AE59+AI59+AM59+AQ59</f>
        <v>0</v>
      </c>
    </row>
    <row r="60" spans="2:44" ht="14.45" x14ac:dyDescent="0.35">
      <c r="B60" s="180" t="s">
        <v>559</v>
      </c>
      <c r="C60" s="181" t="s">
        <v>560</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3"/>
        <v>0</v>
      </c>
      <c r="G60" s="182"/>
      <c r="H60" s="182">
        <f t="shared" si="114"/>
        <v>0</v>
      </c>
      <c r="I60" s="182"/>
      <c r="J60" s="182">
        <f t="shared" si="115"/>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16"/>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17"/>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18"/>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19"/>
        <v>0</v>
      </c>
      <c r="AR60" s="182">
        <f t="shared" si="120"/>
        <v>0</v>
      </c>
    </row>
    <row r="61" spans="2:44" ht="14.45" x14ac:dyDescent="0.35">
      <c r="B61" s="180" t="s">
        <v>561</v>
      </c>
      <c r="C61" s="181" t="s">
        <v>533</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3">D61+E61</f>
        <v>0</v>
      </c>
      <c r="G61" s="182"/>
      <c r="H61" s="182">
        <f t="shared" ref="H61" si="154">F61-G61</f>
        <v>0</v>
      </c>
      <c r="I61" s="182"/>
      <c r="J61" s="182">
        <f t="shared" ref="J61" si="155">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 t="shared" ref="AE61" si="156">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 t="shared" ref="AI61" si="157">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 t="shared" ref="AM61" si="158">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 t="shared" ref="AQ61" si="159">AN61+AO61+AP61</f>
        <v>0</v>
      </c>
      <c r="AR61" s="182">
        <f t="shared" ref="AR61" si="160">AE61+AI61+AM61+AQ61</f>
        <v>0</v>
      </c>
    </row>
    <row r="62" spans="2:44" ht="14.45" x14ac:dyDescent="0.35">
      <c r="B62" s="180" t="s">
        <v>562</v>
      </c>
      <c r="C62" s="181" t="s">
        <v>563</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3"/>
        <v>0</v>
      </c>
      <c r="G62" s="182"/>
      <c r="H62" s="182">
        <f t="shared" si="114"/>
        <v>0</v>
      </c>
      <c r="I62" s="182"/>
      <c r="J62" s="182">
        <f t="shared" si="115"/>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16"/>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17"/>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18"/>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19"/>
        <v>0</v>
      </c>
      <c r="AR62" s="182">
        <f t="shared" si="120"/>
        <v>0</v>
      </c>
    </row>
    <row r="63" spans="2:44" ht="14.45" x14ac:dyDescent="0.35">
      <c r="B63" s="180" t="s">
        <v>263</v>
      </c>
      <c r="C63" s="181" t="s">
        <v>147</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3"/>
        <v>0</v>
      </c>
      <c r="G63" s="182"/>
      <c r="H63" s="182">
        <f t="shared" si="114"/>
        <v>0</v>
      </c>
      <c r="I63" s="182"/>
      <c r="J63" s="182">
        <f t="shared" si="115"/>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16"/>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17"/>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18"/>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19"/>
        <v>0</v>
      </c>
      <c r="AR63" s="182">
        <f t="shared" si="120"/>
        <v>0</v>
      </c>
    </row>
    <row r="64" spans="2:44" ht="14.45" x14ac:dyDescent="0.35">
      <c r="B64" s="180" t="s">
        <v>564</v>
      </c>
      <c r="C64" s="181" t="s">
        <v>565</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 t="shared" ref="F64" si="161">D64+E64</f>
        <v>0</v>
      </c>
      <c r="G64" s="182"/>
      <c r="H64" s="182">
        <f t="shared" ref="H64" si="162">F64-G64</f>
        <v>0</v>
      </c>
      <c r="I64" s="182"/>
      <c r="J64" s="182">
        <f t="shared" ref="J64" si="163">F64-I64</f>
        <v>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2">
        <f t="shared" ref="AE64" si="164">AB64+AC64+AD64</f>
        <v>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 t="shared" ref="AI64" si="165">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 t="shared" ref="AM64" si="166">AJ64+AK64+AL64</f>
        <v>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 t="shared" ref="AQ64" si="167">AN64+AO64+AP64</f>
        <v>0</v>
      </c>
      <c r="AR64" s="182">
        <f t="shared" ref="AR64" si="168">AE64+AI64+AM64+AQ64</f>
        <v>0</v>
      </c>
    </row>
    <row r="65" spans="2:44" ht="14.45" x14ac:dyDescent="0.35">
      <c r="B65" s="180" t="s">
        <v>566</v>
      </c>
      <c r="C65" s="181" t="s">
        <v>567</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3"/>
        <v>0</v>
      </c>
      <c r="G65" s="182"/>
      <c r="H65" s="182">
        <f t="shared" si="114"/>
        <v>0</v>
      </c>
      <c r="I65" s="182"/>
      <c r="J65" s="182">
        <f t="shared" si="115"/>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16"/>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17"/>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18"/>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19"/>
        <v>0</v>
      </c>
      <c r="AR65" s="182">
        <f t="shared" si="120"/>
        <v>0</v>
      </c>
    </row>
    <row r="66" spans="2:44" x14ac:dyDescent="0.25">
      <c r="B66" s="180" t="s">
        <v>568</v>
      </c>
      <c r="C66" s="181" t="s">
        <v>569</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9">D66+E66</f>
        <v>0</v>
      </c>
      <c r="G66" s="182"/>
      <c r="H66" s="182">
        <f t="shared" ref="H66" si="170">F66-G66</f>
        <v>0</v>
      </c>
      <c r="I66" s="182"/>
      <c r="J66" s="182">
        <f t="shared" ref="J66" si="171">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 t="shared" ref="AE66" si="172">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 t="shared" ref="AI66" si="173">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 t="shared" ref="AM66" si="174">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 t="shared" ref="AQ66" si="175">AN66+AO66+AP66</f>
        <v>0</v>
      </c>
      <c r="AR66" s="182">
        <f t="shared" ref="AR66" si="176">AE66+AI66+AM66+AQ66</f>
        <v>0</v>
      </c>
    </row>
    <row r="67" spans="2:44" ht="14.45" x14ac:dyDescent="0.35">
      <c r="B67" s="180" t="s">
        <v>570</v>
      </c>
      <c r="C67" s="181" t="s">
        <v>571</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3"/>
        <v>0</v>
      </c>
      <c r="G67" s="182"/>
      <c r="H67" s="182">
        <f t="shared" si="114"/>
        <v>0</v>
      </c>
      <c r="I67" s="182"/>
      <c r="J67" s="182">
        <f t="shared" si="115"/>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16"/>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17"/>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18"/>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19"/>
        <v>0</v>
      </c>
      <c r="AR67" s="182">
        <f t="shared" si="120"/>
        <v>0</v>
      </c>
    </row>
    <row r="68" spans="2:44" ht="14.45" x14ac:dyDescent="0.35">
      <c r="B68" s="180" t="s">
        <v>572</v>
      </c>
      <c r="C68" s="181" t="s">
        <v>573</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7">D68+E68</f>
        <v>0</v>
      </c>
      <c r="G68" s="182"/>
      <c r="H68" s="182">
        <f t="shared" ref="H68" si="178">F68-G68</f>
        <v>0</v>
      </c>
      <c r="I68" s="182"/>
      <c r="J68" s="182">
        <f t="shared" ref="J68" si="179">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 t="shared" ref="AE68" si="180">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 t="shared" ref="AI68" si="181">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 t="shared" ref="AM68" si="182">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 t="shared" ref="AQ68" si="183">AN68+AO68+AP68</f>
        <v>0</v>
      </c>
      <c r="AR68" s="182">
        <f t="shared" ref="AR68" si="184">AE68+AI68+AM68+AQ68</f>
        <v>0</v>
      </c>
    </row>
    <row r="69" spans="2:44" ht="14.45" x14ac:dyDescent="0.35">
      <c r="B69" s="180" t="s">
        <v>574</v>
      </c>
      <c r="C69" s="181" t="s">
        <v>575</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3"/>
        <v>0</v>
      </c>
      <c r="G69" s="182"/>
      <c r="H69" s="182">
        <f t="shared" si="114"/>
        <v>0</v>
      </c>
      <c r="I69" s="182"/>
      <c r="J69" s="182">
        <f t="shared" si="115"/>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16"/>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17"/>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18"/>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19"/>
        <v>0</v>
      </c>
      <c r="AR69" s="182">
        <f t="shared" si="120"/>
        <v>0</v>
      </c>
    </row>
    <row r="70" spans="2:44" ht="14.45" x14ac:dyDescent="0.35">
      <c r="B70" s="180" t="s">
        <v>576</v>
      </c>
      <c r="C70" s="181" t="s">
        <v>577</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5">D70+E70</f>
        <v>0</v>
      </c>
      <c r="G70" s="182"/>
      <c r="H70" s="182">
        <f t="shared" ref="H70" si="186">F70-G70</f>
        <v>0</v>
      </c>
      <c r="I70" s="182"/>
      <c r="J70" s="182">
        <f t="shared" ref="J70" si="187">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 t="shared" ref="AE70" si="188">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 t="shared" ref="AI70" si="189">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 t="shared" ref="AM70" si="190">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 t="shared" ref="AQ70" si="191">AN70+AO70+AP70</f>
        <v>0</v>
      </c>
      <c r="AR70" s="182">
        <f t="shared" ref="AR70" si="192">AE70+AI70+AM70+AQ70</f>
        <v>0</v>
      </c>
    </row>
    <row r="71" spans="2:44" ht="14.45" x14ac:dyDescent="0.35">
      <c r="B71" s="180" t="s">
        <v>578</v>
      </c>
      <c r="C71" s="181" t="s">
        <v>579</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3">D71+E71</f>
        <v>0</v>
      </c>
      <c r="G71" s="182"/>
      <c r="H71" s="182">
        <f t="shared" ref="H71:H82" si="194">F71-G71</f>
        <v>0</v>
      </c>
      <c r="I71" s="182"/>
      <c r="J71" s="182">
        <f t="shared" ref="J71:J82" si="195">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196">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197">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198">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199">AN71+AO71+AP71</f>
        <v>0</v>
      </c>
      <c r="AR71" s="182">
        <f t="shared" ref="AR71:AR82" si="200">AE71+AI71+AM71+AQ71</f>
        <v>0</v>
      </c>
    </row>
    <row r="72" spans="2:44" ht="14.45" x14ac:dyDescent="0.35">
      <c r="B72" s="180" t="s">
        <v>276</v>
      </c>
      <c r="C72" s="181" t="s">
        <v>160</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3"/>
        <v>0</v>
      </c>
      <c r="G72" s="182"/>
      <c r="H72" s="182">
        <f t="shared" si="194"/>
        <v>0</v>
      </c>
      <c r="I72" s="182"/>
      <c r="J72" s="182">
        <f t="shared" si="195"/>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196"/>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197"/>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198"/>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199"/>
        <v>0</v>
      </c>
      <c r="AR72" s="182">
        <f t="shared" si="200"/>
        <v>0</v>
      </c>
    </row>
    <row r="73" spans="2:44" ht="14.45" x14ac:dyDescent="0.35">
      <c r="B73" s="180" t="s">
        <v>580</v>
      </c>
      <c r="C73" s="181" t="s">
        <v>581</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3"/>
        <v>0</v>
      </c>
      <c r="G73" s="182"/>
      <c r="H73" s="182">
        <f t="shared" si="194"/>
        <v>0</v>
      </c>
      <c r="I73" s="182"/>
      <c r="J73" s="182">
        <f t="shared" si="195"/>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196"/>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197"/>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198"/>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199"/>
        <v>0</v>
      </c>
      <c r="AR73" s="182">
        <f t="shared" si="200"/>
        <v>0</v>
      </c>
    </row>
    <row r="74" spans="2:44" ht="14.45" x14ac:dyDescent="0.35">
      <c r="B74" s="180" t="s">
        <v>582</v>
      </c>
      <c r="C74" s="181" t="s">
        <v>583</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3"/>
        <v>0</v>
      </c>
      <c r="G74" s="182"/>
      <c r="H74" s="182">
        <f t="shared" si="194"/>
        <v>0</v>
      </c>
      <c r="I74" s="182"/>
      <c r="J74" s="182">
        <f t="shared" si="195"/>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196"/>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197"/>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198"/>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199"/>
        <v>0</v>
      </c>
      <c r="AR74" s="182">
        <f t="shared" si="200"/>
        <v>0</v>
      </c>
    </row>
    <row r="75" spans="2:44" ht="14.45" x14ac:dyDescent="0.35">
      <c r="B75" s="180" t="s">
        <v>584</v>
      </c>
      <c r="C75" s="181" t="s">
        <v>585</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3"/>
        <v>0</v>
      </c>
      <c r="G75" s="182"/>
      <c r="H75" s="182">
        <f t="shared" si="194"/>
        <v>0</v>
      </c>
      <c r="I75" s="182"/>
      <c r="J75" s="182">
        <f t="shared" si="195"/>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196"/>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197"/>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198"/>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199"/>
        <v>0</v>
      </c>
      <c r="AR75" s="182">
        <f t="shared" si="200"/>
        <v>0</v>
      </c>
    </row>
    <row r="76" spans="2:44" ht="14.45" x14ac:dyDescent="0.35">
      <c r="B76" s="180" t="s">
        <v>586</v>
      </c>
      <c r="C76" s="181" t="s">
        <v>587</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3"/>
        <v>0</v>
      </c>
      <c r="G76" s="182"/>
      <c r="H76" s="182">
        <f t="shared" si="194"/>
        <v>0</v>
      </c>
      <c r="I76" s="182"/>
      <c r="J76" s="182">
        <f t="shared" si="195"/>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196"/>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197"/>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198"/>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199"/>
        <v>0</v>
      </c>
      <c r="AR76" s="182">
        <f t="shared" si="200"/>
        <v>0</v>
      </c>
    </row>
    <row r="77" spans="2:44" ht="14.45" x14ac:dyDescent="0.35">
      <c r="B77" s="180" t="s">
        <v>588</v>
      </c>
      <c r="C77" s="181" t="s">
        <v>589</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3"/>
        <v>0</v>
      </c>
      <c r="G77" s="182"/>
      <c r="H77" s="182">
        <f t="shared" si="194"/>
        <v>0</v>
      </c>
      <c r="I77" s="182"/>
      <c r="J77" s="182">
        <f t="shared" si="195"/>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196"/>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197"/>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198"/>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199"/>
        <v>0</v>
      </c>
      <c r="AR77" s="182">
        <f t="shared" si="200"/>
        <v>0</v>
      </c>
    </row>
    <row r="78" spans="2:44" ht="14.45" x14ac:dyDescent="0.35">
      <c r="B78" s="180" t="s">
        <v>590</v>
      </c>
      <c r="C78" s="181" t="s">
        <v>591</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54166.666666666664</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1380357.9950000001</v>
      </c>
      <c r="F78" s="182">
        <f t="shared" si="193"/>
        <v>1434524.6616666669</v>
      </c>
      <c r="G78" s="182"/>
      <c r="H78" s="182">
        <f t="shared" si="194"/>
        <v>1434524.6616666669</v>
      </c>
      <c r="I78" s="182"/>
      <c r="J78" s="182">
        <f t="shared" si="195"/>
        <v>1434524.6616666669</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1294524.6616666669</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118916.66666666667</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1175607.9950000001</v>
      </c>
      <c r="AE78" s="182">
        <f t="shared" si="196"/>
        <v>1294524.6616666669</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I78" s="182">
        <f t="shared" si="197"/>
        <v>100000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198"/>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199"/>
        <v>40000</v>
      </c>
      <c r="AR78" s="182">
        <f t="shared" si="200"/>
        <v>1434524.6616666669</v>
      </c>
    </row>
    <row r="79" spans="2:44" x14ac:dyDescent="0.25">
      <c r="B79" s="180" t="s">
        <v>592</v>
      </c>
      <c r="C79" s="181" t="s">
        <v>593</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3"/>
        <v>0</v>
      </c>
      <c r="G79" s="182"/>
      <c r="H79" s="182">
        <f t="shared" si="194"/>
        <v>0</v>
      </c>
      <c r="I79" s="182"/>
      <c r="J79" s="182">
        <f t="shared" si="195"/>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196"/>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197"/>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198"/>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199"/>
        <v>0</v>
      </c>
      <c r="AR79" s="182">
        <f t="shared" si="200"/>
        <v>0</v>
      </c>
    </row>
    <row r="80" spans="2:44" ht="14.45" x14ac:dyDescent="0.35">
      <c r="B80" s="180" t="s">
        <v>594</v>
      </c>
      <c r="C80" s="181" t="s">
        <v>595</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3"/>
        <v>0</v>
      </c>
      <c r="G80" s="182"/>
      <c r="H80" s="182">
        <f t="shared" si="194"/>
        <v>0</v>
      </c>
      <c r="I80" s="182"/>
      <c r="J80" s="182">
        <f t="shared" si="195"/>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196"/>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197"/>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198"/>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199"/>
        <v>0</v>
      </c>
      <c r="AR80" s="182">
        <f t="shared" si="200"/>
        <v>0</v>
      </c>
    </row>
    <row r="81" spans="2:44" ht="14.45" x14ac:dyDescent="0.35">
      <c r="B81" s="180" t="s">
        <v>596</v>
      </c>
      <c r="C81" s="181" t="s">
        <v>597</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3"/>
        <v>0</v>
      </c>
      <c r="G81" s="182"/>
      <c r="H81" s="182">
        <f t="shared" si="194"/>
        <v>0</v>
      </c>
      <c r="I81" s="182"/>
      <c r="J81" s="182">
        <f t="shared" si="195"/>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196"/>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197"/>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198"/>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199"/>
        <v>0</v>
      </c>
      <c r="AR81" s="182">
        <f t="shared" si="200"/>
        <v>0</v>
      </c>
    </row>
    <row r="82" spans="2:44" ht="14.45" x14ac:dyDescent="0.35">
      <c r="B82" s="180" t="s">
        <v>598</v>
      </c>
      <c r="C82" s="181" t="s">
        <v>599</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3"/>
        <v>0</v>
      </c>
      <c r="G82" s="182"/>
      <c r="H82" s="182">
        <f t="shared" si="194"/>
        <v>0</v>
      </c>
      <c r="I82" s="182"/>
      <c r="J82" s="182">
        <f t="shared" si="195"/>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196"/>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197"/>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198"/>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199"/>
        <v>0</v>
      </c>
      <c r="AR82" s="182">
        <f t="shared" si="200"/>
        <v>0</v>
      </c>
    </row>
    <row r="83" spans="2:44" ht="14.45" x14ac:dyDescent="0.35">
      <c r="B83" s="189" t="s">
        <v>264</v>
      </c>
      <c r="C83" s="190" t="s">
        <v>148</v>
      </c>
      <c r="D83" s="191">
        <f>SUM(D84:D88)</f>
        <v>0</v>
      </c>
      <c r="E83" s="191">
        <f>SUM(E84:E88)</f>
        <v>0</v>
      </c>
      <c r="F83" s="191">
        <f t="shared" si="0"/>
        <v>0</v>
      </c>
      <c r="G83" s="191">
        <f>SUM(G84:G88)</f>
        <v>0</v>
      </c>
      <c r="H83" s="191">
        <f t="shared" si="4"/>
        <v>0</v>
      </c>
      <c r="I83" s="191">
        <f>SUM(I84:I88)</f>
        <v>0</v>
      </c>
      <c r="J83" s="191">
        <f t="shared" si="5"/>
        <v>0</v>
      </c>
      <c r="K83" s="191">
        <f t="shared" ref="K83:AD83" si="201">SUM(K84:K88)</f>
        <v>0</v>
      </c>
      <c r="L83" s="191">
        <f t="shared" si="201"/>
        <v>0</v>
      </c>
      <c r="M83" s="191">
        <f t="shared" si="201"/>
        <v>0</v>
      </c>
      <c r="N83" s="191">
        <f t="shared" si="201"/>
        <v>0</v>
      </c>
      <c r="O83" s="191">
        <f t="shared" si="201"/>
        <v>0</v>
      </c>
      <c r="P83" s="191">
        <f t="shared" ref="P83:Q83" si="202">SUM(P84:P88)</f>
        <v>0</v>
      </c>
      <c r="Q83" s="191">
        <f t="shared" si="202"/>
        <v>0</v>
      </c>
      <c r="R83" s="191">
        <f t="shared" si="201"/>
        <v>0</v>
      </c>
      <c r="S83" s="191">
        <f t="shared" si="201"/>
        <v>0</v>
      </c>
      <c r="T83" s="191">
        <f t="shared" ref="T83" si="203">SUM(T84:T88)</f>
        <v>0</v>
      </c>
      <c r="U83" s="191">
        <f t="shared" si="201"/>
        <v>0</v>
      </c>
      <c r="V83" s="191">
        <f t="shared" si="201"/>
        <v>0</v>
      </c>
      <c r="W83" s="191">
        <f t="shared" ref="W83" si="204">SUM(W84:W88)</f>
        <v>0</v>
      </c>
      <c r="X83" s="191">
        <f t="shared" si="201"/>
        <v>0</v>
      </c>
      <c r="Y83" s="191">
        <f t="shared" ref="Y83:Z83" si="205">SUM(Y84:Y88)</f>
        <v>0</v>
      </c>
      <c r="Z83" s="191">
        <f t="shared" si="205"/>
        <v>0</v>
      </c>
      <c r="AA83" s="191">
        <f t="shared" si="201"/>
        <v>0</v>
      </c>
      <c r="AB83" s="191">
        <f t="shared" si="201"/>
        <v>0</v>
      </c>
      <c r="AC83" s="191">
        <f t="shared" si="201"/>
        <v>0</v>
      </c>
      <c r="AD83" s="191">
        <f t="shared" si="201"/>
        <v>0</v>
      </c>
      <c r="AE83" s="191">
        <f t="shared" si="9"/>
        <v>0</v>
      </c>
      <c r="AF83" s="191">
        <f>SUM(AF84:AF88)</f>
        <v>0</v>
      </c>
      <c r="AG83" s="191">
        <f>SUM(AG84:AG88)</f>
        <v>0</v>
      </c>
      <c r="AH83" s="191">
        <f>SUM(AH84:AH88)</f>
        <v>0</v>
      </c>
      <c r="AI83" s="191">
        <f t="shared" si="10"/>
        <v>0</v>
      </c>
      <c r="AJ83" s="191">
        <f>SUM(AJ84:AJ88)</f>
        <v>0</v>
      </c>
      <c r="AK83" s="191">
        <f>SUM(AK84:AK88)</f>
        <v>0</v>
      </c>
      <c r="AL83" s="191">
        <f>SUM(AL84:AL88)</f>
        <v>0</v>
      </c>
      <c r="AM83" s="191">
        <f t="shared" si="11"/>
        <v>0</v>
      </c>
      <c r="AN83" s="191">
        <f>SUM(AN84:AN88)</f>
        <v>0</v>
      </c>
      <c r="AO83" s="191">
        <f>SUM(AO84:AO88)</f>
        <v>0</v>
      </c>
      <c r="AP83" s="191">
        <f>SUM(AP84:AP88)</f>
        <v>0</v>
      </c>
      <c r="AQ83" s="191">
        <f t="shared" si="12"/>
        <v>0</v>
      </c>
      <c r="AR83" s="191">
        <f t="shared" si="13"/>
        <v>0</v>
      </c>
    </row>
    <row r="84" spans="2:44" ht="14.45" x14ac:dyDescent="0.35">
      <c r="B84" s="180" t="s">
        <v>265</v>
      </c>
      <c r="C84" s="181" t="s">
        <v>149</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4"/>
        <v>0</v>
      </c>
      <c r="I84" s="182"/>
      <c r="J84" s="182">
        <f t="shared" si="5"/>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9"/>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10"/>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11"/>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12"/>
        <v>0</v>
      </c>
      <c r="AR84" s="182">
        <f t="shared" si="13"/>
        <v>0</v>
      </c>
    </row>
    <row r="85" spans="2:44" ht="14.45" x14ac:dyDescent="0.35">
      <c r="B85" s="180" t="s">
        <v>600</v>
      </c>
      <c r="C85" s="181" t="s">
        <v>601</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6">D85+E85</f>
        <v>0</v>
      </c>
      <c r="G85" s="182"/>
      <c r="H85" s="182">
        <f t="shared" ref="H85:H88" si="207">F85-G85</f>
        <v>0</v>
      </c>
      <c r="I85" s="182"/>
      <c r="J85" s="182">
        <f t="shared" ref="J85:J88" si="208">F85-I85</f>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ref="AE85:AE88" si="209">AB85+AC85+AD85</f>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ref="AI85:AI88" si="210">AF85+AG85+AH85</f>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ref="AM85:AM88" si="211">AJ85+AK85+AL85</f>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ref="AQ85:AQ88" si="212">AN85+AO85+AP85</f>
        <v>0</v>
      </c>
      <c r="AR85" s="182">
        <f t="shared" ref="AR85:AR88" si="213">AE85+AI85+AM85+AQ85</f>
        <v>0</v>
      </c>
    </row>
    <row r="86" spans="2:44" ht="14.45" x14ac:dyDescent="0.35">
      <c r="B86" s="180" t="s">
        <v>266</v>
      </c>
      <c r="C86" s="181" t="s">
        <v>150</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6"/>
        <v>0</v>
      </c>
      <c r="G86" s="182"/>
      <c r="H86" s="182">
        <f t="shared" si="207"/>
        <v>0</v>
      </c>
      <c r="I86" s="182"/>
      <c r="J86" s="182">
        <f t="shared" si="208"/>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209"/>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210"/>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211"/>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212"/>
        <v>0</v>
      </c>
      <c r="AR86" s="182">
        <f t="shared" si="213"/>
        <v>0</v>
      </c>
    </row>
    <row r="87" spans="2:44" ht="14.45" x14ac:dyDescent="0.35">
      <c r="B87" s="180" t="s">
        <v>602</v>
      </c>
      <c r="C87" s="181" t="s">
        <v>603</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4">D87+E87</f>
        <v>0</v>
      </c>
      <c r="G87" s="182"/>
      <c r="H87" s="182">
        <f t="shared" ref="H87" si="215">F87-G87</f>
        <v>0</v>
      </c>
      <c r="I87" s="182"/>
      <c r="J87" s="182">
        <f t="shared" ref="J87" si="216">F87-I87</f>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ref="AE87" si="217">AB87+AC87+AD87</f>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ref="AI87" si="218">AF87+AG87+AH87</f>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ref="AM87" si="219">AJ87+AK87+AL87</f>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ref="AQ87" si="220">AN87+AO87+AP87</f>
        <v>0</v>
      </c>
      <c r="AR87" s="182">
        <f t="shared" ref="AR87" si="221">AE87+AI87+AM87+AQ87</f>
        <v>0</v>
      </c>
    </row>
    <row r="88" spans="2:44" ht="14.45" x14ac:dyDescent="0.35">
      <c r="B88" s="180" t="s">
        <v>604</v>
      </c>
      <c r="C88" s="181" t="s">
        <v>605</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6"/>
        <v>0</v>
      </c>
      <c r="G88" s="182"/>
      <c r="H88" s="182">
        <f t="shared" si="207"/>
        <v>0</v>
      </c>
      <c r="I88" s="182"/>
      <c r="J88" s="182">
        <f t="shared" si="208"/>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209"/>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210"/>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211"/>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212"/>
        <v>0</v>
      </c>
      <c r="AR88" s="182">
        <f t="shared" si="213"/>
        <v>0</v>
      </c>
    </row>
    <row r="89" spans="2:44" ht="14.45" x14ac:dyDescent="0.35">
      <c r="B89" s="189" t="s">
        <v>267</v>
      </c>
      <c r="C89" s="190" t="s">
        <v>151</v>
      </c>
      <c r="D89" s="191">
        <f>SUM(D90:D95)</f>
        <v>0</v>
      </c>
      <c r="E89" s="191">
        <f>SUM(E90:E95)</f>
        <v>0</v>
      </c>
      <c r="F89" s="191">
        <f t="shared" si="0"/>
        <v>0</v>
      </c>
      <c r="G89" s="191">
        <f t="shared" ref="G89:I89" si="222">SUM(G90:G95)</f>
        <v>0</v>
      </c>
      <c r="H89" s="191">
        <f t="shared" si="4"/>
        <v>0</v>
      </c>
      <c r="I89" s="191">
        <f t="shared" si="222"/>
        <v>0</v>
      </c>
      <c r="J89" s="191">
        <f t="shared" si="5"/>
        <v>0</v>
      </c>
      <c r="K89" s="191">
        <f t="shared" ref="K89:AP89" si="223">SUM(K90:K95)</f>
        <v>0</v>
      </c>
      <c r="L89" s="191">
        <f t="shared" si="223"/>
        <v>0</v>
      </c>
      <c r="M89" s="191">
        <f t="shared" si="223"/>
        <v>0</v>
      </c>
      <c r="N89" s="191">
        <f t="shared" si="223"/>
        <v>0</v>
      </c>
      <c r="O89" s="191">
        <f t="shared" si="223"/>
        <v>0</v>
      </c>
      <c r="P89" s="191">
        <f t="shared" ref="P89:Q89" si="224">SUM(P90:P95)</f>
        <v>0</v>
      </c>
      <c r="Q89" s="191">
        <f t="shared" si="224"/>
        <v>0</v>
      </c>
      <c r="R89" s="191">
        <f t="shared" si="223"/>
        <v>0</v>
      </c>
      <c r="S89" s="191">
        <f t="shared" si="223"/>
        <v>0</v>
      </c>
      <c r="T89" s="191">
        <f t="shared" ref="T89" si="225">SUM(T90:T95)</f>
        <v>0</v>
      </c>
      <c r="U89" s="191">
        <f t="shared" si="223"/>
        <v>0</v>
      </c>
      <c r="V89" s="191">
        <f t="shared" si="223"/>
        <v>0</v>
      </c>
      <c r="W89" s="191">
        <f t="shared" ref="W89" si="226">SUM(W90:W95)</f>
        <v>0</v>
      </c>
      <c r="X89" s="191">
        <f t="shared" si="223"/>
        <v>0</v>
      </c>
      <c r="Y89" s="191">
        <f t="shared" ref="Y89:Z89" si="227">SUM(Y90:Y95)</f>
        <v>0</v>
      </c>
      <c r="Z89" s="191">
        <f t="shared" si="227"/>
        <v>0</v>
      </c>
      <c r="AA89" s="191">
        <f t="shared" si="223"/>
        <v>0</v>
      </c>
      <c r="AB89" s="191">
        <f t="shared" si="223"/>
        <v>0</v>
      </c>
      <c r="AC89" s="191">
        <f t="shared" si="223"/>
        <v>0</v>
      </c>
      <c r="AD89" s="191">
        <f t="shared" si="223"/>
        <v>0</v>
      </c>
      <c r="AE89" s="191">
        <f t="shared" si="9"/>
        <v>0</v>
      </c>
      <c r="AF89" s="191">
        <f t="shared" si="223"/>
        <v>0</v>
      </c>
      <c r="AG89" s="191">
        <f t="shared" si="223"/>
        <v>0</v>
      </c>
      <c r="AH89" s="191">
        <f t="shared" si="223"/>
        <v>0</v>
      </c>
      <c r="AI89" s="191">
        <f t="shared" si="10"/>
        <v>0</v>
      </c>
      <c r="AJ89" s="191">
        <f t="shared" si="223"/>
        <v>0</v>
      </c>
      <c r="AK89" s="191">
        <f t="shared" si="223"/>
        <v>0</v>
      </c>
      <c r="AL89" s="191">
        <f t="shared" si="223"/>
        <v>0</v>
      </c>
      <c r="AM89" s="191">
        <f t="shared" si="11"/>
        <v>0</v>
      </c>
      <c r="AN89" s="191">
        <f t="shared" si="223"/>
        <v>0</v>
      </c>
      <c r="AO89" s="191">
        <f t="shared" si="223"/>
        <v>0</v>
      </c>
      <c r="AP89" s="191">
        <f t="shared" si="223"/>
        <v>0</v>
      </c>
      <c r="AQ89" s="191">
        <f t="shared" si="12"/>
        <v>0</v>
      </c>
      <c r="AR89" s="191">
        <f t="shared" si="13"/>
        <v>0</v>
      </c>
    </row>
    <row r="90" spans="2:44" ht="14.45" x14ac:dyDescent="0.35">
      <c r="B90" s="180" t="s">
        <v>268</v>
      </c>
      <c r="C90" s="181" t="s">
        <v>152</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8">D90+E90</f>
        <v>0</v>
      </c>
      <c r="G90" s="182"/>
      <c r="H90" s="182">
        <f t="shared" ref="H90:H95" si="229">F90-G90</f>
        <v>0</v>
      </c>
      <c r="I90" s="182"/>
      <c r="J90" s="182">
        <f t="shared" ref="J90:J95" si="230">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231">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232">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233">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234">AN90+AO90+AP90</f>
        <v>0</v>
      </c>
      <c r="AR90" s="182">
        <f t="shared" ref="AR90:AR95" si="235">AE90+AI90+AM90+AQ90</f>
        <v>0</v>
      </c>
    </row>
    <row r="91" spans="2:44" ht="14.45" x14ac:dyDescent="0.35">
      <c r="B91" s="180" t="s">
        <v>606</v>
      </c>
      <c r="C91" s="181" t="s">
        <v>607</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8"/>
        <v>0</v>
      </c>
      <c r="G91" s="182"/>
      <c r="H91" s="182">
        <f t="shared" si="229"/>
        <v>0</v>
      </c>
      <c r="I91" s="182"/>
      <c r="J91" s="182">
        <f t="shared" si="230"/>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231"/>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232"/>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233"/>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234"/>
        <v>0</v>
      </c>
      <c r="AR91" s="182">
        <f t="shared" si="235"/>
        <v>0</v>
      </c>
    </row>
    <row r="92" spans="2:44" ht="14.45" x14ac:dyDescent="0.35">
      <c r="B92" s="180" t="s">
        <v>269</v>
      </c>
      <c r="C92" s="181" t="s">
        <v>153</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6">D92+E92</f>
        <v>0</v>
      </c>
      <c r="G92" s="182"/>
      <c r="H92" s="182">
        <f t="shared" ref="H92:H93" si="237">F92-G92</f>
        <v>0</v>
      </c>
      <c r="I92" s="182"/>
      <c r="J92" s="182">
        <f t="shared" ref="J92:J93" si="238">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 t="shared" ref="AE92:AE93" si="239">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 t="shared" ref="AI92:AI93" si="240">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 t="shared" ref="AM92:AM93" si="241">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 t="shared" ref="AQ92:AQ93" si="242">AN92+AO92+AP92</f>
        <v>0</v>
      </c>
      <c r="AR92" s="182">
        <f t="shared" ref="AR92:AR93" si="243">AE92+AI92+AM92+AQ92</f>
        <v>0</v>
      </c>
    </row>
    <row r="93" spans="2:44" x14ac:dyDescent="0.25">
      <c r="B93" s="180" t="s">
        <v>608</v>
      </c>
      <c r="C93" s="181" t="s">
        <v>609</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6"/>
        <v>0</v>
      </c>
      <c r="G93" s="182"/>
      <c r="H93" s="182">
        <f t="shared" si="237"/>
        <v>0</v>
      </c>
      <c r="I93" s="182"/>
      <c r="J93" s="182">
        <f t="shared" si="238"/>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 t="shared" si="239"/>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 t="shared" si="240"/>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 t="shared" si="241"/>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 t="shared" si="242"/>
        <v>0</v>
      </c>
      <c r="AR93" s="182">
        <f t="shared" si="243"/>
        <v>0</v>
      </c>
    </row>
    <row r="94" spans="2:44" ht="14.45" x14ac:dyDescent="0.35">
      <c r="B94" s="180" t="s">
        <v>610</v>
      </c>
      <c r="C94" s="181" t="s">
        <v>611</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44">D94+E94</f>
        <v>0</v>
      </c>
      <c r="G94" s="182"/>
      <c r="H94" s="182">
        <f t="shared" ref="H94" si="245">F94-G94</f>
        <v>0</v>
      </c>
      <c r="I94" s="182"/>
      <c r="J94" s="182">
        <f t="shared" ref="J94" si="246">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 t="shared" ref="AE94" si="247">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 t="shared" ref="AI94" si="248">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 t="shared" ref="AM94" si="249">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 t="shared" ref="AQ94" si="250">AN94+AO94+AP94</f>
        <v>0</v>
      </c>
      <c r="AR94" s="182">
        <f t="shared" ref="AR94" si="251">AE94+AI94+AM94+AQ94</f>
        <v>0</v>
      </c>
    </row>
    <row r="95" spans="2:44" ht="14.45" x14ac:dyDescent="0.35">
      <c r="B95" s="180" t="s">
        <v>612</v>
      </c>
      <c r="C95" s="181" t="s">
        <v>613</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8"/>
        <v>0</v>
      </c>
      <c r="G95" s="182"/>
      <c r="H95" s="182">
        <f t="shared" si="229"/>
        <v>0</v>
      </c>
      <c r="I95" s="182"/>
      <c r="J95" s="182">
        <f t="shared" si="230"/>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231"/>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232"/>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233"/>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234"/>
        <v>0</v>
      </c>
      <c r="AR95" s="182">
        <f t="shared" si="235"/>
        <v>0</v>
      </c>
    </row>
    <row r="96" spans="2:44" ht="14.45" x14ac:dyDescent="0.35">
      <c r="B96" s="189" t="s">
        <v>270</v>
      </c>
      <c r="C96" s="190" t="s">
        <v>154</v>
      </c>
      <c r="D96" s="191">
        <f>SUM(D97:D105)</f>
        <v>0</v>
      </c>
      <c r="E96" s="191">
        <f>SUM(E97:E105)</f>
        <v>0</v>
      </c>
      <c r="F96" s="191">
        <f t="shared" si="0"/>
        <v>0</v>
      </c>
      <c r="G96" s="191">
        <f>SUM(G97:G105)</f>
        <v>0</v>
      </c>
      <c r="H96" s="191">
        <f t="shared" si="4"/>
        <v>0</v>
      </c>
      <c r="I96" s="191">
        <f>SUM(I97:I105)</f>
        <v>0</v>
      </c>
      <c r="J96" s="191">
        <f t="shared" si="5"/>
        <v>0</v>
      </c>
      <c r="K96" s="191">
        <f t="shared" ref="K96:AD96" si="252">SUM(K97:K105)</f>
        <v>0</v>
      </c>
      <c r="L96" s="191">
        <f t="shared" si="252"/>
        <v>0</v>
      </c>
      <c r="M96" s="191">
        <f t="shared" si="252"/>
        <v>0</v>
      </c>
      <c r="N96" s="191">
        <f t="shared" si="252"/>
        <v>0</v>
      </c>
      <c r="O96" s="191">
        <f t="shared" si="252"/>
        <v>0</v>
      </c>
      <c r="P96" s="191">
        <f t="shared" ref="P96:Q96" si="253">SUM(P97:P105)</f>
        <v>0</v>
      </c>
      <c r="Q96" s="191">
        <f t="shared" si="253"/>
        <v>0</v>
      </c>
      <c r="R96" s="191">
        <f t="shared" si="252"/>
        <v>0</v>
      </c>
      <c r="S96" s="191">
        <f t="shared" si="252"/>
        <v>0</v>
      </c>
      <c r="T96" s="191">
        <f t="shared" ref="T96" si="254">SUM(T97:T105)</f>
        <v>0</v>
      </c>
      <c r="U96" s="191">
        <f t="shared" si="252"/>
        <v>0</v>
      </c>
      <c r="V96" s="191">
        <f t="shared" si="252"/>
        <v>0</v>
      </c>
      <c r="W96" s="191">
        <f t="shared" ref="W96" si="255">SUM(W97:W105)</f>
        <v>0</v>
      </c>
      <c r="X96" s="191">
        <f t="shared" si="252"/>
        <v>0</v>
      </c>
      <c r="Y96" s="191">
        <f t="shared" ref="Y96:Z96" si="256">SUM(Y97:Y105)</f>
        <v>0</v>
      </c>
      <c r="Z96" s="191">
        <f t="shared" si="256"/>
        <v>0</v>
      </c>
      <c r="AA96" s="191">
        <f t="shared" si="252"/>
        <v>0</v>
      </c>
      <c r="AB96" s="191">
        <f t="shared" si="252"/>
        <v>0</v>
      </c>
      <c r="AC96" s="191">
        <f t="shared" si="252"/>
        <v>0</v>
      </c>
      <c r="AD96" s="191">
        <f t="shared" si="252"/>
        <v>0</v>
      </c>
      <c r="AE96" s="191">
        <f t="shared" si="9"/>
        <v>0</v>
      </c>
      <c r="AF96" s="191">
        <f>SUM(AF97:AF105)</f>
        <v>0</v>
      </c>
      <c r="AG96" s="191">
        <f>SUM(AG97:AG105)</f>
        <v>0</v>
      </c>
      <c r="AH96" s="191">
        <f>SUM(AH97:AH105)</f>
        <v>0</v>
      </c>
      <c r="AI96" s="191">
        <f t="shared" si="10"/>
        <v>0</v>
      </c>
      <c r="AJ96" s="191">
        <f>SUM(AJ97:AJ105)</f>
        <v>0</v>
      </c>
      <c r="AK96" s="191">
        <f>SUM(AK97:AK105)</f>
        <v>0</v>
      </c>
      <c r="AL96" s="191">
        <f>SUM(AL97:AL105)</f>
        <v>0</v>
      </c>
      <c r="AM96" s="191">
        <f t="shared" si="11"/>
        <v>0</v>
      </c>
      <c r="AN96" s="191">
        <f>SUM(AN97:AN105)</f>
        <v>0</v>
      </c>
      <c r="AO96" s="191">
        <f>SUM(AO97:AO105)</f>
        <v>0</v>
      </c>
      <c r="AP96" s="191">
        <f>SUM(AP97:AP105)</f>
        <v>0</v>
      </c>
      <c r="AQ96" s="191">
        <f t="shared" si="12"/>
        <v>0</v>
      </c>
      <c r="AR96" s="191">
        <f t="shared" si="13"/>
        <v>0</v>
      </c>
    </row>
    <row r="97" spans="2:44" ht="14.45" x14ac:dyDescent="0.35">
      <c r="B97" s="180" t="s">
        <v>618</v>
      </c>
      <c r="C97" s="181" t="s">
        <v>619</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AB97+AC97+AD97</f>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AF97+AG97+AH97</f>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AJ97+AK97+AL97</f>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AN97+AO97+AP97</f>
        <v>0</v>
      </c>
      <c r="AR97" s="182">
        <f>AE97+AI97+AM97+AQ97</f>
        <v>0</v>
      </c>
    </row>
    <row r="98" spans="2:44" ht="14.45" x14ac:dyDescent="0.35">
      <c r="B98" s="180" t="s">
        <v>620</v>
      </c>
      <c r="C98" s="181" t="s">
        <v>621</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7">D98+E98</f>
        <v>0</v>
      </c>
      <c r="G98" s="182"/>
      <c r="H98" s="182">
        <f t="shared" ref="H98" si="258">F98-G98</f>
        <v>0</v>
      </c>
      <c r="I98" s="182"/>
      <c r="J98" s="182">
        <f t="shared" ref="J98" si="259">F98-I98</f>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ref="AE98" si="260">AB98+AC98+AD98</f>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ref="AI98" si="261">AF98+AG98+AH98</f>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ref="AM98" si="262">AJ98+AK98+AL98</f>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ref="AQ98" si="263">AN98+AO98+AP98</f>
        <v>0</v>
      </c>
      <c r="AR98" s="182">
        <f t="shared" ref="AR98" si="264">AE98+AI98+AM98+AQ98</f>
        <v>0</v>
      </c>
    </row>
    <row r="99" spans="2:44" ht="14.45" x14ac:dyDescent="0.35">
      <c r="B99" s="180" t="s">
        <v>271</v>
      </c>
      <c r="C99" s="181" t="s">
        <v>155</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65">D99+E99</f>
        <v>0</v>
      </c>
      <c r="G99" s="182"/>
      <c r="H99" s="182">
        <f t="shared" ref="H99" si="266">F99-G99</f>
        <v>0</v>
      </c>
      <c r="I99" s="182"/>
      <c r="J99" s="182">
        <f t="shared" ref="J99" si="267">F99-I99</f>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ref="AE99" si="268">AB99+AC99+AD99</f>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ref="AI99" si="269">AF99+AG99+AH99</f>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ref="AM99" si="270">AJ99+AK99+AL99</f>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ref="AQ99" si="271">AN99+AO99+AP99</f>
        <v>0</v>
      </c>
      <c r="AR99" s="182">
        <f t="shared" ref="AR99" si="272">AE99+AI99+AM99+AQ99</f>
        <v>0</v>
      </c>
    </row>
    <row r="100" spans="2:44" ht="14.45" x14ac:dyDescent="0.35">
      <c r="B100" s="180" t="s">
        <v>614</v>
      </c>
      <c r="C100" s="181" t="s">
        <v>615</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73">D100+E100</f>
        <v>0</v>
      </c>
      <c r="G100" s="182"/>
      <c r="H100" s="182">
        <f t="shared" ref="H100:H105" si="274">F100-G100</f>
        <v>0</v>
      </c>
      <c r="I100" s="182"/>
      <c r="J100" s="182">
        <f t="shared" ref="J100:J105" si="275">F100-I100</f>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ref="AE100:AE105" si="276">AB100+AC100+AD100</f>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ref="AI100:AI105" si="277">AF100+AG100+AH100</f>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ref="AM100:AM105" si="278">AJ100+AK100+AL100</f>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ref="AQ100:AQ105" si="279">AN100+AO100+AP100</f>
        <v>0</v>
      </c>
      <c r="AR100" s="182">
        <f t="shared" ref="AR100:AR105" si="280">AE100+AI100+AM100+AQ100</f>
        <v>0</v>
      </c>
    </row>
    <row r="101" spans="2:44" ht="14.45" x14ac:dyDescent="0.35">
      <c r="B101" s="180" t="s">
        <v>616</v>
      </c>
      <c r="C101" s="181" t="s">
        <v>617</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81">D101+E101</f>
        <v>0</v>
      </c>
      <c r="G101" s="182"/>
      <c r="H101" s="182">
        <f t="shared" ref="H101:H102" si="282">F101-G101</f>
        <v>0</v>
      </c>
      <c r="I101" s="182"/>
      <c r="J101" s="182">
        <f t="shared" ref="J101:J102" si="283">F101-I101</f>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ref="AE101:AE102" si="284">AB101+AC101+AD101</f>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ref="AI101:AI102" si="285">AF101+AG101+AH101</f>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ref="AM101:AM102" si="286">AJ101+AK101+AL101</f>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ref="AQ101:AQ102" si="287">AN101+AO101+AP101</f>
        <v>0</v>
      </c>
      <c r="AR101" s="182">
        <f t="shared" ref="AR101:AR102" si="288">AE101+AI101+AM101+AQ101</f>
        <v>0</v>
      </c>
    </row>
    <row r="102" spans="2:44" ht="14.45" x14ac:dyDescent="0.35">
      <c r="B102" s="180" t="s">
        <v>272</v>
      </c>
      <c r="C102" s="181" t="s">
        <v>156</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81"/>
        <v>0</v>
      </c>
      <c r="G102" s="182"/>
      <c r="H102" s="182">
        <f t="shared" si="282"/>
        <v>0</v>
      </c>
      <c r="I102" s="182"/>
      <c r="J102" s="182">
        <f t="shared" si="283"/>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284"/>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285"/>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286"/>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287"/>
        <v>0</v>
      </c>
      <c r="AR102" s="182">
        <f t="shared" si="288"/>
        <v>0</v>
      </c>
    </row>
    <row r="103" spans="2:44" ht="14.45" x14ac:dyDescent="0.35">
      <c r="B103" s="180" t="s">
        <v>622</v>
      </c>
      <c r="C103" s="181" t="s">
        <v>619</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AB103+AC103+AD103</f>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AF103+AG103+AH103</f>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AJ103+AK103+AL103</f>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AN103+AO103+AP103</f>
        <v>0</v>
      </c>
      <c r="AR103" s="182">
        <f>AE103+AI103+AM103+AQ103</f>
        <v>0</v>
      </c>
    </row>
    <row r="104" spans="2:44" ht="14.45" x14ac:dyDescent="0.35">
      <c r="B104" s="180" t="s">
        <v>273</v>
      </c>
      <c r="C104" s="181" t="s">
        <v>157</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9">D104+E104</f>
        <v>0</v>
      </c>
      <c r="G104" s="182"/>
      <c r="H104" s="182">
        <f t="shared" ref="H104" si="290">F104-G104</f>
        <v>0</v>
      </c>
      <c r="I104" s="182"/>
      <c r="J104" s="182">
        <f t="shared" ref="J104" si="291">F104-I104</f>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ref="AE104" si="292">AB104+AC104+AD104</f>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ref="AI104" si="293">AF104+AG104+AH104</f>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ref="AM104" si="294">AJ104+AK104+AL104</f>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ref="AQ104" si="295">AN104+AO104+AP104</f>
        <v>0</v>
      </c>
      <c r="AR104" s="182">
        <f t="shared" ref="AR104" si="296">AE104+AI104+AM104+AQ104</f>
        <v>0</v>
      </c>
    </row>
    <row r="105" spans="2:44" ht="14.45" x14ac:dyDescent="0.35">
      <c r="B105" s="180" t="s">
        <v>623</v>
      </c>
      <c r="C105" s="181" t="s">
        <v>621</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73"/>
        <v>0</v>
      </c>
      <c r="G105" s="182"/>
      <c r="H105" s="182">
        <f t="shared" si="274"/>
        <v>0</v>
      </c>
      <c r="I105" s="182"/>
      <c r="J105" s="182">
        <f t="shared" si="275"/>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276"/>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277"/>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278"/>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279"/>
        <v>0</v>
      </c>
      <c r="AR105" s="182">
        <f t="shared" si="280"/>
        <v>0</v>
      </c>
    </row>
    <row r="106" spans="2:44" ht="14.45" x14ac:dyDescent="0.35">
      <c r="B106" s="177" t="s">
        <v>277</v>
      </c>
      <c r="C106" s="178" t="s">
        <v>161</v>
      </c>
      <c r="D106" s="179">
        <f>D107+D118+D133+D149+D164+D190+D207+D214</f>
        <v>1526948.001125</v>
      </c>
      <c r="E106" s="179">
        <f>E107+E118+E133+E149+E164+E190+E207+E214</f>
        <v>4263131.3310000002</v>
      </c>
      <c r="F106" s="179">
        <f t="shared" si="0"/>
        <v>5790079.3321250007</v>
      </c>
      <c r="G106" s="179">
        <f>G107+G118+G133+G149+G164+G190+G207+G214</f>
        <v>0</v>
      </c>
      <c r="H106" s="179">
        <f t="shared" si="4"/>
        <v>5790079.3321250007</v>
      </c>
      <c r="I106" s="179">
        <f>I107+I118+I133+I149+I164+I190+I207+I214</f>
        <v>0</v>
      </c>
      <c r="J106" s="179">
        <f t="shared" si="5"/>
        <v>5790079.3321250007</v>
      </c>
      <c r="K106" s="179">
        <f t="shared" ref="K106:AD106" si="297">K107+K118+K133+K149+K164+K190+K207+K214</f>
        <v>362000</v>
      </c>
      <c r="L106" s="179">
        <f t="shared" si="297"/>
        <v>597973.24099999992</v>
      </c>
      <c r="M106" s="179">
        <f t="shared" si="297"/>
        <v>668650</v>
      </c>
      <c r="N106" s="179">
        <f t="shared" si="297"/>
        <v>419740</v>
      </c>
      <c r="O106" s="179">
        <f t="shared" si="297"/>
        <v>75749.5</v>
      </c>
      <c r="P106" s="179">
        <f t="shared" si="297"/>
        <v>937360.44712500006</v>
      </c>
      <c r="Q106" s="179">
        <f t="shared" si="297"/>
        <v>144500</v>
      </c>
      <c r="R106" s="179">
        <f t="shared" si="297"/>
        <v>0</v>
      </c>
      <c r="S106" s="179">
        <f t="shared" si="297"/>
        <v>0</v>
      </c>
      <c r="T106" s="179">
        <f t="shared" ref="T106" si="298">T107+T118+T133+T149+T164+T190+T207+T214</f>
        <v>0</v>
      </c>
      <c r="U106" s="179">
        <f t="shared" si="297"/>
        <v>2392000</v>
      </c>
      <c r="V106" s="179">
        <f t="shared" si="297"/>
        <v>0</v>
      </c>
      <c r="W106" s="179">
        <f t="shared" si="297"/>
        <v>35000</v>
      </c>
      <c r="X106" s="179">
        <f t="shared" si="297"/>
        <v>0</v>
      </c>
      <c r="Y106" s="179">
        <f t="shared" ref="Y106:Z106" si="299">Y107+Y118+Y133+Y149+Y164+Y190+Y207+Y214</f>
        <v>45000</v>
      </c>
      <c r="Z106" s="179">
        <f t="shared" si="299"/>
        <v>0</v>
      </c>
      <c r="AA106" s="179">
        <f t="shared" si="297"/>
        <v>0</v>
      </c>
      <c r="AB106" s="179">
        <f t="shared" si="297"/>
        <v>620000</v>
      </c>
      <c r="AC106" s="179">
        <f t="shared" si="297"/>
        <v>2576286.7532500001</v>
      </c>
      <c r="AD106" s="179">
        <f t="shared" si="297"/>
        <v>105000</v>
      </c>
      <c r="AE106" s="179">
        <f t="shared" si="9"/>
        <v>3301286.7532500001</v>
      </c>
      <c r="AF106" s="179">
        <f>AF107+AF118+AF133+AF149+AF164+AF190+AF207+AF214</f>
        <v>74750</v>
      </c>
      <c r="AG106" s="179">
        <f>AG107+AG118+AG133+AG149+AG164+AG190+AG207+AG214</f>
        <v>319790</v>
      </c>
      <c r="AH106" s="179">
        <f>AH107+AH118+AH133+AH149+AH164+AH190+AH207+AH214</f>
        <v>714700</v>
      </c>
      <c r="AI106" s="179">
        <f t="shared" si="10"/>
        <v>1109240</v>
      </c>
      <c r="AJ106" s="179">
        <f>AJ107+AJ118+AJ133+AJ149+AJ164+AJ190+AJ207+AJ214</f>
        <v>478518.507125</v>
      </c>
      <c r="AK106" s="179">
        <f>AK107+AK118+AK133+AK149+AK164+AK190+AK207+AK214</f>
        <v>425399.58775000001</v>
      </c>
      <c r="AL106" s="179">
        <f>AL107+AL118+AL133+AL149+AL164+AL190+AL207+AL214</f>
        <v>119000</v>
      </c>
      <c r="AM106" s="179">
        <f t="shared" si="11"/>
        <v>1022918.094875</v>
      </c>
      <c r="AN106" s="179">
        <f>AN107+AN118+AN133+AN149+AN164+AN190+AN207+AN214</f>
        <v>393834.484</v>
      </c>
      <c r="AO106" s="179">
        <f>AO107+AO118+AO133+AO149+AO164+AO190+AO207+AO214</f>
        <v>30000</v>
      </c>
      <c r="AP106" s="179">
        <f>AP107+AP118+AP133+AP149+AP164+AP190+AP207+AP214</f>
        <v>0</v>
      </c>
      <c r="AQ106" s="179">
        <f t="shared" si="12"/>
        <v>423834.484</v>
      </c>
      <c r="AR106" s="179">
        <f t="shared" si="13"/>
        <v>5857279.3321249997</v>
      </c>
    </row>
    <row r="107" spans="2:44" ht="14.45" x14ac:dyDescent="0.35">
      <c r="B107" s="189" t="s">
        <v>278</v>
      </c>
      <c r="C107" s="190" t="s">
        <v>162</v>
      </c>
      <c r="D107" s="191">
        <f>SUM(D108:D117)</f>
        <v>0</v>
      </c>
      <c r="E107" s="191">
        <f>SUM(E108:E117)</f>
        <v>0</v>
      </c>
      <c r="F107" s="191">
        <f t="shared" ref="F107:F221" si="300">D107+E107</f>
        <v>0</v>
      </c>
      <c r="G107" s="191">
        <f>SUM(G108:G117)</f>
        <v>0</v>
      </c>
      <c r="H107" s="191">
        <f t="shared" si="4"/>
        <v>0</v>
      </c>
      <c r="I107" s="191">
        <f>SUM(I108:I117)</f>
        <v>0</v>
      </c>
      <c r="J107" s="191">
        <f t="shared" si="5"/>
        <v>0</v>
      </c>
      <c r="K107" s="191">
        <f t="shared" ref="K107:AD107" si="301">SUM(K108:K117)</f>
        <v>0</v>
      </c>
      <c r="L107" s="191">
        <f t="shared" si="301"/>
        <v>0</v>
      </c>
      <c r="M107" s="191">
        <f t="shared" si="301"/>
        <v>0</v>
      </c>
      <c r="N107" s="191">
        <f t="shared" si="301"/>
        <v>0</v>
      </c>
      <c r="O107" s="191">
        <f t="shared" si="301"/>
        <v>0</v>
      </c>
      <c r="P107" s="191">
        <f t="shared" ref="P107:Q107" si="302">SUM(P108:P117)</f>
        <v>0</v>
      </c>
      <c r="Q107" s="191">
        <f t="shared" si="302"/>
        <v>0</v>
      </c>
      <c r="R107" s="191">
        <f t="shared" si="301"/>
        <v>0</v>
      </c>
      <c r="S107" s="191">
        <f t="shared" si="301"/>
        <v>0</v>
      </c>
      <c r="T107" s="191">
        <f t="shared" ref="T107" si="303">SUM(T108:T117)</f>
        <v>0</v>
      </c>
      <c r="U107" s="191">
        <f t="shared" si="301"/>
        <v>0</v>
      </c>
      <c r="V107" s="191">
        <f t="shared" si="301"/>
        <v>0</v>
      </c>
      <c r="W107" s="191">
        <f t="shared" ref="W107" si="304">SUM(W108:W117)</f>
        <v>0</v>
      </c>
      <c r="X107" s="191">
        <f t="shared" si="301"/>
        <v>0</v>
      </c>
      <c r="Y107" s="191">
        <f t="shared" ref="Y107:Z107" si="305">SUM(Y108:Y117)</f>
        <v>0</v>
      </c>
      <c r="Z107" s="191">
        <f t="shared" si="305"/>
        <v>0</v>
      </c>
      <c r="AA107" s="191">
        <f t="shared" si="301"/>
        <v>0</v>
      </c>
      <c r="AB107" s="191">
        <f t="shared" si="301"/>
        <v>0</v>
      </c>
      <c r="AC107" s="191">
        <f t="shared" si="301"/>
        <v>0</v>
      </c>
      <c r="AD107" s="191">
        <f t="shared" si="301"/>
        <v>0</v>
      </c>
      <c r="AE107" s="191">
        <f t="shared" si="9"/>
        <v>0</v>
      </c>
      <c r="AF107" s="191">
        <f>SUM(AF108:AF117)</f>
        <v>0</v>
      </c>
      <c r="AG107" s="191">
        <f>SUM(AG108:AG117)</f>
        <v>0</v>
      </c>
      <c r="AH107" s="191">
        <f>SUM(AH108:AH117)</f>
        <v>0</v>
      </c>
      <c r="AI107" s="191">
        <f t="shared" si="10"/>
        <v>0</v>
      </c>
      <c r="AJ107" s="191">
        <f>SUM(AJ108:AJ117)</f>
        <v>0</v>
      </c>
      <c r="AK107" s="191">
        <f>SUM(AK108:AK117)</f>
        <v>0</v>
      </c>
      <c r="AL107" s="191">
        <f>SUM(AL108:AL117)</f>
        <v>0</v>
      </c>
      <c r="AM107" s="191">
        <f t="shared" si="11"/>
        <v>0</v>
      </c>
      <c r="AN107" s="191">
        <f>SUM(AN108:AN117)</f>
        <v>0</v>
      </c>
      <c r="AO107" s="191">
        <f>SUM(AO108:AO117)</f>
        <v>0</v>
      </c>
      <c r="AP107" s="191">
        <f>SUM(AP108:AP117)</f>
        <v>0</v>
      </c>
      <c r="AQ107" s="191">
        <f t="shared" si="12"/>
        <v>0</v>
      </c>
      <c r="AR107" s="191">
        <f t="shared" si="13"/>
        <v>0</v>
      </c>
    </row>
    <row r="108" spans="2:44" ht="14.45" x14ac:dyDescent="0.35">
      <c r="B108" s="180" t="s">
        <v>624</v>
      </c>
      <c r="C108" s="181" t="s">
        <v>124</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300"/>
        <v>0</v>
      </c>
      <c r="G108" s="182"/>
      <c r="H108" s="182">
        <f t="shared" ref="H108:H115" si="306">F108-G108</f>
        <v>0</v>
      </c>
      <c r="I108" s="182"/>
      <c r="J108" s="182">
        <f t="shared" ref="J108:J115" si="307">F108-I108</f>
        <v>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308">AB108+AC108+AD108</f>
        <v>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30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31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311">AN108+AO108+AP108</f>
        <v>0</v>
      </c>
      <c r="AR108" s="182">
        <f t="shared" ref="AR108:AR115" si="312">AE108+AI108+AM108+AQ108</f>
        <v>0</v>
      </c>
    </row>
    <row r="109" spans="2:44" ht="14.45" x14ac:dyDescent="0.35">
      <c r="B109" s="180" t="s">
        <v>625</v>
      </c>
      <c r="C109" s="181" t="s">
        <v>626</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13">D109+E109</f>
        <v>0</v>
      </c>
      <c r="G109" s="182"/>
      <c r="H109" s="182">
        <f t="shared" si="306"/>
        <v>0</v>
      </c>
      <c r="I109" s="182"/>
      <c r="J109" s="182">
        <f t="shared" si="30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30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30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31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311"/>
        <v>0</v>
      </c>
      <c r="AR109" s="182">
        <f t="shared" si="312"/>
        <v>0</v>
      </c>
    </row>
    <row r="110" spans="2:44" ht="14.45" x14ac:dyDescent="0.35">
      <c r="B110" s="180" t="s">
        <v>627</v>
      </c>
      <c r="C110" s="181" t="s">
        <v>628</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13"/>
        <v>0</v>
      </c>
      <c r="G110" s="182"/>
      <c r="H110" s="182">
        <f t="shared" si="306"/>
        <v>0</v>
      </c>
      <c r="I110" s="182"/>
      <c r="J110" s="182">
        <f t="shared" si="30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30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30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31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311"/>
        <v>0</v>
      </c>
      <c r="AR110" s="182">
        <f t="shared" si="312"/>
        <v>0</v>
      </c>
    </row>
    <row r="111" spans="2:44" ht="14.45" x14ac:dyDescent="0.35">
      <c r="B111" s="180" t="s">
        <v>279</v>
      </c>
      <c r="C111" s="181" t="s">
        <v>163</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13"/>
        <v>0</v>
      </c>
      <c r="G111" s="182"/>
      <c r="H111" s="182">
        <f t="shared" ref="H111:H112" si="314">F111-G111</f>
        <v>0</v>
      </c>
      <c r="I111" s="182"/>
      <c r="J111" s="182">
        <f t="shared" ref="J111:J112" si="315">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 t="shared" ref="AE111:AE112" si="316">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 t="shared" ref="AI111:AI112" si="317">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 t="shared" ref="AM111:AM112" si="318">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 t="shared" ref="AQ111:AQ112" si="319">AN111+AO111+AP111</f>
        <v>0</v>
      </c>
      <c r="AR111" s="182">
        <f t="shared" ref="AR111:AR112" si="320">AE111+AI111+AM111+AQ111</f>
        <v>0</v>
      </c>
    </row>
    <row r="112" spans="2:44" ht="14.45" x14ac:dyDescent="0.35">
      <c r="B112" s="180" t="s">
        <v>629</v>
      </c>
      <c r="C112" s="181" t="s">
        <v>630</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13"/>
        <v>0</v>
      </c>
      <c r="G112" s="182"/>
      <c r="H112" s="182">
        <f t="shared" si="314"/>
        <v>0</v>
      </c>
      <c r="I112" s="182"/>
      <c r="J112" s="182">
        <f t="shared" si="315"/>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 t="shared" si="316"/>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 t="shared" si="317"/>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 t="shared" si="318"/>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 t="shared" si="319"/>
        <v>0</v>
      </c>
      <c r="AR112" s="182">
        <f t="shared" si="320"/>
        <v>0</v>
      </c>
    </row>
    <row r="113" spans="2:44" ht="14.45" x14ac:dyDescent="0.35">
      <c r="B113" s="180" t="s">
        <v>631</v>
      </c>
      <c r="C113" s="181" t="s">
        <v>632</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300"/>
        <v>0</v>
      </c>
      <c r="G113" s="182"/>
      <c r="H113" s="182">
        <f t="shared" ref="H113:H114" si="321">F113-G113</f>
        <v>0</v>
      </c>
      <c r="I113" s="182"/>
      <c r="J113" s="182">
        <f t="shared" ref="J113:J114" si="322">F113-I113</f>
        <v>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 t="shared" ref="AE113:AE114" si="323">AB113+AC113+AD113</f>
        <v>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 t="shared" ref="AI113:AI114" si="324">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 t="shared" ref="AM113:AM114" si="325">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 t="shared" ref="AQ113:AQ114" si="326">AN113+AO113+AP113</f>
        <v>0</v>
      </c>
      <c r="AR113" s="182">
        <f t="shared" ref="AR113:AR114" si="327">AE113+AI113+AM113+AQ113</f>
        <v>0</v>
      </c>
    </row>
    <row r="114" spans="2:44" ht="14.45" x14ac:dyDescent="0.35">
      <c r="B114" s="180" t="s">
        <v>633</v>
      </c>
      <c r="C114" s="181" t="s">
        <v>634</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300"/>
        <v>0</v>
      </c>
      <c r="G114" s="182"/>
      <c r="H114" s="182">
        <f t="shared" si="321"/>
        <v>0</v>
      </c>
      <c r="I114" s="182"/>
      <c r="J114" s="182">
        <f t="shared" si="322"/>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 t="shared" si="323"/>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 t="shared" si="324"/>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 t="shared" si="325"/>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 t="shared" si="326"/>
        <v>0</v>
      </c>
      <c r="AR114" s="182">
        <f t="shared" si="327"/>
        <v>0</v>
      </c>
    </row>
    <row r="115" spans="2:44" ht="14.45" x14ac:dyDescent="0.35">
      <c r="B115" s="180" t="s">
        <v>635</v>
      </c>
      <c r="C115" s="181" t="s">
        <v>636</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8">D115+E115</f>
        <v>0</v>
      </c>
      <c r="G115" s="182"/>
      <c r="H115" s="182">
        <f t="shared" si="306"/>
        <v>0</v>
      </c>
      <c r="I115" s="182"/>
      <c r="J115" s="182">
        <f t="shared" si="30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30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30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31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311"/>
        <v>0</v>
      </c>
      <c r="AR115" s="182">
        <f t="shared" si="312"/>
        <v>0</v>
      </c>
    </row>
    <row r="116" spans="2:44" ht="14.45" x14ac:dyDescent="0.35">
      <c r="B116" s="180" t="s">
        <v>637</v>
      </c>
      <c r="C116" s="181" t="s">
        <v>638</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9">D116+E116</f>
        <v>0</v>
      </c>
      <c r="G116" s="182"/>
      <c r="H116" s="182">
        <f t="shared" si="4"/>
        <v>0</v>
      </c>
      <c r="I116" s="182"/>
      <c r="J116" s="182">
        <f t="shared" si="5"/>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 t="shared" si="9"/>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 t="shared" si="10"/>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 t="shared" si="11"/>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 t="shared" si="12"/>
        <v>0</v>
      </c>
      <c r="AR116" s="182">
        <f t="shared" si="13"/>
        <v>0</v>
      </c>
    </row>
    <row r="117" spans="2:44" ht="14.45" x14ac:dyDescent="0.35">
      <c r="B117" s="180" t="s">
        <v>639</v>
      </c>
      <c r="C117" s="181" t="s">
        <v>640</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300"/>
        <v>0</v>
      </c>
      <c r="G117" s="182"/>
      <c r="H117" s="182">
        <f t="shared" ref="H117" si="330">F117-G117</f>
        <v>0</v>
      </c>
      <c r="I117" s="182"/>
      <c r="J117" s="182">
        <f t="shared" ref="J117" si="331">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 t="shared" ref="AE117" si="332">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 t="shared" ref="AI117" si="333">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 t="shared" ref="AM117" si="334">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 t="shared" ref="AQ117" si="335">AN117+AO117+AP117</f>
        <v>0</v>
      </c>
      <c r="AR117" s="182">
        <f t="shared" ref="AR117" si="336">AE117+AI117+AM117+AQ117</f>
        <v>0</v>
      </c>
    </row>
    <row r="118" spans="2:44" ht="14.45" x14ac:dyDescent="0.35">
      <c r="B118" s="189" t="s">
        <v>280</v>
      </c>
      <c r="C118" s="190" t="s">
        <v>164</v>
      </c>
      <c r="D118" s="191">
        <f>SUM(D119:D132)</f>
        <v>0</v>
      </c>
      <c r="E118" s="191">
        <f>SUM(E119:E132)</f>
        <v>0</v>
      </c>
      <c r="F118" s="191">
        <f t="shared" si="300"/>
        <v>0</v>
      </c>
      <c r="G118" s="191">
        <f t="shared" ref="G118:I118" si="337">SUM(G119:G132)</f>
        <v>0</v>
      </c>
      <c r="H118" s="191">
        <f t="shared" si="4"/>
        <v>0</v>
      </c>
      <c r="I118" s="191">
        <f t="shared" si="337"/>
        <v>0</v>
      </c>
      <c r="J118" s="191">
        <f t="shared" si="5"/>
        <v>0</v>
      </c>
      <c r="K118" s="191">
        <f t="shared" ref="K118:AP118" si="338">SUM(K119:K132)</f>
        <v>0</v>
      </c>
      <c r="L118" s="191">
        <f t="shared" si="338"/>
        <v>0</v>
      </c>
      <c r="M118" s="191">
        <f t="shared" si="338"/>
        <v>0</v>
      </c>
      <c r="N118" s="191">
        <f t="shared" si="338"/>
        <v>0</v>
      </c>
      <c r="O118" s="191">
        <f t="shared" si="338"/>
        <v>0</v>
      </c>
      <c r="P118" s="191">
        <f t="shared" ref="P118:Q118" si="339">SUM(P119:P132)</f>
        <v>0</v>
      </c>
      <c r="Q118" s="191">
        <f t="shared" si="339"/>
        <v>0</v>
      </c>
      <c r="R118" s="191">
        <f t="shared" si="338"/>
        <v>0</v>
      </c>
      <c r="S118" s="191">
        <f t="shared" si="338"/>
        <v>0</v>
      </c>
      <c r="T118" s="191">
        <f t="shared" ref="T118" si="340">SUM(T119:T132)</f>
        <v>0</v>
      </c>
      <c r="U118" s="191">
        <f t="shared" si="338"/>
        <v>0</v>
      </c>
      <c r="V118" s="191">
        <f t="shared" si="338"/>
        <v>0</v>
      </c>
      <c r="W118" s="191">
        <f t="shared" ref="W118" si="341">SUM(W119:W132)</f>
        <v>0</v>
      </c>
      <c r="X118" s="191">
        <f t="shared" si="338"/>
        <v>0</v>
      </c>
      <c r="Y118" s="191">
        <f t="shared" ref="Y118:Z118" si="342">SUM(Y119:Y132)</f>
        <v>0</v>
      </c>
      <c r="Z118" s="191">
        <f t="shared" si="342"/>
        <v>0</v>
      </c>
      <c r="AA118" s="191">
        <f t="shared" si="338"/>
        <v>0</v>
      </c>
      <c r="AB118" s="191">
        <f t="shared" si="338"/>
        <v>0</v>
      </c>
      <c r="AC118" s="191">
        <f t="shared" si="338"/>
        <v>0</v>
      </c>
      <c r="AD118" s="191">
        <f t="shared" si="338"/>
        <v>0</v>
      </c>
      <c r="AE118" s="191">
        <f t="shared" si="9"/>
        <v>0</v>
      </c>
      <c r="AF118" s="191">
        <f t="shared" si="338"/>
        <v>0</v>
      </c>
      <c r="AG118" s="191">
        <f t="shared" si="338"/>
        <v>0</v>
      </c>
      <c r="AH118" s="191">
        <f t="shared" si="338"/>
        <v>0</v>
      </c>
      <c r="AI118" s="191">
        <f t="shared" si="10"/>
        <v>0</v>
      </c>
      <c r="AJ118" s="191">
        <f t="shared" si="338"/>
        <v>0</v>
      </c>
      <c r="AK118" s="191">
        <f t="shared" si="338"/>
        <v>0</v>
      </c>
      <c r="AL118" s="191">
        <f t="shared" si="338"/>
        <v>0</v>
      </c>
      <c r="AM118" s="191">
        <f t="shared" si="11"/>
        <v>0</v>
      </c>
      <c r="AN118" s="191">
        <f t="shared" si="338"/>
        <v>0</v>
      </c>
      <c r="AO118" s="191">
        <f t="shared" si="338"/>
        <v>0</v>
      </c>
      <c r="AP118" s="191">
        <f t="shared" si="338"/>
        <v>0</v>
      </c>
      <c r="AQ118" s="191">
        <f t="shared" si="12"/>
        <v>0</v>
      </c>
      <c r="AR118" s="191">
        <f t="shared" si="13"/>
        <v>0</v>
      </c>
    </row>
    <row r="119" spans="2:44" ht="14.45" x14ac:dyDescent="0.35">
      <c r="B119" s="180" t="s">
        <v>281</v>
      </c>
      <c r="C119" s="181" t="s">
        <v>165</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300"/>
        <v>0</v>
      </c>
      <c r="G119" s="182"/>
      <c r="H119" s="182">
        <f t="shared" ref="H119:H132" si="343">F119-G119</f>
        <v>0</v>
      </c>
      <c r="I119" s="182"/>
      <c r="J119" s="182">
        <f t="shared" ref="J119:J132" si="344">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 t="shared" ref="AE119:AE132" si="345">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 t="shared" ref="AI119:AI132" si="346">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 t="shared" ref="AM119:AM132" si="347">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 t="shared" ref="AQ119:AQ132" si="348">AN119+AO119+AP119</f>
        <v>0</v>
      </c>
      <c r="AR119" s="182">
        <f t="shared" ref="AR119:AR132" si="349">AE119+AI119+AM119+AQ119</f>
        <v>0</v>
      </c>
    </row>
    <row r="120" spans="2:44" ht="14.45" x14ac:dyDescent="0.35">
      <c r="B120" s="180" t="s">
        <v>641</v>
      </c>
      <c r="C120" s="181" t="s">
        <v>642</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50">D120+E120</f>
        <v>0</v>
      </c>
      <c r="G120" s="182"/>
      <c r="H120" s="182">
        <f t="shared" ref="H120:H125" si="351">F120-G120</f>
        <v>0</v>
      </c>
      <c r="I120" s="182"/>
      <c r="J120" s="182">
        <f t="shared" ref="J120:J125" si="352">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353">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354">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355">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356">AN120+AO120+AP120</f>
        <v>0</v>
      </c>
      <c r="AR120" s="182">
        <f t="shared" ref="AR120:AR125" si="357">AE120+AI120+AM120+AQ120</f>
        <v>0</v>
      </c>
    </row>
    <row r="121" spans="2:44" ht="14.45" x14ac:dyDescent="0.35">
      <c r="B121" s="180" t="s">
        <v>282</v>
      </c>
      <c r="C121" s="181" t="s">
        <v>166</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50"/>
        <v>0</v>
      </c>
      <c r="G121" s="182"/>
      <c r="H121" s="182">
        <f t="shared" si="351"/>
        <v>0</v>
      </c>
      <c r="I121" s="182"/>
      <c r="J121" s="182">
        <f t="shared" si="352"/>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353"/>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354"/>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355"/>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356"/>
        <v>0</v>
      </c>
      <c r="AR121" s="182">
        <f t="shared" si="357"/>
        <v>0</v>
      </c>
    </row>
    <row r="122" spans="2:44" ht="14.45" x14ac:dyDescent="0.35">
      <c r="B122" s="180" t="s">
        <v>643</v>
      </c>
      <c r="C122" s="181" t="s">
        <v>644</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50"/>
        <v>0</v>
      </c>
      <c r="G122" s="182"/>
      <c r="H122" s="182">
        <f t="shared" si="351"/>
        <v>0</v>
      </c>
      <c r="I122" s="182"/>
      <c r="J122" s="182">
        <f t="shared" si="352"/>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353"/>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354"/>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355"/>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356"/>
        <v>0</v>
      </c>
      <c r="AR122" s="182">
        <f t="shared" si="357"/>
        <v>0</v>
      </c>
    </row>
    <row r="123" spans="2:44" ht="14.45" x14ac:dyDescent="0.35">
      <c r="B123" s="180" t="s">
        <v>645</v>
      </c>
      <c r="C123" s="181" t="s">
        <v>646</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50"/>
        <v>0</v>
      </c>
      <c r="G123" s="182"/>
      <c r="H123" s="182">
        <f t="shared" si="351"/>
        <v>0</v>
      </c>
      <c r="I123" s="182"/>
      <c r="J123" s="182">
        <f t="shared" si="352"/>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353"/>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354"/>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355"/>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356"/>
        <v>0</v>
      </c>
      <c r="AR123" s="182">
        <f t="shared" si="357"/>
        <v>0</v>
      </c>
    </row>
    <row r="124" spans="2:44" ht="14.45" x14ac:dyDescent="0.35">
      <c r="B124" s="180" t="s">
        <v>647</v>
      </c>
      <c r="C124" s="181" t="s">
        <v>648</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50"/>
        <v>0</v>
      </c>
      <c r="G124" s="182"/>
      <c r="H124" s="182">
        <f t="shared" si="351"/>
        <v>0</v>
      </c>
      <c r="I124" s="182"/>
      <c r="J124" s="182">
        <f t="shared" si="352"/>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353"/>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354"/>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355"/>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356"/>
        <v>0</v>
      </c>
      <c r="AR124" s="182">
        <f t="shared" si="357"/>
        <v>0</v>
      </c>
    </row>
    <row r="125" spans="2:44" ht="14.45" x14ac:dyDescent="0.35">
      <c r="B125" s="180" t="s">
        <v>649</v>
      </c>
      <c r="C125" s="181" t="s">
        <v>650</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50"/>
        <v>0</v>
      </c>
      <c r="G125" s="182"/>
      <c r="H125" s="182">
        <f t="shared" si="351"/>
        <v>0</v>
      </c>
      <c r="I125" s="182"/>
      <c r="J125" s="182">
        <f t="shared" si="352"/>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353"/>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354"/>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355"/>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356"/>
        <v>0</v>
      </c>
      <c r="AR125" s="182">
        <f t="shared" si="357"/>
        <v>0</v>
      </c>
    </row>
    <row r="126" spans="2:44" ht="14.45" x14ac:dyDescent="0.35">
      <c r="B126" s="180" t="s">
        <v>651</v>
      </c>
      <c r="C126" s="181" t="s">
        <v>652</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300"/>
        <v>0</v>
      </c>
      <c r="G126" s="182"/>
      <c r="H126" s="182">
        <f t="shared" si="343"/>
        <v>0</v>
      </c>
      <c r="I126" s="182"/>
      <c r="J126" s="182">
        <f t="shared" si="344"/>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si="345"/>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si="346"/>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si="347"/>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si="348"/>
        <v>0</v>
      </c>
      <c r="AR126" s="182">
        <f t="shared" si="349"/>
        <v>0</v>
      </c>
    </row>
    <row r="127" spans="2:44" ht="14.45" x14ac:dyDescent="0.35">
      <c r="B127" s="180" t="s">
        <v>653</v>
      </c>
      <c r="C127" s="181" t="s">
        <v>654</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300"/>
        <v>0</v>
      </c>
      <c r="G127" s="182"/>
      <c r="H127" s="182">
        <f t="shared" si="343"/>
        <v>0</v>
      </c>
      <c r="I127" s="182"/>
      <c r="J127" s="182">
        <f t="shared" si="34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34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34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34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348"/>
        <v>0</v>
      </c>
      <c r="AR127" s="182">
        <f t="shared" si="349"/>
        <v>0</v>
      </c>
    </row>
    <row r="128" spans="2:44" ht="14.45" x14ac:dyDescent="0.35">
      <c r="B128" s="180" t="s">
        <v>655</v>
      </c>
      <c r="C128" s="181" t="s">
        <v>656</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58">D128+E128</f>
        <v>0</v>
      </c>
      <c r="G128" s="182"/>
      <c r="H128" s="182">
        <f t="shared" ref="H128" si="359">F128-G128</f>
        <v>0</v>
      </c>
      <c r="I128" s="182"/>
      <c r="J128" s="182">
        <f t="shared" ref="J128" si="360">F128-I128</f>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ref="AE128" si="361">AB128+AC128+AD128</f>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ref="AI128" si="362">AF128+AG128+AH128</f>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ref="AM128" si="363">AJ128+AK128+AL128</f>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ref="AQ128" si="364">AN128+AO128+AP128</f>
        <v>0</v>
      </c>
      <c r="AR128" s="182">
        <f t="shared" ref="AR128" si="365">AE128+AI128+AM128+AQ128</f>
        <v>0</v>
      </c>
    </row>
    <row r="129" spans="2:44" ht="14.45" x14ac:dyDescent="0.35">
      <c r="B129" s="180" t="s">
        <v>283</v>
      </c>
      <c r="C129" s="181" t="s">
        <v>167</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66">D129+E129</f>
        <v>0</v>
      </c>
      <c r="G129" s="182"/>
      <c r="H129" s="182">
        <f t="shared" ref="H129:H130" si="367">F129-G129</f>
        <v>0</v>
      </c>
      <c r="I129" s="182"/>
      <c r="J129" s="182">
        <f t="shared" ref="J129:J130" si="368">F129-I129</f>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ref="AE129:AE130" si="369">AB129+AC129+AD129</f>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ref="AI129:AI130" si="370">AF129+AG129+AH129</f>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ref="AM129:AM130" si="371">AJ129+AK129+AL129</f>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ref="AQ129:AQ130" si="372">AN129+AO129+AP129</f>
        <v>0</v>
      </c>
      <c r="AR129" s="182">
        <f t="shared" ref="AR129:AR130" si="373">AE129+AI129+AM129+AQ129</f>
        <v>0</v>
      </c>
    </row>
    <row r="130" spans="2:44" ht="14.45" x14ac:dyDescent="0.35">
      <c r="B130" s="180" t="s">
        <v>657</v>
      </c>
      <c r="C130" s="181" t="s">
        <v>658</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66"/>
        <v>0</v>
      </c>
      <c r="G130" s="182"/>
      <c r="H130" s="182">
        <f t="shared" si="367"/>
        <v>0</v>
      </c>
      <c r="I130" s="182"/>
      <c r="J130" s="182">
        <f t="shared" si="368"/>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369"/>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370"/>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371"/>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372"/>
        <v>0</v>
      </c>
      <c r="AR130" s="182">
        <f t="shared" si="373"/>
        <v>0</v>
      </c>
    </row>
    <row r="131" spans="2:44" ht="14.45" x14ac:dyDescent="0.35">
      <c r="B131" s="180" t="s">
        <v>659</v>
      </c>
      <c r="C131" s="181" t="s">
        <v>660</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300"/>
        <v>0</v>
      </c>
      <c r="G131" s="182"/>
      <c r="H131" s="182">
        <f t="shared" si="343"/>
        <v>0</v>
      </c>
      <c r="I131" s="182"/>
      <c r="J131" s="182">
        <f t="shared" si="34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34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34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34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348"/>
        <v>0</v>
      </c>
      <c r="AR131" s="182">
        <f t="shared" si="349"/>
        <v>0</v>
      </c>
    </row>
    <row r="132" spans="2:44" ht="14.45" x14ac:dyDescent="0.35">
      <c r="B132" s="180" t="s">
        <v>661</v>
      </c>
      <c r="C132" s="181" t="s">
        <v>662</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300"/>
        <v>0</v>
      </c>
      <c r="G132" s="182"/>
      <c r="H132" s="182">
        <f t="shared" si="343"/>
        <v>0</v>
      </c>
      <c r="I132" s="182"/>
      <c r="J132" s="182">
        <f t="shared" si="344"/>
        <v>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345"/>
        <v>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34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34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348"/>
        <v>0</v>
      </c>
      <c r="AR132" s="182">
        <f t="shared" si="349"/>
        <v>0</v>
      </c>
    </row>
    <row r="133" spans="2:44" ht="14.45" x14ac:dyDescent="0.35">
      <c r="B133" s="189" t="s">
        <v>284</v>
      </c>
      <c r="C133" s="190" t="s">
        <v>168</v>
      </c>
      <c r="D133" s="191">
        <f>SUM(D134:D148)</f>
        <v>250000</v>
      </c>
      <c r="E133" s="191">
        <f>SUM(E134:E148)</f>
        <v>2102000</v>
      </c>
      <c r="F133" s="191">
        <f t="shared" si="300"/>
        <v>2352000</v>
      </c>
      <c r="G133" s="191">
        <f t="shared" ref="G133:I133" si="374">SUM(G134:G148)</f>
        <v>0</v>
      </c>
      <c r="H133" s="191">
        <f t="shared" si="4"/>
        <v>2352000</v>
      </c>
      <c r="I133" s="191">
        <f t="shared" si="374"/>
        <v>0</v>
      </c>
      <c r="J133" s="191">
        <f t="shared" si="5"/>
        <v>2352000</v>
      </c>
      <c r="K133" s="191">
        <f t="shared" ref="K133:AP133" si="375">SUM(K134:K148)</f>
        <v>0</v>
      </c>
      <c r="L133" s="191">
        <f t="shared" si="375"/>
        <v>0</v>
      </c>
      <c r="M133" s="191">
        <f t="shared" si="375"/>
        <v>0</v>
      </c>
      <c r="N133" s="191">
        <f t="shared" si="375"/>
        <v>0</v>
      </c>
      <c r="O133" s="191">
        <f t="shared" si="375"/>
        <v>0</v>
      </c>
      <c r="P133" s="191">
        <f t="shared" ref="P133:Q133" si="376">SUM(P134:P148)</f>
        <v>0</v>
      </c>
      <c r="Q133" s="191">
        <f t="shared" si="376"/>
        <v>0</v>
      </c>
      <c r="R133" s="191">
        <f t="shared" si="375"/>
        <v>0</v>
      </c>
      <c r="S133" s="191">
        <f t="shared" si="375"/>
        <v>0</v>
      </c>
      <c r="T133" s="191">
        <f t="shared" ref="T133" si="377">SUM(T134:T148)</f>
        <v>0</v>
      </c>
      <c r="U133" s="191">
        <f t="shared" si="375"/>
        <v>2352000</v>
      </c>
      <c r="V133" s="191">
        <f t="shared" si="375"/>
        <v>0</v>
      </c>
      <c r="W133" s="191">
        <f t="shared" ref="W133" si="378">SUM(W134:W148)</f>
        <v>0</v>
      </c>
      <c r="X133" s="191">
        <f t="shared" si="375"/>
        <v>0</v>
      </c>
      <c r="Y133" s="191">
        <f t="shared" ref="Y133:Z133" si="379">SUM(Y134:Y148)</f>
        <v>0</v>
      </c>
      <c r="Z133" s="191">
        <f t="shared" si="379"/>
        <v>0</v>
      </c>
      <c r="AA133" s="191">
        <f t="shared" si="375"/>
        <v>0</v>
      </c>
      <c r="AB133" s="191">
        <f t="shared" si="375"/>
        <v>350000</v>
      </c>
      <c r="AC133" s="191">
        <f t="shared" si="375"/>
        <v>1600000</v>
      </c>
      <c r="AD133" s="191">
        <f t="shared" si="375"/>
        <v>100000</v>
      </c>
      <c r="AE133" s="191">
        <f t="shared" si="9"/>
        <v>2050000</v>
      </c>
      <c r="AF133" s="191">
        <f t="shared" si="375"/>
        <v>0</v>
      </c>
      <c r="AG133" s="191">
        <f t="shared" si="375"/>
        <v>0</v>
      </c>
      <c r="AH133" s="191">
        <f t="shared" si="375"/>
        <v>302000</v>
      </c>
      <c r="AI133" s="191">
        <f t="shared" si="10"/>
        <v>302000</v>
      </c>
      <c r="AJ133" s="191">
        <f t="shared" si="375"/>
        <v>0</v>
      </c>
      <c r="AK133" s="191">
        <f t="shared" si="375"/>
        <v>0</v>
      </c>
      <c r="AL133" s="191">
        <f t="shared" si="375"/>
        <v>0</v>
      </c>
      <c r="AM133" s="191">
        <f t="shared" si="11"/>
        <v>0</v>
      </c>
      <c r="AN133" s="191">
        <f t="shared" si="375"/>
        <v>0</v>
      </c>
      <c r="AO133" s="191">
        <f t="shared" si="375"/>
        <v>0</v>
      </c>
      <c r="AP133" s="191">
        <f t="shared" si="375"/>
        <v>0</v>
      </c>
      <c r="AQ133" s="191">
        <f t="shared" si="12"/>
        <v>0</v>
      </c>
      <c r="AR133" s="191">
        <f t="shared" si="13"/>
        <v>2352000</v>
      </c>
    </row>
    <row r="134" spans="2:44" ht="14.45" x14ac:dyDescent="0.35">
      <c r="B134" s="180" t="s">
        <v>663</v>
      </c>
      <c r="C134" s="181" t="s">
        <v>664</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1852000</v>
      </c>
      <c r="F134" s="182">
        <f t="shared" si="300"/>
        <v>2102000</v>
      </c>
      <c r="G134" s="182"/>
      <c r="H134" s="182">
        <f t="shared" ref="H134:H148" si="380">F134-G134</f>
        <v>2102000</v>
      </c>
      <c r="I134" s="182"/>
      <c r="J134" s="182">
        <f t="shared" ref="J134:J148" si="381">F134-I134</f>
        <v>2102000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2102000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2">
        <f t="shared" ref="AE134:AE148" si="382">AB134+AC134+AD134</f>
        <v>1800000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302000</v>
      </c>
      <c r="AI134" s="182">
        <f t="shared" ref="AI134:AI148" si="383">AF134+AG134+AH134</f>
        <v>302000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384">AJ134+AK134+AL134</f>
        <v>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385">AN134+AO134+AP134</f>
        <v>0</v>
      </c>
      <c r="AR134" s="182">
        <f t="shared" ref="AR134:AR148" si="386">AE134+AI134+AM134+AQ134</f>
        <v>2102000</v>
      </c>
    </row>
    <row r="135" spans="2:44" ht="14.45" x14ac:dyDescent="0.35">
      <c r="B135" s="180" t="s">
        <v>285</v>
      </c>
      <c r="C135" s="181" t="s">
        <v>169</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300"/>
        <v>0</v>
      </c>
      <c r="G135" s="182"/>
      <c r="H135" s="182">
        <f t="shared" si="380"/>
        <v>0</v>
      </c>
      <c r="I135" s="182"/>
      <c r="J135" s="182">
        <f t="shared" si="381"/>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382"/>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383"/>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384"/>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385"/>
        <v>0</v>
      </c>
      <c r="AR135" s="182">
        <f t="shared" si="386"/>
        <v>0</v>
      </c>
    </row>
    <row r="136" spans="2:44" ht="14.45" x14ac:dyDescent="0.35">
      <c r="B136" s="180" t="s">
        <v>665</v>
      </c>
      <c r="C136" s="181" t="s">
        <v>666</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300"/>
        <v>0</v>
      </c>
      <c r="G136" s="182"/>
      <c r="H136" s="182">
        <f t="shared" si="380"/>
        <v>0</v>
      </c>
      <c r="I136" s="182"/>
      <c r="J136" s="182">
        <f t="shared" si="381"/>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382"/>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383"/>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384"/>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385"/>
        <v>0</v>
      </c>
      <c r="AR136" s="182">
        <f t="shared" si="386"/>
        <v>0</v>
      </c>
    </row>
    <row r="137" spans="2:44" ht="14.45" x14ac:dyDescent="0.35">
      <c r="B137" s="180" t="s">
        <v>286</v>
      </c>
      <c r="C137" s="181" t="s">
        <v>170</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300"/>
        <v>0</v>
      </c>
      <c r="G137" s="182"/>
      <c r="H137" s="182">
        <f t="shared" si="380"/>
        <v>0</v>
      </c>
      <c r="I137" s="182"/>
      <c r="J137" s="182">
        <f t="shared" si="381"/>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382"/>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383"/>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384"/>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385"/>
        <v>0</v>
      </c>
      <c r="AR137" s="182">
        <f t="shared" si="386"/>
        <v>0</v>
      </c>
    </row>
    <row r="138" spans="2:44" ht="14.45" x14ac:dyDescent="0.35">
      <c r="B138" s="180" t="s">
        <v>667</v>
      </c>
      <c r="C138" s="181" t="s">
        <v>668</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138" s="182">
        <f t="shared" ref="F138:F143" si="387">D138+E138</f>
        <v>250000</v>
      </c>
      <c r="G138" s="182"/>
      <c r="H138" s="182">
        <f t="shared" ref="H138:H143" si="388">F138-G138</f>
        <v>250000</v>
      </c>
      <c r="I138" s="182"/>
      <c r="J138" s="182">
        <f t="shared" ref="J138:J143" si="389">F138-I138</f>
        <v>250000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138" s="182">
        <f t="shared" ref="AE138:AE143" si="390">AB138+AC138+AD138</f>
        <v>250000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391">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392">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393">AN138+AO138+AP138</f>
        <v>0</v>
      </c>
      <c r="AR138" s="182">
        <f t="shared" ref="AR138:AR143" si="394">AE138+AI138+AM138+AQ138</f>
        <v>250000</v>
      </c>
    </row>
    <row r="139" spans="2:44" ht="14.45" x14ac:dyDescent="0.35">
      <c r="B139" s="180" t="s">
        <v>669</v>
      </c>
      <c r="C139" s="181" t="s">
        <v>670</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95">D139+E139</f>
        <v>0</v>
      </c>
      <c r="G139" s="182"/>
      <c r="H139" s="182">
        <f t="shared" ref="H139:H140" si="396">F139-G139</f>
        <v>0</v>
      </c>
      <c r="I139" s="182"/>
      <c r="J139" s="182">
        <f t="shared" ref="J139:J140" si="397">F139-I139</f>
        <v>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2">
        <f t="shared" ref="AE139:AE140" si="398">AB139+AC139+AD139</f>
        <v>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 t="shared" ref="AI139:AI140" si="399">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 t="shared" ref="AM139:AM140" si="400">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 t="shared" ref="AQ139:AQ140" si="401">AN139+AO139+AP139</f>
        <v>0</v>
      </c>
      <c r="AR139" s="182">
        <f t="shared" ref="AR139:AR140" si="402">AE139+AI139+AM139+AQ139</f>
        <v>0</v>
      </c>
    </row>
    <row r="140" spans="2:44" ht="14.45" x14ac:dyDescent="0.35">
      <c r="B140" s="180" t="s">
        <v>671</v>
      </c>
      <c r="C140" s="181" t="s">
        <v>672</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95"/>
        <v>0</v>
      </c>
      <c r="G140" s="182"/>
      <c r="H140" s="182">
        <f t="shared" si="396"/>
        <v>0</v>
      </c>
      <c r="I140" s="182"/>
      <c r="J140" s="182">
        <f t="shared" si="397"/>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 t="shared" si="398"/>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 t="shared" si="399"/>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 t="shared" si="400"/>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 t="shared" si="401"/>
        <v>0</v>
      </c>
      <c r="AR140" s="182">
        <f t="shared" si="402"/>
        <v>0</v>
      </c>
    </row>
    <row r="141" spans="2:44" ht="14.45" x14ac:dyDescent="0.35">
      <c r="B141" s="180" t="s">
        <v>673</v>
      </c>
      <c r="C141" s="181" t="s">
        <v>674</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87"/>
        <v>0</v>
      </c>
      <c r="G141" s="182"/>
      <c r="H141" s="182">
        <f t="shared" si="388"/>
        <v>0</v>
      </c>
      <c r="I141" s="182"/>
      <c r="J141" s="182">
        <f t="shared" si="389"/>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390"/>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391"/>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392"/>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393"/>
        <v>0</v>
      </c>
      <c r="AR141" s="182">
        <f t="shared" si="394"/>
        <v>0</v>
      </c>
    </row>
    <row r="142" spans="2:44" ht="14.45" x14ac:dyDescent="0.35">
      <c r="B142" s="180" t="s">
        <v>675</v>
      </c>
      <c r="C142" s="181" t="s">
        <v>676</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87"/>
        <v>0</v>
      </c>
      <c r="G142" s="182"/>
      <c r="H142" s="182">
        <f t="shared" si="388"/>
        <v>0</v>
      </c>
      <c r="I142" s="182"/>
      <c r="J142" s="182">
        <f t="shared" si="389"/>
        <v>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2">
        <f t="shared" si="390"/>
        <v>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391"/>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392"/>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393"/>
        <v>0</v>
      </c>
      <c r="AR142" s="182">
        <f t="shared" si="394"/>
        <v>0</v>
      </c>
    </row>
    <row r="143" spans="2:44" ht="14.45" x14ac:dyDescent="0.35">
      <c r="B143" s="180" t="s">
        <v>677</v>
      </c>
      <c r="C143" s="181" t="s">
        <v>678</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87"/>
        <v>0</v>
      </c>
      <c r="G143" s="182"/>
      <c r="H143" s="182">
        <f t="shared" si="388"/>
        <v>0</v>
      </c>
      <c r="I143" s="182"/>
      <c r="J143" s="182">
        <f t="shared" si="389"/>
        <v>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390"/>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2">
        <f t="shared" si="391"/>
        <v>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392"/>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393"/>
        <v>0</v>
      </c>
      <c r="AR143" s="182">
        <f t="shared" si="394"/>
        <v>0</v>
      </c>
    </row>
    <row r="144" spans="2:44" x14ac:dyDescent="0.25">
      <c r="B144" s="180" t="s">
        <v>679</v>
      </c>
      <c r="C144" s="181" t="s">
        <v>680</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300"/>
        <v>0</v>
      </c>
      <c r="G144" s="182"/>
      <c r="H144" s="182">
        <f t="shared" si="380"/>
        <v>0</v>
      </c>
      <c r="I144" s="182"/>
      <c r="J144" s="182">
        <f t="shared" si="381"/>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382"/>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383"/>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384"/>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385"/>
        <v>0</v>
      </c>
      <c r="AR144" s="182">
        <f t="shared" si="386"/>
        <v>0</v>
      </c>
    </row>
    <row r="145" spans="2:44" ht="14.45" x14ac:dyDescent="0.35">
      <c r="B145" s="180" t="s">
        <v>681</v>
      </c>
      <c r="C145" s="181" t="s">
        <v>682</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300"/>
        <v>0</v>
      </c>
      <c r="G145" s="182"/>
      <c r="H145" s="182">
        <f t="shared" si="380"/>
        <v>0</v>
      </c>
      <c r="I145" s="182"/>
      <c r="J145" s="182">
        <f t="shared" si="381"/>
        <v>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382"/>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383"/>
        <v>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384"/>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385"/>
        <v>0</v>
      </c>
      <c r="AR145" s="182">
        <f t="shared" si="386"/>
        <v>0</v>
      </c>
    </row>
    <row r="146" spans="2:44" ht="14.45" x14ac:dyDescent="0.35">
      <c r="B146" s="180" t="s">
        <v>683</v>
      </c>
      <c r="C146" s="181" t="s">
        <v>684</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403">D146+E146</f>
        <v>0</v>
      </c>
      <c r="G146" s="182"/>
      <c r="H146" s="182">
        <f t="shared" ref="H146" si="404">F146-G146</f>
        <v>0</v>
      </c>
      <c r="I146" s="182"/>
      <c r="J146" s="182">
        <f t="shared" ref="J146" si="405">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 t="shared" ref="AE146" si="406">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 t="shared" ref="AI146" si="407">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 t="shared" ref="AM146" si="408">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 t="shared" ref="AQ146" si="409">AN146+AO146+AP146</f>
        <v>0</v>
      </c>
      <c r="AR146" s="182">
        <f t="shared" ref="AR146" si="410">AE146+AI146+AM146+AQ146</f>
        <v>0</v>
      </c>
    </row>
    <row r="147" spans="2:44" ht="14.45" x14ac:dyDescent="0.35">
      <c r="B147" s="180" t="s">
        <v>685</v>
      </c>
      <c r="C147" s="181" t="s">
        <v>686</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11">D147+E147</f>
        <v>0</v>
      </c>
      <c r="G147" s="182"/>
      <c r="H147" s="182">
        <f t="shared" ref="H147" si="412">F147-G147</f>
        <v>0</v>
      </c>
      <c r="I147" s="182"/>
      <c r="J147" s="182">
        <f t="shared" ref="J147" si="413">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 t="shared" ref="AE147" si="414">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 t="shared" ref="AI147" si="415">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 t="shared" ref="AM147" si="416">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 t="shared" ref="AQ147" si="417">AN147+AO147+AP147</f>
        <v>0</v>
      </c>
      <c r="AR147" s="182">
        <f t="shared" ref="AR147" si="418">AE147+AI147+AM147+AQ147</f>
        <v>0</v>
      </c>
    </row>
    <row r="148" spans="2:44" ht="14.45" x14ac:dyDescent="0.35">
      <c r="B148" s="180" t="s">
        <v>687</v>
      </c>
      <c r="C148" s="181" t="s">
        <v>688</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300"/>
        <v>0</v>
      </c>
      <c r="G148" s="182"/>
      <c r="H148" s="182">
        <f t="shared" si="380"/>
        <v>0</v>
      </c>
      <c r="I148" s="182"/>
      <c r="J148" s="182">
        <f t="shared" si="381"/>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382"/>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383"/>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384"/>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385"/>
        <v>0</v>
      </c>
      <c r="AR148" s="182">
        <f t="shared" si="386"/>
        <v>0</v>
      </c>
    </row>
    <row r="149" spans="2:44" ht="14.45" x14ac:dyDescent="0.35">
      <c r="B149" s="189" t="s">
        <v>287</v>
      </c>
      <c r="C149" s="190" t="s">
        <v>171</v>
      </c>
      <c r="D149" s="191">
        <f>SUM(D150:D163)</f>
        <v>30000</v>
      </c>
      <c r="E149" s="191">
        <f>SUM(E150:E163)</f>
        <v>320000</v>
      </c>
      <c r="F149" s="191">
        <f t="shared" si="300"/>
        <v>350000</v>
      </c>
      <c r="G149" s="191">
        <f>SUM(G150:G163)</f>
        <v>0</v>
      </c>
      <c r="H149" s="191">
        <f t="shared" si="4"/>
        <v>350000</v>
      </c>
      <c r="I149" s="191">
        <f>SUM(I150:I163)</f>
        <v>0</v>
      </c>
      <c r="J149" s="191">
        <f t="shared" si="5"/>
        <v>350000</v>
      </c>
      <c r="K149" s="191">
        <f t="shared" ref="K149:AD149" si="419">SUM(K150:K163)</f>
        <v>0</v>
      </c>
      <c r="L149" s="191">
        <f t="shared" si="419"/>
        <v>0</v>
      </c>
      <c r="M149" s="191">
        <f t="shared" si="419"/>
        <v>0</v>
      </c>
      <c r="N149" s="191">
        <f t="shared" si="419"/>
        <v>290000</v>
      </c>
      <c r="O149" s="191">
        <f t="shared" si="419"/>
        <v>30000</v>
      </c>
      <c r="P149" s="191">
        <f t="shared" ref="P149:Q149" si="420">SUM(P150:P163)</f>
        <v>0</v>
      </c>
      <c r="Q149" s="191">
        <f t="shared" si="420"/>
        <v>0</v>
      </c>
      <c r="R149" s="191">
        <f t="shared" si="419"/>
        <v>0</v>
      </c>
      <c r="S149" s="191">
        <f t="shared" si="419"/>
        <v>0</v>
      </c>
      <c r="T149" s="191">
        <f t="shared" ref="T149" si="421">SUM(T150:T163)</f>
        <v>0</v>
      </c>
      <c r="U149" s="191">
        <f t="shared" si="419"/>
        <v>0</v>
      </c>
      <c r="V149" s="191">
        <f t="shared" si="419"/>
        <v>0</v>
      </c>
      <c r="W149" s="191">
        <f t="shared" ref="W149" si="422">SUM(W150:W163)</f>
        <v>0</v>
      </c>
      <c r="X149" s="191">
        <f t="shared" si="419"/>
        <v>0</v>
      </c>
      <c r="Y149" s="191">
        <f t="shared" ref="Y149:Z149" si="423">SUM(Y150:Y163)</f>
        <v>30000</v>
      </c>
      <c r="Z149" s="191">
        <f t="shared" si="423"/>
        <v>0</v>
      </c>
      <c r="AA149" s="191">
        <f t="shared" si="419"/>
        <v>0</v>
      </c>
      <c r="AB149" s="191">
        <f t="shared" si="419"/>
        <v>270000</v>
      </c>
      <c r="AC149" s="191">
        <f t="shared" si="419"/>
        <v>0</v>
      </c>
      <c r="AD149" s="191">
        <f t="shared" si="419"/>
        <v>0</v>
      </c>
      <c r="AE149" s="191">
        <f t="shared" si="9"/>
        <v>270000</v>
      </c>
      <c r="AF149" s="191">
        <f>SUM(AF150:AF163)</f>
        <v>30000</v>
      </c>
      <c r="AG149" s="191">
        <f>SUM(AG150:AG163)</f>
        <v>0</v>
      </c>
      <c r="AH149" s="191">
        <f>SUM(AH150:AH163)</f>
        <v>20000</v>
      </c>
      <c r="AI149" s="191">
        <f t="shared" si="10"/>
        <v>50000</v>
      </c>
      <c r="AJ149" s="191">
        <f>SUM(AJ150:AJ163)</f>
        <v>0</v>
      </c>
      <c r="AK149" s="191">
        <f>SUM(AK150:AK163)</f>
        <v>0</v>
      </c>
      <c r="AL149" s="191">
        <f>SUM(AL150:AL163)</f>
        <v>0</v>
      </c>
      <c r="AM149" s="191">
        <f t="shared" si="11"/>
        <v>0</v>
      </c>
      <c r="AN149" s="191">
        <f>SUM(AN150:AN163)</f>
        <v>0</v>
      </c>
      <c r="AO149" s="191">
        <f>SUM(AO150:AO163)</f>
        <v>30000</v>
      </c>
      <c r="AP149" s="191">
        <f>SUM(AP150:AP163)</f>
        <v>0</v>
      </c>
      <c r="AQ149" s="191">
        <f t="shared" si="12"/>
        <v>30000</v>
      </c>
      <c r="AR149" s="191">
        <f t="shared" si="13"/>
        <v>350000</v>
      </c>
    </row>
    <row r="150" spans="2:44" ht="14.45" x14ac:dyDescent="0.35">
      <c r="B150" s="180" t="s">
        <v>689</v>
      </c>
      <c r="C150" s="181" t="s">
        <v>690</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300"/>
        <v>0</v>
      </c>
      <c r="G150" s="182"/>
      <c r="H150" s="182">
        <f t="shared" ref="H150:H163" si="424">F150-G150</f>
        <v>0</v>
      </c>
      <c r="I150" s="182"/>
      <c r="J150" s="182">
        <f t="shared" ref="J150:J163" si="425">F150-I150</f>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ref="AE150:AE163" si="426">AB150+AC150+AD150</f>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ref="AI150:AI163" si="427">AF150+AG150+AH150</f>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ref="AM150:AM163" si="428">AJ150+AK150+AL150</f>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ref="AQ150:AQ163" si="429">AN150+AO150+AP150</f>
        <v>0</v>
      </c>
      <c r="AR150" s="182">
        <f t="shared" ref="AR150:AR163" si="430">AE150+AI150+AM150+AQ150</f>
        <v>0</v>
      </c>
    </row>
    <row r="151" spans="2:44" ht="14.45" x14ac:dyDescent="0.35">
      <c r="B151" s="180" t="s">
        <v>288</v>
      </c>
      <c r="C151" s="181" t="s">
        <v>172</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300"/>
        <v>0</v>
      </c>
      <c r="G151" s="182"/>
      <c r="H151" s="182">
        <f t="shared" si="424"/>
        <v>0</v>
      </c>
      <c r="I151" s="182"/>
      <c r="J151" s="182">
        <f t="shared" si="425"/>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426"/>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427"/>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428"/>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429"/>
        <v>0</v>
      </c>
      <c r="AR151" s="182">
        <f t="shared" si="430"/>
        <v>0</v>
      </c>
    </row>
    <row r="152" spans="2:44" x14ac:dyDescent="0.25">
      <c r="B152" s="180" t="s">
        <v>691</v>
      </c>
      <c r="C152" s="181" t="s">
        <v>692</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300"/>
        <v>0</v>
      </c>
      <c r="G152" s="182"/>
      <c r="H152" s="182">
        <f t="shared" si="424"/>
        <v>0</v>
      </c>
      <c r="I152" s="182"/>
      <c r="J152" s="182">
        <f t="shared" si="425"/>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426"/>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427"/>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428"/>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429"/>
        <v>0</v>
      </c>
      <c r="AR152" s="182">
        <f t="shared" si="430"/>
        <v>0</v>
      </c>
    </row>
    <row r="153" spans="2:44" ht="14.45" x14ac:dyDescent="0.35">
      <c r="B153" s="180" t="s">
        <v>693</v>
      </c>
      <c r="C153" s="181" t="s">
        <v>694</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300"/>
        <v>0</v>
      </c>
      <c r="G153" s="182"/>
      <c r="H153" s="182">
        <f t="shared" si="424"/>
        <v>0</v>
      </c>
      <c r="I153" s="182"/>
      <c r="J153" s="182">
        <f t="shared" si="425"/>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426"/>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427"/>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428"/>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429"/>
        <v>0</v>
      </c>
      <c r="AR153" s="182">
        <f t="shared" si="430"/>
        <v>0</v>
      </c>
    </row>
    <row r="154" spans="2:44" ht="14.45" x14ac:dyDescent="0.35">
      <c r="B154" s="180" t="s">
        <v>289</v>
      </c>
      <c r="C154" s="181" t="s">
        <v>173</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31">D154+E154</f>
        <v>0</v>
      </c>
      <c r="G154" s="182"/>
      <c r="H154" s="182">
        <f t="shared" ref="H154:H158" si="432">F154-G154</f>
        <v>0</v>
      </c>
      <c r="I154" s="182"/>
      <c r="J154" s="182">
        <f t="shared" ref="J154:J158" si="433">F154-I154</f>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ref="AE154:AE158" si="434">AB154+AC154+AD154</f>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ref="AI154:AI158" si="435">AF154+AG154+AH154</f>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ref="AM154:AM158" si="436">AJ154+AK154+AL154</f>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ref="AQ154:AQ158" si="437">AN154+AO154+AP154</f>
        <v>0</v>
      </c>
      <c r="AR154" s="182">
        <f t="shared" ref="AR154:AR158" si="438">AE154+AI154+AM154+AQ154</f>
        <v>0</v>
      </c>
    </row>
    <row r="155" spans="2:44" ht="14.45" x14ac:dyDescent="0.35">
      <c r="B155" s="180" t="s">
        <v>695</v>
      </c>
      <c r="C155" s="181" t="s">
        <v>696</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31"/>
        <v>0</v>
      </c>
      <c r="G155" s="182"/>
      <c r="H155" s="182">
        <f t="shared" si="432"/>
        <v>0</v>
      </c>
      <c r="I155" s="182"/>
      <c r="J155" s="182">
        <f t="shared" si="433"/>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434"/>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435"/>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436"/>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437"/>
        <v>0</v>
      </c>
      <c r="AR155" s="182">
        <f t="shared" si="438"/>
        <v>0</v>
      </c>
    </row>
    <row r="156" spans="2:44" ht="14.45" x14ac:dyDescent="0.35">
      <c r="B156" s="180" t="s">
        <v>697</v>
      </c>
      <c r="C156" s="181" t="s">
        <v>698</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31"/>
        <v>0</v>
      </c>
      <c r="G156" s="182"/>
      <c r="H156" s="182">
        <f t="shared" si="432"/>
        <v>0</v>
      </c>
      <c r="I156" s="182"/>
      <c r="J156" s="182">
        <f t="shared" si="433"/>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434"/>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435"/>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436"/>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437"/>
        <v>0</v>
      </c>
      <c r="AR156" s="182">
        <f t="shared" si="438"/>
        <v>0</v>
      </c>
    </row>
    <row r="157" spans="2:44" ht="14.45" x14ac:dyDescent="0.35">
      <c r="B157" s="180" t="s">
        <v>290</v>
      </c>
      <c r="C157" s="181" t="s">
        <v>174</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31"/>
        <v>0</v>
      </c>
      <c r="G157" s="182"/>
      <c r="H157" s="182">
        <f t="shared" si="432"/>
        <v>0</v>
      </c>
      <c r="I157" s="182"/>
      <c r="J157" s="182">
        <f t="shared" si="433"/>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434"/>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435"/>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436"/>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437"/>
        <v>0</v>
      </c>
      <c r="AR157" s="182">
        <f t="shared" si="438"/>
        <v>0</v>
      </c>
    </row>
    <row r="158" spans="2:44" ht="14.45" x14ac:dyDescent="0.35">
      <c r="B158" s="180" t="s">
        <v>699</v>
      </c>
      <c r="C158" s="181" t="s">
        <v>700</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320000</v>
      </c>
      <c r="F158" s="182">
        <f t="shared" si="431"/>
        <v>350000</v>
      </c>
      <c r="G158" s="182"/>
      <c r="H158" s="182">
        <f t="shared" si="432"/>
        <v>350000</v>
      </c>
      <c r="I158" s="182"/>
      <c r="J158" s="182">
        <f t="shared" si="433"/>
        <v>350000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434"/>
        <v>270000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158" s="182">
        <f t="shared" si="435"/>
        <v>50000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436"/>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437"/>
        <v>30000</v>
      </c>
      <c r="AR158" s="182">
        <f t="shared" si="438"/>
        <v>350000</v>
      </c>
    </row>
    <row r="159" spans="2:44" ht="14.45" x14ac:dyDescent="0.35">
      <c r="B159" s="180" t="s">
        <v>701</v>
      </c>
      <c r="C159" s="181" t="s">
        <v>702</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39">D159+E159</f>
        <v>0</v>
      </c>
      <c r="G159" s="182"/>
      <c r="H159" s="182">
        <f t="shared" ref="H159:H161" si="440">F159-G159</f>
        <v>0</v>
      </c>
      <c r="I159" s="182"/>
      <c r="J159" s="182">
        <f t="shared" ref="J159:J161" si="441">F159-I159</f>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ref="AE159:AE161" si="442">AB159+AC159+AD159</f>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ref="AI159:AI161" si="443">AF159+AG159+AH159</f>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ref="AM159:AM161" si="444">AJ159+AK159+AL159</f>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ref="AQ159:AQ161" si="445">AN159+AO159+AP159</f>
        <v>0</v>
      </c>
      <c r="AR159" s="182">
        <f t="shared" ref="AR159:AR161" si="446">AE159+AI159+AM159+AQ159</f>
        <v>0</v>
      </c>
    </row>
    <row r="160" spans="2:44" ht="14.45" x14ac:dyDescent="0.35">
      <c r="B160" s="180" t="s">
        <v>703</v>
      </c>
      <c r="C160" s="181" t="s">
        <v>704</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39"/>
        <v>0</v>
      </c>
      <c r="G160" s="182"/>
      <c r="H160" s="182">
        <f t="shared" si="440"/>
        <v>0</v>
      </c>
      <c r="I160" s="182"/>
      <c r="J160" s="182">
        <f t="shared" si="441"/>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442"/>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443"/>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444"/>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445"/>
        <v>0</v>
      </c>
      <c r="AR160" s="182">
        <f t="shared" si="446"/>
        <v>0</v>
      </c>
    </row>
    <row r="161" spans="2:44" ht="14.45" x14ac:dyDescent="0.35">
      <c r="B161" s="180" t="s">
        <v>291</v>
      </c>
      <c r="C161" s="181" t="s">
        <v>175</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439"/>
        <v>0</v>
      </c>
      <c r="G161" s="182"/>
      <c r="H161" s="182">
        <f t="shared" si="440"/>
        <v>0</v>
      </c>
      <c r="I161" s="182"/>
      <c r="J161" s="182">
        <f t="shared" si="441"/>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442"/>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443"/>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444"/>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445"/>
        <v>0</v>
      </c>
      <c r="AR161" s="182">
        <f t="shared" si="446"/>
        <v>0</v>
      </c>
    </row>
    <row r="162" spans="2:44" ht="14.45" x14ac:dyDescent="0.35">
      <c r="B162" s="180" t="s">
        <v>705</v>
      </c>
      <c r="C162" s="181" t="s">
        <v>706</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300"/>
        <v>0</v>
      </c>
      <c r="G162" s="182"/>
      <c r="H162" s="182">
        <f t="shared" si="424"/>
        <v>0</v>
      </c>
      <c r="I162" s="182"/>
      <c r="J162" s="182">
        <f t="shared" si="425"/>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426"/>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427"/>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428"/>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429"/>
        <v>0</v>
      </c>
      <c r="AR162" s="182">
        <f t="shared" si="430"/>
        <v>0</v>
      </c>
    </row>
    <row r="163" spans="2:44" ht="14.45" x14ac:dyDescent="0.35">
      <c r="B163" s="180" t="s">
        <v>707</v>
      </c>
      <c r="C163" s="181" t="s">
        <v>708</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300"/>
        <v>0</v>
      </c>
      <c r="G163" s="182"/>
      <c r="H163" s="182">
        <f t="shared" si="424"/>
        <v>0</v>
      </c>
      <c r="I163" s="182"/>
      <c r="J163" s="182">
        <f t="shared" si="425"/>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426"/>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427"/>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428"/>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429"/>
        <v>0</v>
      </c>
      <c r="AR163" s="182">
        <f t="shared" si="430"/>
        <v>0</v>
      </c>
    </row>
    <row r="164" spans="2:44" ht="14.45" x14ac:dyDescent="0.35">
      <c r="B164" s="189" t="s">
        <v>292</v>
      </c>
      <c r="C164" s="190" t="s">
        <v>176</v>
      </c>
      <c r="D164" s="191">
        <f>SUM(D165:D189)</f>
        <v>116250</v>
      </c>
      <c r="E164" s="191">
        <f>SUM(E165:E189)</f>
        <v>482312</v>
      </c>
      <c r="F164" s="191">
        <f t="shared" si="300"/>
        <v>598562</v>
      </c>
      <c r="G164" s="191">
        <f>SUM(G165:G189)</f>
        <v>0</v>
      </c>
      <c r="H164" s="191">
        <f t="shared" si="4"/>
        <v>598562</v>
      </c>
      <c r="I164" s="191">
        <f>SUM(I165:I189)</f>
        <v>0</v>
      </c>
      <c r="J164" s="191">
        <f t="shared" si="5"/>
        <v>598562</v>
      </c>
      <c r="K164" s="191">
        <f t="shared" ref="K164:AD164" si="447">SUM(K165:K189)</f>
        <v>196000</v>
      </c>
      <c r="L164" s="191">
        <f t="shared" si="447"/>
        <v>129500</v>
      </c>
      <c r="M164" s="191">
        <f t="shared" si="447"/>
        <v>40250</v>
      </c>
      <c r="N164" s="191">
        <f t="shared" si="447"/>
        <v>30000</v>
      </c>
      <c r="O164" s="191">
        <f t="shared" si="447"/>
        <v>26262</v>
      </c>
      <c r="P164" s="191">
        <f t="shared" ref="P164:Q164" si="448">SUM(P165:P189)</f>
        <v>42050</v>
      </c>
      <c r="Q164" s="191">
        <f t="shared" si="448"/>
        <v>84500</v>
      </c>
      <c r="R164" s="191">
        <f t="shared" si="447"/>
        <v>0</v>
      </c>
      <c r="S164" s="191">
        <f t="shared" si="447"/>
        <v>0</v>
      </c>
      <c r="T164" s="191">
        <f t="shared" ref="T164" si="449">SUM(T165:T189)</f>
        <v>0</v>
      </c>
      <c r="U164" s="191">
        <f t="shared" si="447"/>
        <v>0</v>
      </c>
      <c r="V164" s="191">
        <f t="shared" si="447"/>
        <v>0</v>
      </c>
      <c r="W164" s="191">
        <f t="shared" ref="W164" si="450">SUM(W165:W189)</f>
        <v>5000</v>
      </c>
      <c r="X164" s="191">
        <f t="shared" si="447"/>
        <v>0</v>
      </c>
      <c r="Y164" s="191">
        <f t="shared" ref="Y164:Z164" si="451">SUM(Y165:Y189)</f>
        <v>15000</v>
      </c>
      <c r="Z164" s="191">
        <f t="shared" si="451"/>
        <v>0</v>
      </c>
      <c r="AA164" s="191">
        <f t="shared" si="447"/>
        <v>0</v>
      </c>
      <c r="AB164" s="191">
        <f t="shared" si="447"/>
        <v>0</v>
      </c>
      <c r="AC164" s="191">
        <f t="shared" si="447"/>
        <v>207750</v>
      </c>
      <c r="AD164" s="191">
        <f t="shared" si="447"/>
        <v>5000</v>
      </c>
      <c r="AE164" s="191">
        <f t="shared" si="9"/>
        <v>212750</v>
      </c>
      <c r="AF164" s="191">
        <f>SUM(AF165:AF189)</f>
        <v>34750</v>
      </c>
      <c r="AG164" s="191">
        <f>SUM(AG165:AG189)</f>
        <v>55000</v>
      </c>
      <c r="AH164" s="191">
        <f>SUM(AH165:AH189)</f>
        <v>107500</v>
      </c>
      <c r="AI164" s="191">
        <f t="shared" si="10"/>
        <v>197250</v>
      </c>
      <c r="AJ164" s="191">
        <f>SUM(AJ165:AJ189)</f>
        <v>21500</v>
      </c>
      <c r="AK164" s="191">
        <f>SUM(AK165:AK189)</f>
        <v>105000</v>
      </c>
      <c r="AL164" s="191">
        <f>SUM(AL165:AL189)</f>
        <v>9000</v>
      </c>
      <c r="AM164" s="191">
        <f t="shared" si="11"/>
        <v>135500</v>
      </c>
      <c r="AN164" s="191">
        <f>SUM(AN165:AN189)</f>
        <v>73062</v>
      </c>
      <c r="AO164" s="191">
        <f>SUM(AO165:AO189)</f>
        <v>0</v>
      </c>
      <c r="AP164" s="191">
        <f>SUM(AP165:AP189)</f>
        <v>0</v>
      </c>
      <c r="AQ164" s="191">
        <f t="shared" si="12"/>
        <v>73062</v>
      </c>
      <c r="AR164" s="191">
        <f t="shared" si="13"/>
        <v>618562</v>
      </c>
    </row>
    <row r="165" spans="2:44" ht="14.45" x14ac:dyDescent="0.35">
      <c r="B165" s="180" t="s">
        <v>293</v>
      </c>
      <c r="C165" s="181" t="s">
        <v>177</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300"/>
        <v>0</v>
      </c>
      <c r="G165" s="182"/>
      <c r="H165" s="182">
        <f t="shared" ref="H165:H168" si="452">F165-G165</f>
        <v>0</v>
      </c>
      <c r="I165" s="182"/>
      <c r="J165" s="182">
        <f t="shared" ref="J165:J168" si="453">F165-I165</f>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ref="AE165:AE168" si="454">AB165+AC165+AD165</f>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ref="AI165:AI168" si="455">AF165+AG165+AH165</f>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ref="AM165:AM168" si="456">AJ165+AK165+AL165</f>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ref="AQ165:AQ168" si="457">AN165+AO165+AP165</f>
        <v>0</v>
      </c>
      <c r="AR165" s="182">
        <f t="shared" ref="AR165:AR168" si="458">AE165+AI165+AM165+AQ165</f>
        <v>0</v>
      </c>
    </row>
    <row r="166" spans="2:44" ht="14.45" x14ac:dyDescent="0.35">
      <c r="B166" s="180" t="s">
        <v>709</v>
      </c>
      <c r="C166" s="181" t="s">
        <v>710</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300"/>
        <v>0</v>
      </c>
      <c r="G166" s="182"/>
      <c r="H166" s="182">
        <f t="shared" si="452"/>
        <v>0</v>
      </c>
      <c r="I166" s="182"/>
      <c r="J166" s="182">
        <f t="shared" si="453"/>
        <v>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454"/>
        <v>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455"/>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456"/>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457"/>
        <v>0</v>
      </c>
      <c r="AR166" s="182">
        <f t="shared" si="458"/>
        <v>0</v>
      </c>
    </row>
    <row r="167" spans="2:44" ht="14.45" x14ac:dyDescent="0.35">
      <c r="B167" s="180" t="s">
        <v>711</v>
      </c>
      <c r="C167" s="181" t="s">
        <v>712</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59">D167+E167</f>
        <v>0</v>
      </c>
      <c r="G167" s="182"/>
      <c r="H167" s="182">
        <f t="shared" ref="H167" si="460">F167-G167</f>
        <v>0</v>
      </c>
      <c r="I167" s="182"/>
      <c r="J167" s="182">
        <f t="shared" ref="J167" si="461">F167-I167</f>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ref="AE167" si="462">AB167+AC167+AD167</f>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ref="AI167" si="463">AF167+AG167+AH167</f>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ref="AM167" si="464">AJ167+AK167+AL167</f>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ref="AQ167" si="465">AN167+AO167+AP167</f>
        <v>0</v>
      </c>
      <c r="AR167" s="182">
        <f t="shared" ref="AR167" si="466">AE167+AI167+AM167+AQ167</f>
        <v>0</v>
      </c>
    </row>
    <row r="168" spans="2:44" ht="14.45" x14ac:dyDescent="0.35">
      <c r="B168" s="180" t="s">
        <v>713</v>
      </c>
      <c r="C168" s="181" t="s">
        <v>714</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300"/>
        <v>0</v>
      </c>
      <c r="G168" s="182"/>
      <c r="H168" s="182">
        <f t="shared" si="452"/>
        <v>0</v>
      </c>
      <c r="I168" s="182"/>
      <c r="J168" s="182">
        <f t="shared" si="453"/>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454"/>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455"/>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456"/>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457"/>
        <v>0</v>
      </c>
      <c r="AR168" s="182">
        <f t="shared" si="458"/>
        <v>0</v>
      </c>
    </row>
    <row r="169" spans="2:44" ht="14.45" x14ac:dyDescent="0.35">
      <c r="B169" s="180" t="s">
        <v>715</v>
      </c>
      <c r="C169" s="181" t="s">
        <v>716</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67">D169+E169</f>
        <v>0</v>
      </c>
      <c r="G169" s="182"/>
      <c r="H169" s="182">
        <f t="shared" ref="H169:H177" si="468">F169-G169</f>
        <v>0</v>
      </c>
      <c r="I169" s="182"/>
      <c r="J169" s="182">
        <f t="shared" ref="J169:J177" si="469">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470">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471">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472">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473">AN169+AO169+AP169</f>
        <v>0</v>
      </c>
      <c r="AR169" s="182">
        <f t="shared" ref="AR169:AR177" si="474">AE169+AI169+AM169+AQ169</f>
        <v>0</v>
      </c>
    </row>
    <row r="170" spans="2:44" ht="14.45" x14ac:dyDescent="0.35">
      <c r="B170" s="180" t="s">
        <v>294</v>
      </c>
      <c r="C170" s="181" t="s">
        <v>178</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67"/>
        <v>0</v>
      </c>
      <c r="G170" s="182"/>
      <c r="H170" s="182">
        <f t="shared" si="468"/>
        <v>0</v>
      </c>
      <c r="I170" s="182"/>
      <c r="J170" s="182">
        <f t="shared" si="469"/>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470"/>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471"/>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472"/>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473"/>
        <v>0</v>
      </c>
      <c r="AR170" s="182">
        <f t="shared" si="474"/>
        <v>0</v>
      </c>
    </row>
    <row r="171" spans="2:44" ht="14.45" x14ac:dyDescent="0.35">
      <c r="B171" s="180" t="s">
        <v>717</v>
      </c>
      <c r="C171" s="181" t="s">
        <v>718</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78750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302312</v>
      </c>
      <c r="F171" s="182">
        <f t="shared" si="467"/>
        <v>381062</v>
      </c>
      <c r="G171" s="182"/>
      <c r="H171" s="182">
        <f t="shared" si="468"/>
        <v>381062</v>
      </c>
      <c r="I171" s="182"/>
      <c r="J171" s="182">
        <f t="shared" si="469"/>
        <v>381062</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76000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119500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40250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26262</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42050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47000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137750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171" s="182">
        <f t="shared" si="470"/>
        <v>142750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34750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I171" s="182">
        <f t="shared" si="471"/>
        <v>159750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21500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171" s="182">
        <f t="shared" si="472"/>
        <v>35500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63062</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473"/>
        <v>63062</v>
      </c>
      <c r="AR171" s="182">
        <f t="shared" si="474"/>
        <v>401062</v>
      </c>
    </row>
    <row r="172" spans="2:44" ht="14.45" x14ac:dyDescent="0.35">
      <c r="B172" s="180" t="s">
        <v>719</v>
      </c>
      <c r="C172" s="181" t="s">
        <v>720</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37500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67"/>
        <v>37500</v>
      </c>
      <c r="G172" s="182"/>
      <c r="H172" s="182">
        <f t="shared" si="468"/>
        <v>37500</v>
      </c>
      <c r="I172" s="182"/>
      <c r="J172" s="182">
        <f t="shared" si="469"/>
        <v>37500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470"/>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v>
      </c>
      <c r="AI172" s="182">
        <f t="shared" si="471"/>
        <v>37500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472"/>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473"/>
        <v>0</v>
      </c>
      <c r="AR172" s="182">
        <f t="shared" si="474"/>
        <v>37500</v>
      </c>
    </row>
    <row r="173" spans="2:44" ht="14.45" x14ac:dyDescent="0.35">
      <c r="B173" s="180" t="s">
        <v>721</v>
      </c>
      <c r="C173" s="181" t="s">
        <v>722</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67"/>
        <v>0</v>
      </c>
      <c r="G173" s="182"/>
      <c r="H173" s="182">
        <f t="shared" si="468"/>
        <v>0</v>
      </c>
      <c r="I173" s="182"/>
      <c r="J173" s="182">
        <f t="shared" si="469"/>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470"/>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471"/>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472"/>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473"/>
        <v>0</v>
      </c>
      <c r="AR173" s="182">
        <f t="shared" si="474"/>
        <v>0</v>
      </c>
    </row>
    <row r="174" spans="2:44" ht="14.45" x14ac:dyDescent="0.35">
      <c r="B174" s="180" t="s">
        <v>723</v>
      </c>
      <c r="C174" s="181" t="s">
        <v>724</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67"/>
        <v>0</v>
      </c>
      <c r="G174" s="182"/>
      <c r="H174" s="182">
        <f t="shared" si="468"/>
        <v>0</v>
      </c>
      <c r="I174" s="182"/>
      <c r="J174" s="182">
        <f t="shared" si="469"/>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470"/>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471"/>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472"/>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473"/>
        <v>0</v>
      </c>
      <c r="AR174" s="182">
        <f t="shared" si="474"/>
        <v>0</v>
      </c>
    </row>
    <row r="175" spans="2:44" ht="14.45" x14ac:dyDescent="0.35">
      <c r="B175" s="180" t="s">
        <v>725</v>
      </c>
      <c r="C175" s="181" t="s">
        <v>726</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67"/>
        <v>0</v>
      </c>
      <c r="G175" s="182"/>
      <c r="H175" s="182">
        <f t="shared" si="468"/>
        <v>0</v>
      </c>
      <c r="I175" s="182"/>
      <c r="J175" s="182">
        <f t="shared" si="469"/>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470"/>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471"/>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472"/>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473"/>
        <v>0</v>
      </c>
      <c r="AR175" s="182">
        <f t="shared" si="474"/>
        <v>0</v>
      </c>
    </row>
    <row r="176" spans="2:44" ht="14.45" x14ac:dyDescent="0.35">
      <c r="B176" s="180" t="s">
        <v>295</v>
      </c>
      <c r="C176" s="181" t="s">
        <v>727</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67"/>
        <v>0</v>
      </c>
      <c r="G176" s="182"/>
      <c r="H176" s="182">
        <f t="shared" si="468"/>
        <v>0</v>
      </c>
      <c r="I176" s="182"/>
      <c r="J176" s="182">
        <f t="shared" si="469"/>
        <v>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470"/>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471"/>
        <v>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472"/>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473"/>
        <v>0</v>
      </c>
      <c r="AR176" s="182">
        <f t="shared" si="474"/>
        <v>0</v>
      </c>
    </row>
    <row r="177" spans="2:44" ht="14.45" x14ac:dyDescent="0.35">
      <c r="B177" s="180" t="s">
        <v>728</v>
      </c>
      <c r="C177" s="181" t="s">
        <v>729</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67"/>
        <v>0</v>
      </c>
      <c r="G177" s="182"/>
      <c r="H177" s="182">
        <f t="shared" si="468"/>
        <v>0</v>
      </c>
      <c r="I177" s="182"/>
      <c r="J177" s="182">
        <f t="shared" si="469"/>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470"/>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471"/>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472"/>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473"/>
        <v>0</v>
      </c>
      <c r="AR177" s="182">
        <f t="shared" si="474"/>
        <v>0</v>
      </c>
    </row>
    <row r="178" spans="2:44" ht="14.45" x14ac:dyDescent="0.35">
      <c r="B178" s="180" t="s">
        <v>296</v>
      </c>
      <c r="C178" s="181" t="s">
        <v>730</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75">D178+E178</f>
        <v>0</v>
      </c>
      <c r="G178" s="182"/>
      <c r="H178" s="182">
        <f t="shared" ref="H178:H185" si="476">F178-G178</f>
        <v>0</v>
      </c>
      <c r="I178" s="182"/>
      <c r="J178" s="182">
        <f t="shared" ref="J178:J185" si="477">F178-I178</f>
        <v>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478">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479">AF178+AG178+AH178</f>
        <v>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480">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481">AN178+AO178+AP178</f>
        <v>0</v>
      </c>
      <c r="AR178" s="182">
        <f t="shared" ref="AR178:AR185" si="482">AE178+AI178+AM178+AQ178</f>
        <v>0</v>
      </c>
    </row>
    <row r="179" spans="2:44" ht="14.45" x14ac:dyDescent="0.35">
      <c r="B179" s="180" t="s">
        <v>731</v>
      </c>
      <c r="C179" s="181" t="s">
        <v>730</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179" s="182">
        <f t="shared" si="475"/>
        <v>180000</v>
      </c>
      <c r="G179" s="182"/>
      <c r="H179" s="182">
        <f t="shared" si="476"/>
        <v>180000</v>
      </c>
      <c r="I179" s="182"/>
      <c r="J179" s="182">
        <f t="shared" si="477"/>
        <v>180000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478"/>
        <v>70000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479"/>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480"/>
        <v>100000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481"/>
        <v>10000</v>
      </c>
      <c r="AR179" s="182">
        <f t="shared" si="482"/>
        <v>180000</v>
      </c>
    </row>
    <row r="180" spans="2:44" ht="14.45" x14ac:dyDescent="0.35">
      <c r="B180" s="180" t="s">
        <v>732</v>
      </c>
      <c r="C180" s="181" t="s">
        <v>733</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75"/>
        <v>0</v>
      </c>
      <c r="G180" s="182"/>
      <c r="H180" s="182">
        <f t="shared" si="476"/>
        <v>0</v>
      </c>
      <c r="I180" s="182"/>
      <c r="J180" s="182">
        <f t="shared" si="477"/>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478"/>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479"/>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480"/>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481"/>
        <v>0</v>
      </c>
      <c r="AR180" s="182">
        <f t="shared" si="482"/>
        <v>0</v>
      </c>
    </row>
    <row r="181" spans="2:44" ht="14.45" x14ac:dyDescent="0.35">
      <c r="B181" s="180" t="s">
        <v>734</v>
      </c>
      <c r="C181" s="181" t="s">
        <v>735</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75"/>
        <v>0</v>
      </c>
      <c r="G181" s="182"/>
      <c r="H181" s="182">
        <f t="shared" si="476"/>
        <v>0</v>
      </c>
      <c r="I181" s="182"/>
      <c r="J181" s="182">
        <f t="shared" si="477"/>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478"/>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479"/>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480"/>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481"/>
        <v>0</v>
      </c>
      <c r="AR181" s="182">
        <f t="shared" si="482"/>
        <v>0</v>
      </c>
    </row>
    <row r="182" spans="2:44" ht="14.45" x14ac:dyDescent="0.35">
      <c r="B182" s="180" t="s">
        <v>297</v>
      </c>
      <c r="C182" s="181" t="s">
        <v>736</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75"/>
        <v>0</v>
      </c>
      <c r="G182" s="182"/>
      <c r="H182" s="182">
        <f t="shared" si="476"/>
        <v>0</v>
      </c>
      <c r="I182" s="182"/>
      <c r="J182" s="182">
        <f t="shared" si="477"/>
        <v>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478"/>
        <v>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479"/>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480"/>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481"/>
        <v>0</v>
      </c>
      <c r="AR182" s="182">
        <f t="shared" si="482"/>
        <v>0</v>
      </c>
    </row>
    <row r="183" spans="2:44" ht="14.45" x14ac:dyDescent="0.35">
      <c r="B183" s="180" t="s">
        <v>737</v>
      </c>
      <c r="C183" s="181" t="s">
        <v>736</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75"/>
        <v>0</v>
      </c>
      <c r="G183" s="182"/>
      <c r="H183" s="182">
        <f t="shared" si="476"/>
        <v>0</v>
      </c>
      <c r="I183" s="182"/>
      <c r="J183" s="182">
        <f t="shared" si="477"/>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478"/>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479"/>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480"/>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481"/>
        <v>0</v>
      </c>
      <c r="AR183" s="182">
        <f t="shared" si="482"/>
        <v>0</v>
      </c>
    </row>
    <row r="184" spans="2:44" ht="14.45" x14ac:dyDescent="0.35">
      <c r="B184" s="180" t="s">
        <v>738</v>
      </c>
      <c r="C184" s="181" t="s">
        <v>739</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75"/>
        <v>0</v>
      </c>
      <c r="G184" s="182"/>
      <c r="H184" s="182">
        <f t="shared" si="476"/>
        <v>0</v>
      </c>
      <c r="I184" s="182"/>
      <c r="J184" s="182">
        <f t="shared" si="477"/>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478"/>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479"/>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480"/>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481"/>
        <v>0</v>
      </c>
      <c r="AR184" s="182">
        <f t="shared" si="482"/>
        <v>0</v>
      </c>
    </row>
    <row r="185" spans="2:44" ht="14.45" x14ac:dyDescent="0.35">
      <c r="B185" s="180" t="s">
        <v>740</v>
      </c>
      <c r="C185" s="181" t="s">
        <v>741</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75"/>
        <v>0</v>
      </c>
      <c r="G185" s="182"/>
      <c r="H185" s="182">
        <f t="shared" si="476"/>
        <v>0</v>
      </c>
      <c r="I185" s="182"/>
      <c r="J185" s="182">
        <f t="shared" si="477"/>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478"/>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479"/>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480"/>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481"/>
        <v>0</v>
      </c>
      <c r="AR185" s="182">
        <f t="shared" si="482"/>
        <v>0</v>
      </c>
    </row>
    <row r="186" spans="2:44" ht="14.45" x14ac:dyDescent="0.35">
      <c r="B186" s="180" t="s">
        <v>298</v>
      </c>
      <c r="C186" s="181" t="s">
        <v>742</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83">D186+E186</f>
        <v>0</v>
      </c>
      <c r="G186" s="182"/>
      <c r="H186" s="182">
        <f t="shared" ref="H186:H189" si="484">F186-G186</f>
        <v>0</v>
      </c>
      <c r="I186" s="182"/>
      <c r="J186" s="182">
        <f t="shared" ref="J186:J189" si="485">F186-I186</f>
        <v>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89" si="486">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89" si="487">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89" si="488">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89" si="489">AN186+AO186+AP186</f>
        <v>0</v>
      </c>
      <c r="AR186" s="182">
        <f t="shared" ref="AR186:AR189" si="490">AE186+AI186+AM186+AQ186</f>
        <v>0</v>
      </c>
    </row>
    <row r="187" spans="2:44" ht="14.45" x14ac:dyDescent="0.35">
      <c r="B187" s="180" t="s">
        <v>743</v>
      </c>
      <c r="C187" s="181" t="s">
        <v>744</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83"/>
        <v>0</v>
      </c>
      <c r="G187" s="182"/>
      <c r="H187" s="182">
        <f t="shared" si="484"/>
        <v>0</v>
      </c>
      <c r="I187" s="182"/>
      <c r="J187" s="182">
        <f t="shared" si="485"/>
        <v>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2">
        <f t="shared" si="486"/>
        <v>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487"/>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488"/>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489"/>
        <v>0</v>
      </c>
      <c r="AR187" s="182">
        <f t="shared" si="490"/>
        <v>0</v>
      </c>
    </row>
    <row r="188" spans="2:44" ht="14.45" x14ac:dyDescent="0.35">
      <c r="B188" s="180" t="s">
        <v>745</v>
      </c>
      <c r="C188" s="181" t="s">
        <v>746</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83"/>
        <v>0</v>
      </c>
      <c r="G188" s="182"/>
      <c r="H188" s="182">
        <f t="shared" si="484"/>
        <v>0</v>
      </c>
      <c r="I188" s="182"/>
      <c r="J188" s="182">
        <f t="shared" si="485"/>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486"/>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487"/>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488"/>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489"/>
        <v>0</v>
      </c>
      <c r="AR188" s="182">
        <f t="shared" si="490"/>
        <v>0</v>
      </c>
    </row>
    <row r="189" spans="2:44" ht="14.45" x14ac:dyDescent="0.35">
      <c r="B189" s="180" t="s">
        <v>747</v>
      </c>
      <c r="C189" s="181" t="s">
        <v>748</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83"/>
        <v>0</v>
      </c>
      <c r="G189" s="182"/>
      <c r="H189" s="182">
        <f t="shared" si="484"/>
        <v>0</v>
      </c>
      <c r="I189" s="182"/>
      <c r="J189" s="182">
        <f t="shared" si="485"/>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486"/>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487"/>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488"/>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489"/>
        <v>0</v>
      </c>
      <c r="AR189" s="182">
        <f t="shared" si="490"/>
        <v>0</v>
      </c>
    </row>
    <row r="190" spans="2:44" ht="14.45" x14ac:dyDescent="0.35">
      <c r="B190" s="189" t="s">
        <v>299</v>
      </c>
      <c r="C190" s="190" t="s">
        <v>179</v>
      </c>
      <c r="D190" s="191">
        <f>D191+D199</f>
        <v>1130698.001125</v>
      </c>
      <c r="E190" s="191">
        <f>E191+E199</f>
        <v>1358819.331</v>
      </c>
      <c r="F190" s="191">
        <f t="shared" si="300"/>
        <v>2489517.3321249997</v>
      </c>
      <c r="G190" s="191">
        <f>G191+G199</f>
        <v>0</v>
      </c>
      <c r="H190" s="191">
        <f t="shared" si="4"/>
        <v>2489517.3321249997</v>
      </c>
      <c r="I190" s="191">
        <f>I191+I199</f>
        <v>0</v>
      </c>
      <c r="J190" s="191">
        <f t="shared" si="5"/>
        <v>2489517.3321249997</v>
      </c>
      <c r="K190" s="191">
        <f>K191+K199</f>
        <v>166000</v>
      </c>
      <c r="L190" s="191">
        <f t="shared" ref="L190:AA190" si="491">L191+L199</f>
        <v>468473.24099999998</v>
      </c>
      <c r="M190" s="191">
        <f t="shared" si="491"/>
        <v>628400</v>
      </c>
      <c r="N190" s="191">
        <f t="shared" si="491"/>
        <v>99740</v>
      </c>
      <c r="O190" s="191">
        <f t="shared" si="491"/>
        <v>19487.5</v>
      </c>
      <c r="P190" s="191">
        <f t="shared" si="491"/>
        <v>895310.44712500006</v>
      </c>
      <c r="Q190" s="191">
        <f t="shared" si="491"/>
        <v>60000</v>
      </c>
      <c r="R190" s="191">
        <f t="shared" si="491"/>
        <v>0</v>
      </c>
      <c r="S190" s="191">
        <f t="shared" si="491"/>
        <v>0</v>
      </c>
      <c r="T190" s="191">
        <f t="shared" si="491"/>
        <v>0</v>
      </c>
      <c r="U190" s="191">
        <f t="shared" si="491"/>
        <v>40000</v>
      </c>
      <c r="V190" s="191">
        <f t="shared" si="491"/>
        <v>0</v>
      </c>
      <c r="W190" s="191">
        <f t="shared" si="491"/>
        <v>30000</v>
      </c>
      <c r="X190" s="191">
        <f t="shared" si="491"/>
        <v>0</v>
      </c>
      <c r="Y190" s="191">
        <f t="shared" ref="Y190:Z190" si="492">Y191+Y199</f>
        <v>0</v>
      </c>
      <c r="Z190" s="191">
        <f t="shared" si="492"/>
        <v>0</v>
      </c>
      <c r="AA190" s="191">
        <f t="shared" si="491"/>
        <v>0</v>
      </c>
      <c r="AB190" s="191">
        <f t="shared" ref="AB190" si="493">AB191+AB199</f>
        <v>0</v>
      </c>
      <c r="AC190" s="191">
        <f t="shared" ref="AC190" si="494">AC191+AC199</f>
        <v>768536.75325000007</v>
      </c>
      <c r="AD190" s="191">
        <f t="shared" ref="AD190" si="495">AD191+AD199</f>
        <v>0</v>
      </c>
      <c r="AE190" s="191">
        <f t="shared" si="9"/>
        <v>768536.75325000007</v>
      </c>
      <c r="AF190" s="191">
        <f t="shared" ref="AF190" si="496">AF191+AF199</f>
        <v>10000</v>
      </c>
      <c r="AG190" s="191">
        <f t="shared" ref="AG190" si="497">AG191+AG199</f>
        <v>264790</v>
      </c>
      <c r="AH190" s="191">
        <f t="shared" ref="AH190" si="498">AH191+AH199</f>
        <v>285200</v>
      </c>
      <c r="AI190" s="191">
        <f t="shared" si="10"/>
        <v>559990</v>
      </c>
      <c r="AJ190" s="191">
        <f t="shared" ref="AJ190" si="499">AJ191+AJ199</f>
        <v>457018.507125</v>
      </c>
      <c r="AK190" s="191">
        <f t="shared" ref="AK190" si="500">AK191+AK199</f>
        <v>320399.58775000001</v>
      </c>
      <c r="AL190" s="191">
        <f t="shared" ref="AL190" si="501">AL191+AL199</f>
        <v>110000</v>
      </c>
      <c r="AM190" s="191">
        <f t="shared" si="11"/>
        <v>887418.09487499995</v>
      </c>
      <c r="AN190" s="191">
        <f t="shared" ref="AN190" si="502">AN191+AN199</f>
        <v>320772.484</v>
      </c>
      <c r="AO190" s="191">
        <f t="shared" ref="AO190" si="503">AO191+AO199</f>
        <v>0</v>
      </c>
      <c r="AP190" s="191">
        <f t="shared" ref="AP190" si="504">AP191+AP199</f>
        <v>0</v>
      </c>
      <c r="AQ190" s="191">
        <f t="shared" si="12"/>
        <v>320772.484</v>
      </c>
      <c r="AR190" s="191">
        <f t="shared" si="13"/>
        <v>2536717.3321250002</v>
      </c>
    </row>
    <row r="191" spans="2:44" ht="14.45" x14ac:dyDescent="0.35">
      <c r="B191" s="189" t="s">
        <v>300</v>
      </c>
      <c r="C191" s="190" t="s">
        <v>180</v>
      </c>
      <c r="D191" s="191">
        <f>SUM(D192:D198)</f>
        <v>80000</v>
      </c>
      <c r="E191" s="191">
        <f>SUM(E192:E198)</f>
        <v>682500</v>
      </c>
      <c r="F191" s="191">
        <f>D191+E191</f>
        <v>762500</v>
      </c>
      <c r="G191" s="191">
        <f>SUM(G192:G198)</f>
        <v>0</v>
      </c>
      <c r="H191" s="191">
        <f>F191-G191</f>
        <v>762500</v>
      </c>
      <c r="I191" s="191">
        <f>SUM(I192:I198)</f>
        <v>0</v>
      </c>
      <c r="J191" s="191">
        <f>F191-I191</f>
        <v>762500</v>
      </c>
      <c r="K191" s="191">
        <f t="shared" ref="K191:AD191" si="505">SUM(K192:K198)</f>
        <v>10000</v>
      </c>
      <c r="L191" s="191">
        <f t="shared" si="505"/>
        <v>290000</v>
      </c>
      <c r="M191" s="191">
        <f t="shared" si="505"/>
        <v>201000</v>
      </c>
      <c r="N191" s="191">
        <f t="shared" si="505"/>
        <v>0</v>
      </c>
      <c r="O191" s="191">
        <f t="shared" si="505"/>
        <v>10000</v>
      </c>
      <c r="P191" s="191">
        <f t="shared" ref="P191:Q191" si="506">SUM(P192:P198)</f>
        <v>166000</v>
      </c>
      <c r="Q191" s="191">
        <f t="shared" si="506"/>
        <v>10000</v>
      </c>
      <c r="R191" s="191">
        <f t="shared" si="505"/>
        <v>0</v>
      </c>
      <c r="S191" s="191">
        <f t="shared" si="505"/>
        <v>0</v>
      </c>
      <c r="T191" s="191">
        <f t="shared" ref="T191" si="507">SUM(T192:T198)</f>
        <v>0</v>
      </c>
      <c r="U191" s="191">
        <f t="shared" si="505"/>
        <v>0</v>
      </c>
      <c r="V191" s="191">
        <f t="shared" si="505"/>
        <v>0</v>
      </c>
      <c r="W191" s="191">
        <f t="shared" ref="W191" si="508">SUM(W192:W198)</f>
        <v>20000</v>
      </c>
      <c r="X191" s="191">
        <f t="shared" si="505"/>
        <v>0</v>
      </c>
      <c r="Y191" s="191">
        <f t="shared" ref="Y191:Z191" si="509">SUM(Y192:Y198)</f>
        <v>0</v>
      </c>
      <c r="Z191" s="191">
        <f t="shared" si="509"/>
        <v>0</v>
      </c>
      <c r="AA191" s="191">
        <f t="shared" si="505"/>
        <v>0</v>
      </c>
      <c r="AB191" s="191">
        <f t="shared" si="505"/>
        <v>0</v>
      </c>
      <c r="AC191" s="191">
        <f t="shared" si="505"/>
        <v>260500</v>
      </c>
      <c r="AD191" s="191">
        <f t="shared" si="505"/>
        <v>0</v>
      </c>
      <c r="AE191" s="191">
        <f>AB191+AC191+AD191</f>
        <v>260500</v>
      </c>
      <c r="AF191" s="191">
        <f>SUM(AF192:AF198)</f>
        <v>10000</v>
      </c>
      <c r="AG191" s="191">
        <f>SUM(AG192:AG198)</f>
        <v>146500</v>
      </c>
      <c r="AH191" s="191">
        <f>SUM(AH192:AH198)</f>
        <v>95000</v>
      </c>
      <c r="AI191" s="191">
        <f>AF191+AG191+AH191</f>
        <v>251500</v>
      </c>
      <c r="AJ191" s="191">
        <f>SUM(AJ192:AJ198)</f>
        <v>20000</v>
      </c>
      <c r="AK191" s="191">
        <f>SUM(AK192:AK198)</f>
        <v>100000</v>
      </c>
      <c r="AL191" s="191">
        <f>SUM(AL192:AL198)</f>
        <v>50000</v>
      </c>
      <c r="AM191" s="191">
        <f>AJ191+AK191+AL191</f>
        <v>170000</v>
      </c>
      <c r="AN191" s="191">
        <f>SUM(AN192:AN198)</f>
        <v>91000</v>
      </c>
      <c r="AO191" s="191">
        <f>SUM(AO192:AO198)</f>
        <v>0</v>
      </c>
      <c r="AP191" s="191">
        <f>SUM(AP192:AP198)</f>
        <v>0</v>
      </c>
      <c r="AQ191" s="191">
        <f>AN191+AO191+AP191</f>
        <v>91000</v>
      </c>
      <c r="AR191" s="191">
        <f>AE191+AI191+AM191+AQ191</f>
        <v>773000</v>
      </c>
    </row>
    <row r="192" spans="2:44" ht="14.45" x14ac:dyDescent="0.35">
      <c r="B192" s="180" t="s">
        <v>306</v>
      </c>
      <c r="C192" s="181" t="s">
        <v>186</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510">D192+E192</f>
        <v>0</v>
      </c>
      <c r="G192" s="182"/>
      <c r="H192" s="182">
        <f>F192-G192</f>
        <v>0</v>
      </c>
      <c r="I192" s="182"/>
      <c r="J192" s="182">
        <f>F192-I192</f>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AB192+AC192+AD192</f>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AF192+AG192+AH192</f>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AJ192+AK192+AL192</f>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AN192+AO192+AP192</f>
        <v>0</v>
      </c>
      <c r="AR192" s="182">
        <f>AE192+AI192+AM192+AQ192</f>
        <v>0</v>
      </c>
    </row>
    <row r="193" spans="2:44" ht="14.45" x14ac:dyDescent="0.35">
      <c r="B193" s="180" t="s">
        <v>749</v>
      </c>
      <c r="C193" s="181" t="s">
        <v>750</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682500</v>
      </c>
      <c r="F193" s="182">
        <f t="shared" ref="F193" si="511">D193+E193</f>
        <v>762500</v>
      </c>
      <c r="G193" s="182"/>
      <c r="H193" s="182">
        <f t="shared" ref="H193" si="512">F193-G193</f>
        <v>762500</v>
      </c>
      <c r="I193" s="182"/>
      <c r="J193" s="182">
        <f t="shared" ref="J193" si="513">F193-I193</f>
        <v>762500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201000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166000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260500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ref="AE193" si="514">AB193+AC193+AD193</f>
        <v>260500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146500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95000</v>
      </c>
      <c r="AI193" s="182">
        <f t="shared" ref="AI193" si="515">AF193+AG193+AH193</f>
        <v>251500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193" s="182">
        <f t="shared" ref="AM193" si="516">AJ193+AK193+AL193</f>
        <v>170000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91000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ref="AQ193" si="517">AN193+AO193+AP193</f>
        <v>91000</v>
      </c>
      <c r="AR193" s="182">
        <f t="shared" ref="AR193" si="518">AE193+AI193+AM193+AQ193</f>
        <v>773000</v>
      </c>
    </row>
    <row r="194" spans="2:44" ht="14.45" x14ac:dyDescent="0.35">
      <c r="B194" s="180" t="s">
        <v>751</v>
      </c>
      <c r="C194" s="181" t="s">
        <v>752</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510"/>
        <v>0</v>
      </c>
      <c r="G194" s="182"/>
      <c r="H194" s="182">
        <f>F194-G194</f>
        <v>0</v>
      </c>
      <c r="I194" s="182"/>
      <c r="J194" s="182">
        <f>F194-I194</f>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AB194+AC194+AD194</f>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AF194+AG194+AH194</f>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AJ194+AK194+AL194</f>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AN194+AO194+AP194</f>
        <v>0</v>
      </c>
      <c r="AR194" s="182">
        <f>AE194+AI194+AM194+AQ194</f>
        <v>0</v>
      </c>
    </row>
    <row r="195" spans="2:44" ht="14.45" x14ac:dyDescent="0.35">
      <c r="B195" s="180" t="s">
        <v>753</v>
      </c>
      <c r="C195" s="181" t="s">
        <v>754</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519">F195-G195</f>
        <v>0</v>
      </c>
      <c r="I195" s="182"/>
      <c r="J195" s="182">
        <f t="shared" ref="J195:J196" si="520">F195-I195</f>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ref="AE195:AE196" si="521">AB195+AC195+AD195</f>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ref="AI195:AI196" si="522">AF195+AG195+AH195</f>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ref="AM195:AM196" si="523">AJ195+AK195+AL195</f>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ref="AQ195:AQ196" si="524">AN195+AO195+AP195</f>
        <v>0</v>
      </c>
      <c r="AR195" s="182">
        <f t="shared" ref="AR195:AR196" si="525">AE195+AI195+AM195+AQ195</f>
        <v>0</v>
      </c>
    </row>
    <row r="196" spans="2:44" ht="14.45" x14ac:dyDescent="0.35">
      <c r="B196" s="180" t="s">
        <v>755</v>
      </c>
      <c r="C196" s="181" t="s">
        <v>756</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26">D196+E196</f>
        <v>0</v>
      </c>
      <c r="G196" s="182"/>
      <c r="H196" s="182">
        <f t="shared" si="519"/>
        <v>0</v>
      </c>
      <c r="I196" s="182"/>
      <c r="J196" s="182">
        <f t="shared" si="520"/>
        <v>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521"/>
        <v>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522"/>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523"/>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524"/>
        <v>0</v>
      </c>
      <c r="AR196" s="182">
        <f t="shared" si="525"/>
        <v>0</v>
      </c>
    </row>
    <row r="197" spans="2:44" ht="14.45" x14ac:dyDescent="0.35">
      <c r="B197" s="180" t="s">
        <v>757</v>
      </c>
      <c r="C197" s="181" t="s">
        <v>758</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27">D197+E197</f>
        <v>0</v>
      </c>
      <c r="G197" s="182"/>
      <c r="H197" s="182">
        <f>F197-G197</f>
        <v>0</v>
      </c>
      <c r="I197" s="182"/>
      <c r="J197" s="182">
        <f>F197-I197</f>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AB197+AC197+AD197</f>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AF197+AG197+AH197</f>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AJ197+AK197+AL197</f>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AN197+AO197+AP197</f>
        <v>0</v>
      </c>
      <c r="AR197" s="182">
        <f>AE197+AI197+AM197+AQ197</f>
        <v>0</v>
      </c>
    </row>
    <row r="198" spans="2:44" ht="14.45" x14ac:dyDescent="0.35">
      <c r="B198" s="180" t="s">
        <v>759</v>
      </c>
      <c r="C198" s="181" t="s">
        <v>760</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28">F198-G198</f>
        <v>0</v>
      </c>
      <c r="I198" s="182"/>
      <c r="J198" s="182">
        <f t="shared" ref="J198" si="529">F198-I198</f>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ref="AE198" si="530">AB198+AC198+AD198</f>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ref="AI198" si="531">AF198+AG198+AH198</f>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ref="AM198" si="532">AJ198+AK198+AL198</f>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ref="AQ198" si="533">AN198+AO198+AP198</f>
        <v>0</v>
      </c>
      <c r="AR198" s="182">
        <f t="shared" ref="AR198" si="534">AE198+AI198+AM198+AQ198</f>
        <v>0</v>
      </c>
    </row>
    <row r="199" spans="2:44" ht="14.45" x14ac:dyDescent="0.35">
      <c r="B199" s="189" t="s">
        <v>301</v>
      </c>
      <c r="C199" s="190" t="s">
        <v>181</v>
      </c>
      <c r="D199" s="191">
        <f>SUM(D200:D206)</f>
        <v>1050698.001125</v>
      </c>
      <c r="E199" s="191">
        <f>SUM(E200:E206)</f>
        <v>676319.33100000001</v>
      </c>
      <c r="F199" s="191">
        <f>D199+E199</f>
        <v>1727017.332125</v>
      </c>
      <c r="G199" s="191">
        <f t="shared" ref="G199:I199" si="535">SUM(G200:G206)</f>
        <v>0</v>
      </c>
      <c r="H199" s="191">
        <f>F199-G199</f>
        <v>1727017.332125</v>
      </c>
      <c r="I199" s="191">
        <f t="shared" si="535"/>
        <v>0</v>
      </c>
      <c r="J199" s="191">
        <f>F199-I199</f>
        <v>1727017.332125</v>
      </c>
      <c r="K199" s="191">
        <f t="shared" ref="K199:AP199" si="536">SUM(K200:K206)</f>
        <v>156000</v>
      </c>
      <c r="L199" s="191">
        <f t="shared" si="536"/>
        <v>178473.24099999998</v>
      </c>
      <c r="M199" s="191">
        <f t="shared" si="536"/>
        <v>427400</v>
      </c>
      <c r="N199" s="191">
        <f t="shared" si="536"/>
        <v>99740</v>
      </c>
      <c r="O199" s="191">
        <f t="shared" si="536"/>
        <v>9487.5</v>
      </c>
      <c r="P199" s="191">
        <f t="shared" ref="P199:Q199" si="537">SUM(P200:P206)</f>
        <v>729310.44712500006</v>
      </c>
      <c r="Q199" s="191">
        <f t="shared" si="537"/>
        <v>50000</v>
      </c>
      <c r="R199" s="191">
        <f t="shared" si="536"/>
        <v>0</v>
      </c>
      <c r="S199" s="191">
        <f t="shared" si="536"/>
        <v>0</v>
      </c>
      <c r="T199" s="191">
        <f t="shared" ref="T199" si="538">SUM(T200:T206)</f>
        <v>0</v>
      </c>
      <c r="U199" s="191">
        <f t="shared" si="536"/>
        <v>40000</v>
      </c>
      <c r="V199" s="191">
        <f t="shared" si="536"/>
        <v>0</v>
      </c>
      <c r="W199" s="191">
        <f t="shared" ref="W199" si="539">SUM(W200:W206)</f>
        <v>10000</v>
      </c>
      <c r="X199" s="191">
        <f t="shared" si="536"/>
        <v>0</v>
      </c>
      <c r="Y199" s="191">
        <f t="shared" ref="Y199:Z199" si="540">SUM(Y200:Y206)</f>
        <v>0</v>
      </c>
      <c r="Z199" s="191">
        <f t="shared" si="540"/>
        <v>0</v>
      </c>
      <c r="AA199" s="191">
        <f t="shared" si="536"/>
        <v>0</v>
      </c>
      <c r="AB199" s="191">
        <f t="shared" si="536"/>
        <v>0</v>
      </c>
      <c r="AC199" s="191">
        <f t="shared" si="536"/>
        <v>508036.75325000001</v>
      </c>
      <c r="AD199" s="191">
        <f t="shared" si="536"/>
        <v>0</v>
      </c>
      <c r="AE199" s="191">
        <f>AB199+AC199+AD199</f>
        <v>508036.75325000001</v>
      </c>
      <c r="AF199" s="191">
        <f t="shared" si="536"/>
        <v>0</v>
      </c>
      <c r="AG199" s="191">
        <f t="shared" si="536"/>
        <v>118290</v>
      </c>
      <c r="AH199" s="191">
        <f t="shared" si="536"/>
        <v>190200</v>
      </c>
      <c r="AI199" s="191">
        <f>AF199+AG199+AH199</f>
        <v>308490</v>
      </c>
      <c r="AJ199" s="191">
        <f t="shared" si="536"/>
        <v>437018.507125</v>
      </c>
      <c r="AK199" s="191">
        <f t="shared" si="536"/>
        <v>220399.58775000001</v>
      </c>
      <c r="AL199" s="191">
        <f t="shared" si="536"/>
        <v>60000</v>
      </c>
      <c r="AM199" s="191">
        <f>AJ199+AK199+AL199</f>
        <v>717418.09487499995</v>
      </c>
      <c r="AN199" s="191">
        <f t="shared" si="536"/>
        <v>229772.484</v>
      </c>
      <c r="AO199" s="191">
        <f t="shared" si="536"/>
        <v>0</v>
      </c>
      <c r="AP199" s="191">
        <f t="shared" si="536"/>
        <v>0</v>
      </c>
      <c r="AQ199" s="191">
        <f>AN199+AO199+AP199</f>
        <v>229772.484</v>
      </c>
      <c r="AR199" s="191">
        <f>AE199+AI199+AM199+AQ199</f>
        <v>1763717.332125</v>
      </c>
    </row>
    <row r="200" spans="2:44" ht="14.45" x14ac:dyDescent="0.35">
      <c r="B200" s="180" t="s">
        <v>307</v>
      </c>
      <c r="C200" s="181" t="s">
        <v>187</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41">F200-G200</f>
        <v>0</v>
      </c>
      <c r="I200" s="182"/>
      <c r="J200" s="182">
        <f t="shared" ref="J200:J206" si="542">F200-I200</f>
        <v>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543">AB200+AC200+AD200</f>
        <v>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544">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545">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546">AN200+AO200+AP200</f>
        <v>0</v>
      </c>
      <c r="AR200" s="182">
        <f t="shared" ref="AR200:AR206" si="547">AE200+AI200+AM200+AQ200</f>
        <v>0</v>
      </c>
    </row>
    <row r="201" spans="2:44" ht="14.45" x14ac:dyDescent="0.35">
      <c r="B201" s="180" t="s">
        <v>761</v>
      </c>
      <c r="C201" s="181" t="s">
        <v>762</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783825</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249279.38499999998</v>
      </c>
      <c r="F201" s="182">
        <f>D201+E201</f>
        <v>1033104.385</v>
      </c>
      <c r="G201" s="182"/>
      <c r="H201" s="182">
        <f t="shared" si="541"/>
        <v>1033104.385</v>
      </c>
      <c r="I201" s="182"/>
      <c r="J201" s="182">
        <f t="shared" si="542"/>
        <v>1033104.385</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156000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178473.24099999998</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427400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9487.5</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133637.5</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380466.88500000001</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543"/>
        <v>380466.88500000001</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42550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140200</v>
      </c>
      <c r="AI201" s="182">
        <f t="shared" si="544"/>
        <v>182750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172187.5</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M201" s="182">
        <f t="shared" si="545"/>
        <v>352187.5</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126900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546"/>
        <v>126900</v>
      </c>
      <c r="AR201" s="182">
        <f t="shared" si="547"/>
        <v>1042304.385</v>
      </c>
    </row>
    <row r="202" spans="2:44" ht="14.45" x14ac:dyDescent="0.35">
      <c r="B202" s="180" t="s">
        <v>763</v>
      </c>
      <c r="C202" s="181" t="s">
        <v>762</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48">D202+E202</f>
        <v>0</v>
      </c>
      <c r="G202" s="182"/>
      <c r="H202" s="182">
        <f t="shared" ref="H202:H204" si="549">F202-G202</f>
        <v>0</v>
      </c>
      <c r="I202" s="182"/>
      <c r="J202" s="182">
        <f t="shared" ref="J202:J204" si="550">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 t="shared" ref="AE202:AE204" si="551">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 t="shared" ref="AI202:AI204" si="552">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 t="shared" ref="AM202:AM204" si="553">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 t="shared" ref="AQ202:AQ204" si="554">AN202+AO202+AP202</f>
        <v>0</v>
      </c>
      <c r="AR202" s="182">
        <f t="shared" ref="AR202:AR204" si="555">AE202+AI202+AM202+AQ202</f>
        <v>0</v>
      </c>
    </row>
    <row r="203" spans="2:44" ht="14.45" x14ac:dyDescent="0.35">
      <c r="B203" s="180" t="s">
        <v>764</v>
      </c>
      <c r="C203" s="181" t="s">
        <v>765</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48"/>
        <v>0</v>
      </c>
      <c r="G203" s="182"/>
      <c r="H203" s="182">
        <f t="shared" si="549"/>
        <v>0</v>
      </c>
      <c r="I203" s="182"/>
      <c r="J203" s="182">
        <f t="shared" si="550"/>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 t="shared" si="551"/>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 t="shared" si="552"/>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 t="shared" si="553"/>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 t="shared" si="554"/>
        <v>0</v>
      </c>
      <c r="AR203" s="182">
        <f t="shared" si="555"/>
        <v>0</v>
      </c>
    </row>
    <row r="204" spans="2:44" ht="14.45" x14ac:dyDescent="0.35">
      <c r="B204" s="180" t="s">
        <v>308</v>
      </c>
      <c r="C204" s="181" t="s">
        <v>766</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48"/>
        <v>0</v>
      </c>
      <c r="G204" s="182"/>
      <c r="H204" s="182">
        <f t="shared" si="549"/>
        <v>0</v>
      </c>
      <c r="I204" s="182"/>
      <c r="J204" s="182">
        <f t="shared" si="550"/>
        <v>0</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 t="shared" si="551"/>
        <v>0</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 t="shared" si="552"/>
        <v>0</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 t="shared" si="553"/>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 t="shared" si="554"/>
        <v>0</v>
      </c>
      <c r="AR204" s="182">
        <f t="shared" si="555"/>
        <v>0</v>
      </c>
    </row>
    <row r="205" spans="2:44" ht="14.45" x14ac:dyDescent="0.35">
      <c r="B205" s="180" t="s">
        <v>767</v>
      </c>
      <c r="C205" s="181" t="s">
        <v>766</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266873.00112500001</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427039.946</v>
      </c>
      <c r="F205" s="182">
        <f t="shared" ref="F205" si="556">D205+E205</f>
        <v>693912.94712499995</v>
      </c>
      <c r="G205" s="182"/>
      <c r="H205" s="182">
        <f t="shared" ref="H205" si="557">F205-G205</f>
        <v>693912.94712499995</v>
      </c>
      <c r="I205" s="182"/>
      <c r="J205" s="182">
        <f t="shared" ref="J205" si="558">F205-I205</f>
        <v>693912.94712499995</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75740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595672.94712500006</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127569.86825000001</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 t="shared" ref="AE205" si="559">AB205+AC205+AD205</f>
        <v>127569.86825000001</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75740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I205" s="182">
        <f t="shared" ref="AI205" si="560">AF205+AG205+AH205</f>
        <v>125740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264831.007125</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100399.58775000001</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 t="shared" ref="AM205" si="561">AJ205+AK205+AL205</f>
        <v>365230.59487500001</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102872.48400000001</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 t="shared" ref="AQ205" si="562">AN205+AO205+AP205</f>
        <v>102872.48400000001</v>
      </c>
      <c r="AR205" s="182">
        <f t="shared" ref="AR205" si="563">AE205+AI205+AM205+AQ205</f>
        <v>721412.94712500006</v>
      </c>
    </row>
    <row r="206" spans="2:44" ht="14.45" x14ac:dyDescent="0.35">
      <c r="B206" s="180" t="s">
        <v>768</v>
      </c>
      <c r="C206" s="181" t="s">
        <v>769</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41"/>
        <v>0</v>
      </c>
      <c r="I206" s="182"/>
      <c r="J206" s="182">
        <f t="shared" si="542"/>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543"/>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544"/>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545"/>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546"/>
        <v>0</v>
      </c>
      <c r="AR206" s="182">
        <f t="shared" si="547"/>
        <v>0</v>
      </c>
    </row>
    <row r="207" spans="2:44" ht="14.45" x14ac:dyDescent="0.35">
      <c r="B207" s="189" t="s">
        <v>302</v>
      </c>
      <c r="C207" s="190" t="s">
        <v>182</v>
      </c>
      <c r="D207" s="191">
        <f>SUM(D208:D213)</f>
        <v>0</v>
      </c>
      <c r="E207" s="191">
        <f>SUM(E208:E213)</f>
        <v>0</v>
      </c>
      <c r="F207" s="191">
        <f t="shared" si="300"/>
        <v>0</v>
      </c>
      <c r="G207" s="191">
        <f>SUM(G208:G213)</f>
        <v>0</v>
      </c>
      <c r="H207" s="191">
        <f t="shared" si="4"/>
        <v>0</v>
      </c>
      <c r="I207" s="191">
        <f>SUM(I208:I213)</f>
        <v>0</v>
      </c>
      <c r="J207" s="191">
        <f t="shared" si="5"/>
        <v>0</v>
      </c>
      <c r="K207" s="191">
        <f t="shared" ref="K207:AD207" si="564">SUM(K208:K213)</f>
        <v>0</v>
      </c>
      <c r="L207" s="191">
        <f t="shared" si="564"/>
        <v>0</v>
      </c>
      <c r="M207" s="191">
        <f t="shared" si="564"/>
        <v>0</v>
      </c>
      <c r="N207" s="191">
        <f t="shared" si="564"/>
        <v>0</v>
      </c>
      <c r="O207" s="191">
        <f t="shared" si="564"/>
        <v>0</v>
      </c>
      <c r="P207" s="191">
        <f t="shared" ref="P207:Q207" si="565">SUM(P208:P213)</f>
        <v>0</v>
      </c>
      <c r="Q207" s="191">
        <f t="shared" si="565"/>
        <v>0</v>
      </c>
      <c r="R207" s="191">
        <f t="shared" si="564"/>
        <v>0</v>
      </c>
      <c r="S207" s="191">
        <f t="shared" si="564"/>
        <v>0</v>
      </c>
      <c r="T207" s="191">
        <f t="shared" ref="T207" si="566">SUM(T208:T213)</f>
        <v>0</v>
      </c>
      <c r="U207" s="191">
        <f t="shared" si="564"/>
        <v>0</v>
      </c>
      <c r="V207" s="191">
        <f t="shared" si="564"/>
        <v>0</v>
      </c>
      <c r="W207" s="191">
        <f t="shared" ref="W207" si="567">SUM(W208:W213)</f>
        <v>0</v>
      </c>
      <c r="X207" s="191">
        <f t="shared" si="564"/>
        <v>0</v>
      </c>
      <c r="Y207" s="191">
        <f t="shared" ref="Y207:Z207" si="568">SUM(Y208:Y213)</f>
        <v>0</v>
      </c>
      <c r="Z207" s="191">
        <f t="shared" si="568"/>
        <v>0</v>
      </c>
      <c r="AA207" s="191">
        <f t="shared" si="564"/>
        <v>0</v>
      </c>
      <c r="AB207" s="191">
        <f t="shared" si="564"/>
        <v>0</v>
      </c>
      <c r="AC207" s="191">
        <f t="shared" si="564"/>
        <v>0</v>
      </c>
      <c r="AD207" s="191">
        <f t="shared" si="564"/>
        <v>0</v>
      </c>
      <c r="AE207" s="191">
        <f t="shared" si="9"/>
        <v>0</v>
      </c>
      <c r="AF207" s="191">
        <f>SUM(AF208:AF213)</f>
        <v>0</v>
      </c>
      <c r="AG207" s="191">
        <f>SUM(AG208:AG213)</f>
        <v>0</v>
      </c>
      <c r="AH207" s="191">
        <f>SUM(AH208:AH213)</f>
        <v>0</v>
      </c>
      <c r="AI207" s="191">
        <f t="shared" si="10"/>
        <v>0</v>
      </c>
      <c r="AJ207" s="191">
        <f>SUM(AJ208:AJ213)</f>
        <v>0</v>
      </c>
      <c r="AK207" s="191">
        <f>SUM(AK208:AK213)</f>
        <v>0</v>
      </c>
      <c r="AL207" s="191">
        <f>SUM(AL208:AL213)</f>
        <v>0</v>
      </c>
      <c r="AM207" s="191">
        <f t="shared" si="11"/>
        <v>0</v>
      </c>
      <c r="AN207" s="191">
        <f>SUM(AN208:AN213)</f>
        <v>0</v>
      </c>
      <c r="AO207" s="191">
        <f>SUM(AO208:AO213)</f>
        <v>0</v>
      </c>
      <c r="AP207" s="191">
        <f>SUM(AP208:AP213)</f>
        <v>0</v>
      </c>
      <c r="AQ207" s="191">
        <f t="shared" si="12"/>
        <v>0</v>
      </c>
      <c r="AR207" s="191">
        <f t="shared" si="13"/>
        <v>0</v>
      </c>
    </row>
    <row r="208" spans="2:44" ht="14.45" x14ac:dyDescent="0.35">
      <c r="B208" s="180" t="s">
        <v>303</v>
      </c>
      <c r="C208" s="181" t="s">
        <v>183</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300"/>
        <v>0</v>
      </c>
      <c r="G208" s="182"/>
      <c r="H208" s="182">
        <f t="shared" ref="H208:H211" si="569">F208-G208</f>
        <v>0</v>
      </c>
      <c r="I208" s="182"/>
      <c r="J208" s="182">
        <f t="shared" ref="J208:J211" si="570">F208-I208</f>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ref="AE208:AE211" si="571">AB208+AC208+AD208</f>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ref="AI208:AI211" si="572">AF208+AG208+AH208</f>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ref="AM208:AM211" si="573">AJ208+AK208+AL208</f>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ref="AQ208:AQ211" si="574">AN208+AO208+AP208</f>
        <v>0</v>
      </c>
      <c r="AR208" s="182">
        <f t="shared" ref="AR208:AR211" si="575">AE208+AI208+AM208+AQ208</f>
        <v>0</v>
      </c>
    </row>
    <row r="209" spans="2:44" ht="14.45" x14ac:dyDescent="0.35">
      <c r="B209" s="180" t="s">
        <v>770</v>
      </c>
      <c r="C209" s="181" t="s">
        <v>771</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76">D209+E209</f>
        <v>0</v>
      </c>
      <c r="G209" s="182"/>
      <c r="H209" s="182">
        <f t="shared" si="569"/>
        <v>0</v>
      </c>
      <c r="I209" s="182"/>
      <c r="J209" s="182">
        <f t="shared" si="570"/>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571"/>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572"/>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573"/>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574"/>
        <v>0</v>
      </c>
      <c r="AR209" s="182">
        <f t="shared" si="575"/>
        <v>0</v>
      </c>
    </row>
    <row r="210" spans="2:44" ht="14.45" x14ac:dyDescent="0.35">
      <c r="B210" s="180" t="s">
        <v>772</v>
      </c>
      <c r="C210" s="181" t="s">
        <v>773</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300"/>
        <v>0</v>
      </c>
      <c r="G210" s="182"/>
      <c r="H210" s="182">
        <f t="shared" ref="H210" si="577">F210-G210</f>
        <v>0</v>
      </c>
      <c r="I210" s="182"/>
      <c r="J210" s="182">
        <f t="shared" ref="J210" si="578">F210-I210</f>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ref="AE210" si="579">AB210+AC210+AD210</f>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ref="AI210" si="580">AF210+AG210+AH210</f>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ref="AM210" si="581">AJ210+AK210+AL210</f>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ref="AQ210" si="582">AN210+AO210+AP210</f>
        <v>0</v>
      </c>
      <c r="AR210" s="182">
        <f t="shared" ref="AR210" si="583">AE210+AI210+AM210+AQ210</f>
        <v>0</v>
      </c>
    </row>
    <row r="211" spans="2:44" ht="14.45" x14ac:dyDescent="0.35">
      <c r="B211" s="180" t="s">
        <v>774</v>
      </c>
      <c r="C211" s="181" t="s">
        <v>775</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84">D211+E211</f>
        <v>0</v>
      </c>
      <c r="G211" s="182"/>
      <c r="H211" s="182">
        <f t="shared" si="569"/>
        <v>0</v>
      </c>
      <c r="I211" s="182"/>
      <c r="J211" s="182">
        <f t="shared" si="570"/>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571"/>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572"/>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573"/>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574"/>
        <v>0</v>
      </c>
      <c r="AR211" s="182">
        <f t="shared" si="575"/>
        <v>0</v>
      </c>
    </row>
    <row r="212" spans="2:44" ht="14.45" x14ac:dyDescent="0.35">
      <c r="B212" s="180" t="s">
        <v>776</v>
      </c>
      <c r="C212" s="181" t="s">
        <v>777</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85">D212+E212</f>
        <v>0</v>
      </c>
      <c r="G212" s="182"/>
      <c r="H212" s="182">
        <f t="shared" si="4"/>
        <v>0</v>
      </c>
      <c r="I212" s="182"/>
      <c r="J212" s="182">
        <f t="shared" si="5"/>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9"/>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0"/>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1"/>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2"/>
        <v>0</v>
      </c>
      <c r="AR212" s="182">
        <f t="shared" si="13"/>
        <v>0</v>
      </c>
    </row>
    <row r="213" spans="2:44" ht="14.45" x14ac:dyDescent="0.35">
      <c r="B213" s="180" t="s">
        <v>778</v>
      </c>
      <c r="C213" s="181" t="s">
        <v>779</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300"/>
        <v>0</v>
      </c>
      <c r="G213" s="182"/>
      <c r="H213" s="182">
        <f t="shared" ref="H213" si="586">F213-G213</f>
        <v>0</v>
      </c>
      <c r="I213" s="182"/>
      <c r="J213" s="182">
        <f t="shared" ref="J213" si="587">F213-I213</f>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ref="AE213" si="588">AB213+AC213+AD213</f>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ref="AI213" si="589">AF213+AG213+AH213</f>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ref="AM213" si="590">AJ213+AK213+AL213</f>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ref="AQ213" si="591">AN213+AO213+AP213</f>
        <v>0</v>
      </c>
      <c r="AR213" s="182">
        <f t="shared" ref="AR213" si="592">AE213+AI213+AM213+AQ213</f>
        <v>0</v>
      </c>
    </row>
    <row r="214" spans="2:44" ht="14.45" x14ac:dyDescent="0.35">
      <c r="B214" s="189" t="s">
        <v>304</v>
      </c>
      <c r="C214" s="190" t="s">
        <v>184</v>
      </c>
      <c r="D214" s="191">
        <f>SUM(D215:D221)</f>
        <v>0</v>
      </c>
      <c r="E214" s="191">
        <f>SUM(E215:E221)</f>
        <v>0</v>
      </c>
      <c r="F214" s="191">
        <f t="shared" si="300"/>
        <v>0</v>
      </c>
      <c r="G214" s="191">
        <f>SUM(G215:G221)</f>
        <v>0</v>
      </c>
      <c r="H214" s="191">
        <f t="shared" si="4"/>
        <v>0</v>
      </c>
      <c r="I214" s="191">
        <f>SUM(I215:I221)</f>
        <v>0</v>
      </c>
      <c r="J214" s="191">
        <f t="shared" si="5"/>
        <v>0</v>
      </c>
      <c r="K214" s="191">
        <f t="shared" ref="K214:AD214" si="593">SUM(K215:K221)</f>
        <v>0</v>
      </c>
      <c r="L214" s="191">
        <f t="shared" si="593"/>
        <v>0</v>
      </c>
      <c r="M214" s="191">
        <f t="shared" si="593"/>
        <v>0</v>
      </c>
      <c r="N214" s="191">
        <f t="shared" si="593"/>
        <v>0</v>
      </c>
      <c r="O214" s="191">
        <f t="shared" si="593"/>
        <v>0</v>
      </c>
      <c r="P214" s="191">
        <f t="shared" ref="P214:Q214" si="594">SUM(P215:P221)</f>
        <v>0</v>
      </c>
      <c r="Q214" s="191">
        <f t="shared" si="594"/>
        <v>0</v>
      </c>
      <c r="R214" s="191">
        <f t="shared" si="593"/>
        <v>0</v>
      </c>
      <c r="S214" s="191">
        <f t="shared" si="593"/>
        <v>0</v>
      </c>
      <c r="T214" s="191">
        <f t="shared" ref="T214" si="595">SUM(T215:T221)</f>
        <v>0</v>
      </c>
      <c r="U214" s="191">
        <f t="shared" si="593"/>
        <v>0</v>
      </c>
      <c r="V214" s="191">
        <f t="shared" si="593"/>
        <v>0</v>
      </c>
      <c r="W214" s="191">
        <f t="shared" ref="W214" si="596">SUM(W215:W221)</f>
        <v>0</v>
      </c>
      <c r="X214" s="191">
        <f t="shared" si="593"/>
        <v>0</v>
      </c>
      <c r="Y214" s="191">
        <f t="shared" ref="Y214:Z214" si="597">SUM(Y215:Y221)</f>
        <v>0</v>
      </c>
      <c r="Z214" s="191">
        <f t="shared" si="597"/>
        <v>0</v>
      </c>
      <c r="AA214" s="191">
        <f t="shared" si="593"/>
        <v>0</v>
      </c>
      <c r="AB214" s="191">
        <f t="shared" si="593"/>
        <v>0</v>
      </c>
      <c r="AC214" s="191">
        <f t="shared" si="593"/>
        <v>0</v>
      </c>
      <c r="AD214" s="191">
        <f t="shared" si="593"/>
        <v>0</v>
      </c>
      <c r="AE214" s="191">
        <f t="shared" si="9"/>
        <v>0</v>
      </c>
      <c r="AF214" s="191">
        <f>SUM(AF215:AF221)</f>
        <v>0</v>
      </c>
      <c r="AG214" s="191">
        <f>SUM(AG215:AG221)</f>
        <v>0</v>
      </c>
      <c r="AH214" s="191">
        <f>SUM(AH215:AH221)</f>
        <v>0</v>
      </c>
      <c r="AI214" s="191">
        <f t="shared" si="10"/>
        <v>0</v>
      </c>
      <c r="AJ214" s="191">
        <f>SUM(AJ215:AJ221)</f>
        <v>0</v>
      </c>
      <c r="AK214" s="191">
        <f>SUM(AK215:AK221)</f>
        <v>0</v>
      </c>
      <c r="AL214" s="191">
        <f>SUM(AL215:AL221)</f>
        <v>0</v>
      </c>
      <c r="AM214" s="191">
        <f t="shared" si="11"/>
        <v>0</v>
      </c>
      <c r="AN214" s="191">
        <f>SUM(AN215:AN221)</f>
        <v>0</v>
      </c>
      <c r="AO214" s="191">
        <f>SUM(AO215:AO221)</f>
        <v>0</v>
      </c>
      <c r="AP214" s="191">
        <f>SUM(AP215:AP221)</f>
        <v>0</v>
      </c>
      <c r="AQ214" s="191">
        <f t="shared" si="12"/>
        <v>0</v>
      </c>
      <c r="AR214" s="191">
        <f t="shared" si="13"/>
        <v>0</v>
      </c>
    </row>
    <row r="215" spans="2:44" ht="14.45" x14ac:dyDescent="0.35">
      <c r="B215" s="180" t="s">
        <v>305</v>
      </c>
      <c r="C215" s="181" t="s">
        <v>185</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98">D215+E215</f>
        <v>0</v>
      </c>
      <c r="G215" s="182"/>
      <c r="H215" s="182">
        <f t="shared" si="4"/>
        <v>0</v>
      </c>
      <c r="I215" s="182"/>
      <c r="J215" s="182">
        <f t="shared" si="5"/>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9"/>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0"/>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1"/>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2"/>
        <v>0</v>
      </c>
      <c r="AR215" s="182">
        <f t="shared" si="13"/>
        <v>0</v>
      </c>
    </row>
    <row r="216" spans="2:44" ht="14.45" x14ac:dyDescent="0.35">
      <c r="B216" s="180" t="s">
        <v>780</v>
      </c>
      <c r="C216" s="181" t="s">
        <v>781</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98"/>
        <v>0</v>
      </c>
      <c r="G216" s="182"/>
      <c r="H216" s="182">
        <f t="shared" si="4"/>
        <v>0</v>
      </c>
      <c r="I216" s="182"/>
      <c r="J216" s="182">
        <f t="shared" si="5"/>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9"/>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0"/>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1"/>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2"/>
        <v>0</v>
      </c>
      <c r="AR216" s="182">
        <f t="shared" si="13"/>
        <v>0</v>
      </c>
    </row>
    <row r="217" spans="2:44" ht="14.45" x14ac:dyDescent="0.35">
      <c r="B217" s="180" t="s">
        <v>782</v>
      </c>
      <c r="C217" s="181" t="s">
        <v>783</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98"/>
        <v>0</v>
      </c>
      <c r="G217" s="182"/>
      <c r="H217" s="182">
        <f t="shared" ref="H217" si="599">F217-G217</f>
        <v>0</v>
      </c>
      <c r="I217" s="182"/>
      <c r="J217" s="182">
        <f t="shared" ref="J217" si="600">F217-I217</f>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ref="AE217" si="601">AB217+AC217+AD217</f>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ref="AI217" si="602">AF217+AG217+AH217</f>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ref="AM217" si="603">AJ217+AK217+AL217</f>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ref="AQ217" si="604">AN217+AO217+AP217</f>
        <v>0</v>
      </c>
      <c r="AR217" s="182">
        <f t="shared" ref="AR217" si="605">AE217+AI217+AM217+AQ217</f>
        <v>0</v>
      </c>
    </row>
    <row r="218" spans="2:44" ht="14.45" x14ac:dyDescent="0.35">
      <c r="B218" s="180" t="s">
        <v>784</v>
      </c>
      <c r="C218" s="181" t="s">
        <v>785</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300"/>
        <v>0</v>
      </c>
      <c r="G218" s="182"/>
      <c r="H218" s="182">
        <f t="shared" ref="H218:H219" si="606">F218-G218</f>
        <v>0</v>
      </c>
      <c r="I218" s="182"/>
      <c r="J218" s="182">
        <f t="shared" ref="J218:J219" si="607">F218-I218</f>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ref="AE218:AE219" si="608">AB218+AC218+AD218</f>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ref="AI218:AI219" si="609">AF218+AG218+AH218</f>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ref="AM218:AM219" si="610">AJ218+AK218+AL218</f>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ref="AQ218:AQ219" si="611">AN218+AO218+AP218</f>
        <v>0</v>
      </c>
      <c r="AR218" s="182">
        <f t="shared" ref="AR218:AR219" si="612">AE218+AI218+AM218+AQ218</f>
        <v>0</v>
      </c>
    </row>
    <row r="219" spans="2:44" ht="14.45" x14ac:dyDescent="0.35">
      <c r="B219" s="180" t="s">
        <v>786</v>
      </c>
      <c r="C219" s="181" t="s">
        <v>787</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613">D219+E219</f>
        <v>0</v>
      </c>
      <c r="G219" s="182"/>
      <c r="H219" s="182">
        <f t="shared" si="606"/>
        <v>0</v>
      </c>
      <c r="I219" s="182"/>
      <c r="J219" s="182">
        <f t="shared" si="607"/>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608"/>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609"/>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610"/>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611"/>
        <v>0</v>
      </c>
      <c r="AR219" s="182">
        <f t="shared" si="612"/>
        <v>0</v>
      </c>
    </row>
    <row r="220" spans="2:44" ht="14.45" x14ac:dyDescent="0.35">
      <c r="B220" s="180" t="s">
        <v>788</v>
      </c>
      <c r="C220" s="181" t="s">
        <v>789</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614">D220+E220</f>
        <v>0</v>
      </c>
      <c r="G220" s="182"/>
      <c r="H220" s="182">
        <f t="shared" si="4"/>
        <v>0</v>
      </c>
      <c r="I220" s="182"/>
      <c r="J220" s="182">
        <f t="shared" si="5"/>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9"/>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0"/>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1"/>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2"/>
        <v>0</v>
      </c>
      <c r="AR220" s="182">
        <f t="shared" si="13"/>
        <v>0</v>
      </c>
    </row>
    <row r="221" spans="2:44" ht="14.45" x14ac:dyDescent="0.35">
      <c r="B221" s="180" t="s">
        <v>790</v>
      </c>
      <c r="C221" s="181" t="s">
        <v>791</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300"/>
        <v>0</v>
      </c>
      <c r="G221" s="182"/>
      <c r="H221" s="182">
        <f t="shared" ref="H221" si="615">F221-G221</f>
        <v>0</v>
      </c>
      <c r="I221" s="182"/>
      <c r="J221" s="182">
        <f t="shared" ref="J221" si="616">F221-I221</f>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ref="AE221" si="617">AB221+AC221+AD221</f>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ref="AI221" si="618">AF221+AG221+AH221</f>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ref="AM221" si="619">AJ221+AK221+AL221</f>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ref="AQ221" si="620">AN221+AO221+AP221</f>
        <v>0</v>
      </c>
      <c r="AR221" s="182">
        <f t="shared" ref="AR221" si="621">AE221+AI221+AM221+AQ221</f>
        <v>0</v>
      </c>
    </row>
    <row r="222" spans="2:44" ht="14.45" x14ac:dyDescent="0.35">
      <c r="B222" s="177" t="s">
        <v>309</v>
      </c>
      <c r="C222" s="178" t="s">
        <v>188</v>
      </c>
      <c r="D222" s="179">
        <f>D223+D235+D243+D260+D267+D312</f>
        <v>521000</v>
      </c>
      <c r="E222" s="179">
        <f>E223+E235+E243+E260+E267+E312</f>
        <v>834550</v>
      </c>
      <c r="F222" s="179">
        <f t="shared" ref="F222:F382" si="622">D222+E222</f>
        <v>1355550</v>
      </c>
      <c r="G222" s="179">
        <f>G223+G235+G243+G260+G267+G312</f>
        <v>0</v>
      </c>
      <c r="H222" s="179">
        <f t="shared" ref="H222:H498" si="623">F222-G222</f>
        <v>1355550</v>
      </c>
      <c r="I222" s="179">
        <f>I223+I235+I243+I260+I267+I312</f>
        <v>0</v>
      </c>
      <c r="J222" s="179">
        <f t="shared" ref="J222:J498" si="624">F222-I222</f>
        <v>1355550</v>
      </c>
      <c r="K222" s="179">
        <f t="shared" ref="K222:AD222" si="625">K223+K235+K243+K260+K267+K312</f>
        <v>124000</v>
      </c>
      <c r="L222" s="179">
        <f t="shared" si="625"/>
        <v>38500</v>
      </c>
      <c r="M222" s="179">
        <f t="shared" si="625"/>
        <v>77000</v>
      </c>
      <c r="N222" s="179">
        <f t="shared" si="625"/>
        <v>116400</v>
      </c>
      <c r="O222" s="179">
        <f t="shared" si="625"/>
        <v>179250</v>
      </c>
      <c r="P222" s="179">
        <f t="shared" si="625"/>
        <v>342450</v>
      </c>
      <c r="Q222" s="179">
        <f t="shared" si="625"/>
        <v>176950</v>
      </c>
      <c r="R222" s="179">
        <f t="shared" si="625"/>
        <v>32000</v>
      </c>
      <c r="S222" s="179">
        <f t="shared" si="625"/>
        <v>0</v>
      </c>
      <c r="T222" s="179">
        <f t="shared" ref="T222" si="626">T223+T235+T243+T260+T267+T312</f>
        <v>0</v>
      </c>
      <c r="U222" s="179">
        <f t="shared" si="625"/>
        <v>238500</v>
      </c>
      <c r="V222" s="179">
        <f t="shared" si="625"/>
        <v>0</v>
      </c>
      <c r="W222" s="179">
        <f t="shared" si="625"/>
        <v>0</v>
      </c>
      <c r="X222" s="179">
        <f t="shared" si="625"/>
        <v>0</v>
      </c>
      <c r="Y222" s="179">
        <f t="shared" ref="Y222:Z222" si="627">Y223+Y235+Y243+Y260+Y267+Y312</f>
        <v>15000</v>
      </c>
      <c r="Z222" s="179">
        <f t="shared" si="627"/>
        <v>0</v>
      </c>
      <c r="AA222" s="179">
        <f t="shared" si="625"/>
        <v>0</v>
      </c>
      <c r="AB222" s="179">
        <f t="shared" si="625"/>
        <v>0</v>
      </c>
      <c r="AC222" s="179">
        <f t="shared" si="625"/>
        <v>89000</v>
      </c>
      <c r="AD222" s="179">
        <f t="shared" si="625"/>
        <v>82500</v>
      </c>
      <c r="AE222" s="179">
        <f t="shared" ref="AE222:AE498" si="628">AB222+AC222+AD222</f>
        <v>171500</v>
      </c>
      <c r="AF222" s="179">
        <f>AF223+AF235+AF243+AF260+AF267+AF312</f>
        <v>97000</v>
      </c>
      <c r="AG222" s="179">
        <f>AG223+AG235+AG243+AG260+AG267+AG312</f>
        <v>109500</v>
      </c>
      <c r="AH222" s="179">
        <f>AH223+AH235+AH243+AH260+AH267+AH312</f>
        <v>470450</v>
      </c>
      <c r="AI222" s="179">
        <f t="shared" ref="AI222:AI498" si="629">AF222+AG222+AH222</f>
        <v>676950</v>
      </c>
      <c r="AJ222" s="179">
        <f>AJ223+AJ235+AJ243+AJ260+AJ267+AJ312</f>
        <v>66000</v>
      </c>
      <c r="AK222" s="179">
        <f>AK223+AK235+AK243+AK260+AK267+AK312</f>
        <v>108750</v>
      </c>
      <c r="AL222" s="179">
        <f>AL223+AL235+AL243+AL260+AL267+AL312</f>
        <v>41500</v>
      </c>
      <c r="AM222" s="179">
        <f t="shared" ref="AM222:AM498" si="630">AJ222+AK222+AL222</f>
        <v>216250</v>
      </c>
      <c r="AN222" s="179">
        <f>AN223+AN235+AN243+AN260+AN267+AN312</f>
        <v>280350</v>
      </c>
      <c r="AO222" s="179">
        <f>AO223+AO235+AO243+AO260+AO267+AO312</f>
        <v>0</v>
      </c>
      <c r="AP222" s="179">
        <f>AP223+AP235+AP243+AP260+AP267+AP312</f>
        <v>0</v>
      </c>
      <c r="AQ222" s="179">
        <f t="shared" ref="AQ222:AQ498" si="631">AN222+AO222+AP222</f>
        <v>280350</v>
      </c>
      <c r="AR222" s="179">
        <f t="shared" ref="AR222:AR498" si="632">AE222+AI222+AM222+AQ222</f>
        <v>1345050</v>
      </c>
    </row>
    <row r="223" spans="2:44" ht="14.45" x14ac:dyDescent="0.35">
      <c r="B223" s="189" t="s">
        <v>310</v>
      </c>
      <c r="C223" s="190" t="s">
        <v>189</v>
      </c>
      <c r="D223" s="191">
        <f>SUM(D224:D234)</f>
        <v>396250</v>
      </c>
      <c r="E223" s="191">
        <f>SUM(E224:E234)</f>
        <v>412500</v>
      </c>
      <c r="F223" s="191">
        <f t="shared" si="622"/>
        <v>808750</v>
      </c>
      <c r="G223" s="191">
        <f>SUM(G224:G234)</f>
        <v>0</v>
      </c>
      <c r="H223" s="191">
        <f t="shared" si="623"/>
        <v>808750</v>
      </c>
      <c r="I223" s="191">
        <f>SUM(I224:I234)</f>
        <v>0</v>
      </c>
      <c r="J223" s="191">
        <f t="shared" si="624"/>
        <v>808750</v>
      </c>
      <c r="K223" s="191">
        <f t="shared" ref="K223:AD223" si="633">SUM(K224:K234)</f>
        <v>109000</v>
      </c>
      <c r="L223" s="191">
        <f t="shared" si="633"/>
        <v>16500</v>
      </c>
      <c r="M223" s="191">
        <f t="shared" si="633"/>
        <v>52000</v>
      </c>
      <c r="N223" s="191">
        <f t="shared" si="633"/>
        <v>41000</v>
      </c>
      <c r="O223" s="191">
        <f t="shared" si="633"/>
        <v>174250</v>
      </c>
      <c r="P223" s="191">
        <f t="shared" si="633"/>
        <v>294500</v>
      </c>
      <c r="Q223" s="191">
        <f t="shared" si="633"/>
        <v>59000</v>
      </c>
      <c r="R223" s="191">
        <f t="shared" si="633"/>
        <v>32000</v>
      </c>
      <c r="S223" s="191">
        <f t="shared" si="633"/>
        <v>0</v>
      </c>
      <c r="T223" s="191">
        <f t="shared" ref="T223" si="634">SUM(T224:T234)</f>
        <v>0</v>
      </c>
      <c r="U223" s="191">
        <f t="shared" si="633"/>
        <v>0</v>
      </c>
      <c r="V223" s="191">
        <f t="shared" si="633"/>
        <v>0</v>
      </c>
      <c r="W223" s="191">
        <f t="shared" si="633"/>
        <v>0</v>
      </c>
      <c r="X223" s="191">
        <f t="shared" si="633"/>
        <v>0</v>
      </c>
      <c r="Y223" s="191">
        <f t="shared" ref="Y223:Z223" si="635">SUM(Y224:Y234)</f>
        <v>15000</v>
      </c>
      <c r="Z223" s="191">
        <f t="shared" si="635"/>
        <v>0</v>
      </c>
      <c r="AA223" s="191">
        <f t="shared" si="633"/>
        <v>0</v>
      </c>
      <c r="AB223" s="191">
        <f t="shared" si="633"/>
        <v>0</v>
      </c>
      <c r="AC223" s="191">
        <f t="shared" si="633"/>
        <v>9000</v>
      </c>
      <c r="AD223" s="191">
        <f t="shared" si="633"/>
        <v>19000</v>
      </c>
      <c r="AE223" s="191">
        <f t="shared" si="628"/>
        <v>28000</v>
      </c>
      <c r="AF223" s="191">
        <f>SUM(AF224:AF234)</f>
        <v>77000</v>
      </c>
      <c r="AG223" s="191">
        <f>SUM(AG224:AG234)</f>
        <v>29500</v>
      </c>
      <c r="AH223" s="191">
        <f>SUM(AH224:AH234)</f>
        <v>351000</v>
      </c>
      <c r="AI223" s="191">
        <f t="shared" si="629"/>
        <v>457500</v>
      </c>
      <c r="AJ223" s="191">
        <f>SUM(AJ224:AJ234)</f>
        <v>46000</v>
      </c>
      <c r="AK223" s="191">
        <f>SUM(AK224:AK234)</f>
        <v>68750</v>
      </c>
      <c r="AL223" s="191">
        <f>SUM(AL224:AL234)</f>
        <v>21000</v>
      </c>
      <c r="AM223" s="191">
        <f t="shared" si="630"/>
        <v>135750</v>
      </c>
      <c r="AN223" s="191">
        <f>SUM(AN224:AN234)</f>
        <v>192000</v>
      </c>
      <c r="AO223" s="191">
        <f>SUM(AO224:AO234)</f>
        <v>0</v>
      </c>
      <c r="AP223" s="191">
        <f>SUM(AP224:AP234)</f>
        <v>0</v>
      </c>
      <c r="AQ223" s="191">
        <f t="shared" si="631"/>
        <v>192000</v>
      </c>
      <c r="AR223" s="191">
        <f t="shared" si="632"/>
        <v>813250</v>
      </c>
    </row>
    <row r="224" spans="2:44" ht="14.45" x14ac:dyDescent="0.35">
      <c r="B224" s="180" t="s">
        <v>311</v>
      </c>
      <c r="C224" s="181" t="s">
        <v>190</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622"/>
        <v>0</v>
      </c>
      <c r="G224" s="182"/>
      <c r="H224" s="182">
        <f t="shared" si="623"/>
        <v>0</v>
      </c>
      <c r="I224" s="182"/>
      <c r="J224" s="182">
        <f t="shared" si="624"/>
        <v>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628"/>
        <v>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629"/>
        <v>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2">
        <f t="shared" si="630"/>
        <v>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631"/>
        <v>0</v>
      </c>
      <c r="AR224" s="182">
        <f t="shared" si="632"/>
        <v>0</v>
      </c>
    </row>
    <row r="225" spans="2:44" ht="14.45" x14ac:dyDescent="0.35">
      <c r="B225" s="180" t="s">
        <v>792</v>
      </c>
      <c r="C225" s="181" t="s">
        <v>793</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396250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412500</v>
      </c>
      <c r="F225" s="182">
        <f t="shared" si="622"/>
        <v>808750</v>
      </c>
      <c r="G225" s="182"/>
      <c r="H225" s="182">
        <f t="shared" si="623"/>
        <v>808750</v>
      </c>
      <c r="I225" s="182"/>
      <c r="J225" s="182">
        <f t="shared" si="624"/>
        <v>808750</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109000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174250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294500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59000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E225" s="182">
        <f t="shared" si="628"/>
        <v>28000</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77000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29500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351000</v>
      </c>
      <c r="AI225" s="182">
        <f t="shared" si="629"/>
        <v>457500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46000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68750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M225" s="182">
        <f t="shared" si="630"/>
        <v>135750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192000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631"/>
        <v>192000</v>
      </c>
      <c r="AR225" s="182">
        <f t="shared" si="632"/>
        <v>813250</v>
      </c>
    </row>
    <row r="226" spans="2:44" ht="14.45" x14ac:dyDescent="0.35">
      <c r="B226" s="180" t="s">
        <v>794</v>
      </c>
      <c r="C226" s="181" t="s">
        <v>795</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622"/>
        <v>0</v>
      </c>
      <c r="G226" s="182"/>
      <c r="H226" s="182">
        <f t="shared" si="623"/>
        <v>0</v>
      </c>
      <c r="I226" s="182"/>
      <c r="J226" s="182">
        <f t="shared" si="624"/>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628"/>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629"/>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630"/>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631"/>
        <v>0</v>
      </c>
      <c r="AR226" s="182">
        <f t="shared" si="632"/>
        <v>0</v>
      </c>
    </row>
    <row r="227" spans="2:44" ht="14.45" x14ac:dyDescent="0.35">
      <c r="B227" s="180" t="s">
        <v>796</v>
      </c>
      <c r="C227" s="181" t="s">
        <v>797</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36">D227+E227</f>
        <v>0</v>
      </c>
      <c r="G227" s="182"/>
      <c r="H227" s="182">
        <f t="shared" ref="H227:H229" si="637">F227-G227</f>
        <v>0</v>
      </c>
      <c r="I227" s="182"/>
      <c r="J227" s="182">
        <f t="shared" ref="J227:J229" si="638">F227-I227</f>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ref="AE227:AE229" si="639">AB227+AC227+AD227</f>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ref="AI227:AI229" si="640">AF227+AG227+AH227</f>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ref="AM227:AM229" si="641">AJ227+AK227+AL227</f>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ref="AQ227:AQ229" si="642">AN227+AO227+AP227</f>
        <v>0</v>
      </c>
      <c r="AR227" s="182">
        <f t="shared" ref="AR227:AR229" si="643">AE227+AI227+AM227+AQ227</f>
        <v>0</v>
      </c>
    </row>
    <row r="228" spans="2:44" ht="14.45" x14ac:dyDescent="0.35">
      <c r="B228" s="180" t="s">
        <v>798</v>
      </c>
      <c r="C228" s="181" t="s">
        <v>799</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36"/>
        <v>0</v>
      </c>
      <c r="G228" s="182"/>
      <c r="H228" s="182">
        <f t="shared" si="637"/>
        <v>0</v>
      </c>
      <c r="I228" s="182"/>
      <c r="J228" s="182">
        <f t="shared" si="638"/>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639"/>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640"/>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641"/>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642"/>
        <v>0</v>
      </c>
      <c r="AR228" s="182">
        <f t="shared" si="643"/>
        <v>0</v>
      </c>
    </row>
    <row r="229" spans="2:44" ht="14.45" x14ac:dyDescent="0.35">
      <c r="B229" s="180" t="s">
        <v>312</v>
      </c>
      <c r="C229" s="181" t="s">
        <v>800</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36"/>
        <v>0</v>
      </c>
      <c r="G229" s="182"/>
      <c r="H229" s="182">
        <f t="shared" si="637"/>
        <v>0</v>
      </c>
      <c r="I229" s="182"/>
      <c r="J229" s="182">
        <f t="shared" si="638"/>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639"/>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640"/>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641"/>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642"/>
        <v>0</v>
      </c>
      <c r="AR229" s="182">
        <f t="shared" si="643"/>
        <v>0</v>
      </c>
    </row>
    <row r="230" spans="2:44" ht="14.45" x14ac:dyDescent="0.35">
      <c r="B230" s="180" t="s">
        <v>801</v>
      </c>
      <c r="C230" s="181" t="s">
        <v>802</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AB230+AC230+AD230</f>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AF230+AG230+AH230</f>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AJ230+AK230+AL230</f>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AN230+AO230+AP230</f>
        <v>0</v>
      </c>
      <c r="AR230" s="182">
        <f>AE230+AI230+AM230+AQ230</f>
        <v>0</v>
      </c>
    </row>
    <row r="231" spans="2:44" ht="14.45" x14ac:dyDescent="0.35">
      <c r="B231" s="180" t="s">
        <v>329</v>
      </c>
      <c r="C231" s="181" t="s">
        <v>201</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AB231+AC231+AD231</f>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AF231+AG231+AH231</f>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AJ231+AK231+AL231</f>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AN231+AO231+AP231</f>
        <v>0</v>
      </c>
      <c r="AR231" s="182">
        <f>AE231+AI231+AM231+AQ231</f>
        <v>0</v>
      </c>
    </row>
    <row r="232" spans="2:44" ht="14.45" x14ac:dyDescent="0.35">
      <c r="B232" s="180" t="s">
        <v>839</v>
      </c>
      <c r="C232" s="181" t="s">
        <v>840</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44">D232+E232</f>
        <v>0</v>
      </c>
      <c r="G232" s="182"/>
      <c r="H232" s="182">
        <f t="shared" ref="H232" si="645">F232-G232</f>
        <v>0</v>
      </c>
      <c r="I232" s="182"/>
      <c r="J232" s="182">
        <f t="shared" ref="J232" si="646">F232-I232</f>
        <v>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2">
        <f t="shared" ref="AE232" si="647">AB232+AC232+AD232</f>
        <v>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ref="AI232" si="648">AF232+AG232+AH232</f>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ref="AM232" si="649">AJ232+AK232+AL232</f>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ref="AQ232" si="650">AN232+AO232+AP232</f>
        <v>0</v>
      </c>
      <c r="AR232" s="182">
        <f t="shared" ref="AR232" si="651">AE232+AI232+AM232+AQ232</f>
        <v>0</v>
      </c>
    </row>
    <row r="233" spans="2:44" ht="14.45" x14ac:dyDescent="0.35">
      <c r="B233" s="180" t="s">
        <v>841</v>
      </c>
      <c r="C233" s="181" t="s">
        <v>842</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52">D233+E233</f>
        <v>0</v>
      </c>
      <c r="G233" s="182"/>
      <c r="H233" s="182">
        <f t="shared" ref="H233" si="653">F233-G233</f>
        <v>0</v>
      </c>
      <c r="I233" s="182"/>
      <c r="J233" s="182">
        <f t="shared" ref="J233" si="654">F233-I233</f>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ref="AE233" si="655">AB233+AC233+AD233</f>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ref="AI233" si="656">AF233+AG233+AH233</f>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ref="AM233" si="657">AJ233+AK233+AL233</f>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ref="AQ233" si="658">AN233+AO233+AP233</f>
        <v>0</v>
      </c>
      <c r="AR233" s="182">
        <f t="shared" ref="AR233" si="659">AE233+AI233+AM233+AQ233</f>
        <v>0</v>
      </c>
    </row>
    <row r="234" spans="2:44" ht="14.45" x14ac:dyDescent="0.35">
      <c r="B234" s="180" t="s">
        <v>843</v>
      </c>
      <c r="C234" s="181" t="s">
        <v>844</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AB234+AC234+AD234</f>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AF234+AG234+AH234</f>
        <v>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AJ234+AK234+AL234</f>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AN234+AO234+AP234</f>
        <v>0</v>
      </c>
      <c r="AR234" s="182">
        <f>AE234+AI234+AM234+AQ234</f>
        <v>0</v>
      </c>
    </row>
    <row r="235" spans="2:44" ht="14.45" x14ac:dyDescent="0.35">
      <c r="B235" s="189" t="s">
        <v>313</v>
      </c>
      <c r="C235" s="190" t="s">
        <v>191</v>
      </c>
      <c r="D235" s="191">
        <f>SUM(D236:D242)</f>
        <v>5000</v>
      </c>
      <c r="E235" s="191">
        <f>SUM(E236:E242)</f>
        <v>40000</v>
      </c>
      <c r="F235" s="191">
        <f t="shared" si="622"/>
        <v>45000</v>
      </c>
      <c r="G235" s="191">
        <f>SUM(G236:G242)</f>
        <v>0</v>
      </c>
      <c r="H235" s="191">
        <f t="shared" si="623"/>
        <v>45000</v>
      </c>
      <c r="I235" s="191">
        <f>SUM(I236:I242)</f>
        <v>0</v>
      </c>
      <c r="J235" s="191">
        <f t="shared" si="624"/>
        <v>45000</v>
      </c>
      <c r="K235" s="191">
        <f t="shared" ref="K235:AD235" si="660">SUM(K236:K242)</f>
        <v>0</v>
      </c>
      <c r="L235" s="191">
        <f t="shared" si="660"/>
        <v>0</v>
      </c>
      <c r="M235" s="191">
        <f t="shared" si="660"/>
        <v>0</v>
      </c>
      <c r="N235" s="191">
        <f t="shared" si="660"/>
        <v>40000</v>
      </c>
      <c r="O235" s="191">
        <f t="shared" si="660"/>
        <v>5000</v>
      </c>
      <c r="P235" s="191">
        <f t="shared" ref="P235:Q235" si="661">SUM(P236:P242)</f>
        <v>0</v>
      </c>
      <c r="Q235" s="191">
        <f t="shared" si="661"/>
        <v>0</v>
      </c>
      <c r="R235" s="191">
        <f t="shared" si="660"/>
        <v>0</v>
      </c>
      <c r="S235" s="191">
        <f t="shared" si="660"/>
        <v>0</v>
      </c>
      <c r="T235" s="191">
        <f t="shared" ref="T235" si="662">SUM(T236:T242)</f>
        <v>0</v>
      </c>
      <c r="U235" s="191">
        <f t="shared" si="660"/>
        <v>0</v>
      </c>
      <c r="V235" s="191">
        <f t="shared" si="660"/>
        <v>0</v>
      </c>
      <c r="W235" s="191">
        <f t="shared" ref="W235" si="663">SUM(W236:W242)</f>
        <v>0</v>
      </c>
      <c r="X235" s="191">
        <f t="shared" si="660"/>
        <v>0</v>
      </c>
      <c r="Y235" s="191">
        <f t="shared" ref="Y235:Z235" si="664">SUM(Y236:Y242)</f>
        <v>0</v>
      </c>
      <c r="Z235" s="191">
        <f t="shared" si="664"/>
        <v>0</v>
      </c>
      <c r="AA235" s="191">
        <f t="shared" si="660"/>
        <v>0</v>
      </c>
      <c r="AB235" s="191">
        <f t="shared" si="660"/>
        <v>0</v>
      </c>
      <c r="AC235" s="191">
        <f t="shared" si="660"/>
        <v>0</v>
      </c>
      <c r="AD235" s="191">
        <f t="shared" si="660"/>
        <v>0</v>
      </c>
      <c r="AE235" s="191">
        <f t="shared" si="628"/>
        <v>0</v>
      </c>
      <c r="AF235" s="191">
        <f>SUM(AF236:AF242)</f>
        <v>5000</v>
      </c>
      <c r="AG235" s="191">
        <f>SUM(AG236:AG242)</f>
        <v>0</v>
      </c>
      <c r="AH235" s="191">
        <f>SUM(AH236:AH242)</f>
        <v>0</v>
      </c>
      <c r="AI235" s="191">
        <f t="shared" si="629"/>
        <v>5000</v>
      </c>
      <c r="AJ235" s="191">
        <f>SUM(AJ236:AJ242)</f>
        <v>0</v>
      </c>
      <c r="AK235" s="191">
        <f>SUM(AK236:AK242)</f>
        <v>40000</v>
      </c>
      <c r="AL235" s="191">
        <f>SUM(AL236:AL242)</f>
        <v>0</v>
      </c>
      <c r="AM235" s="191">
        <f t="shared" si="630"/>
        <v>40000</v>
      </c>
      <c r="AN235" s="191">
        <f>SUM(AN236:AN242)</f>
        <v>0</v>
      </c>
      <c r="AO235" s="191">
        <f>SUM(AO236:AO242)</f>
        <v>0</v>
      </c>
      <c r="AP235" s="191">
        <f>SUM(AP236:AP242)</f>
        <v>0</v>
      </c>
      <c r="AQ235" s="191">
        <f t="shared" si="631"/>
        <v>0</v>
      </c>
      <c r="AR235" s="191">
        <f t="shared" si="632"/>
        <v>45000</v>
      </c>
    </row>
    <row r="236" spans="2:44" ht="14.45" x14ac:dyDescent="0.35">
      <c r="B236" s="180" t="s">
        <v>803</v>
      </c>
      <c r="C236" s="181" t="s">
        <v>804</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ref="F236:F239" si="665">D236+E236</f>
        <v>0</v>
      </c>
      <c r="G236" s="182"/>
      <c r="H236" s="182">
        <f t="shared" ref="H236:H239" si="666">F236-G236</f>
        <v>0</v>
      </c>
      <c r="I236" s="182"/>
      <c r="J236" s="182">
        <f t="shared" ref="J236:J239" si="667">F236-I236</f>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ref="AE236:AE239" si="668">AB236+AC236+AD236</f>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ref="AI236:AI239" si="669">AF236+AG236+AH236</f>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ref="AM236:AM239" si="670">AJ236+AK236+AL236</f>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ref="AQ236:AQ239" si="671">AN236+AO236+AP236</f>
        <v>0</v>
      </c>
      <c r="AR236" s="182">
        <f t="shared" ref="AR236:AR239" si="672">AE236+AI236+AM236+AQ236</f>
        <v>0</v>
      </c>
    </row>
    <row r="237" spans="2:44" ht="14.45" x14ac:dyDescent="0.35">
      <c r="B237" s="180" t="s">
        <v>805</v>
      </c>
      <c r="C237" s="181" t="s">
        <v>806</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65"/>
        <v>0</v>
      </c>
      <c r="G237" s="182"/>
      <c r="H237" s="182">
        <f t="shared" si="666"/>
        <v>0</v>
      </c>
      <c r="I237" s="182"/>
      <c r="J237" s="182">
        <f t="shared" si="667"/>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668"/>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669"/>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670"/>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671"/>
        <v>0</v>
      </c>
      <c r="AR237" s="182">
        <f t="shared" si="672"/>
        <v>0</v>
      </c>
    </row>
    <row r="238" spans="2:44" ht="14.45" x14ac:dyDescent="0.35">
      <c r="B238" s="180" t="s">
        <v>314</v>
      </c>
      <c r="C238" s="181" t="s">
        <v>807</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65"/>
        <v>0</v>
      </c>
      <c r="G238" s="182"/>
      <c r="H238" s="182">
        <f t="shared" si="666"/>
        <v>0</v>
      </c>
      <c r="I238" s="182"/>
      <c r="J238" s="182">
        <f t="shared" si="667"/>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668"/>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669"/>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670"/>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671"/>
        <v>0</v>
      </c>
      <c r="AR238" s="182">
        <f t="shared" si="672"/>
        <v>0</v>
      </c>
    </row>
    <row r="239" spans="2:44" ht="14.45" x14ac:dyDescent="0.35">
      <c r="B239" s="180" t="s">
        <v>808</v>
      </c>
      <c r="C239" s="181" t="s">
        <v>809</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239" s="182">
        <f t="shared" si="665"/>
        <v>45000</v>
      </c>
      <c r="G239" s="182"/>
      <c r="H239" s="182">
        <f t="shared" si="666"/>
        <v>45000</v>
      </c>
      <c r="I239" s="182"/>
      <c r="J239" s="182">
        <f t="shared" si="667"/>
        <v>45000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668"/>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669"/>
        <v>5000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670"/>
        <v>40000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671"/>
        <v>0</v>
      </c>
      <c r="AR239" s="182">
        <f t="shared" si="672"/>
        <v>45000</v>
      </c>
    </row>
    <row r="240" spans="2:44" ht="14.45" x14ac:dyDescent="0.35">
      <c r="B240" s="180" t="s">
        <v>810</v>
      </c>
      <c r="C240" s="181" t="s">
        <v>807</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622"/>
        <v>0</v>
      </c>
      <c r="G240" s="182"/>
      <c r="H240" s="182">
        <f t="shared" si="623"/>
        <v>0</v>
      </c>
      <c r="I240" s="182"/>
      <c r="J240" s="182">
        <f t="shared" si="624"/>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628"/>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629"/>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630"/>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631"/>
        <v>0</v>
      </c>
      <c r="AR240" s="182">
        <f t="shared" si="632"/>
        <v>0</v>
      </c>
    </row>
    <row r="241" spans="2:44" ht="14.45" x14ac:dyDescent="0.35">
      <c r="B241" s="180" t="s">
        <v>811</v>
      </c>
      <c r="C241" s="181" t="s">
        <v>812</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73">D241+E241</f>
        <v>0</v>
      </c>
      <c r="G241" s="182"/>
      <c r="H241" s="182">
        <f t="shared" ref="H241" si="674">F241-G241</f>
        <v>0</v>
      </c>
      <c r="I241" s="182"/>
      <c r="J241" s="182">
        <f t="shared" ref="J241" si="675">F241-I241</f>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ref="AE241" si="676">AB241+AC241+AD241</f>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ref="AI241" si="677">AF241+AG241+AH241</f>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ref="AM241" si="678">AJ241+AK241+AL241</f>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ref="AQ241" si="679">AN241+AO241+AP241</f>
        <v>0</v>
      </c>
      <c r="AR241" s="182">
        <f t="shared" ref="AR241" si="680">AE241+AI241+AM241+AQ241</f>
        <v>0</v>
      </c>
    </row>
    <row r="242" spans="2:44" ht="14.45" x14ac:dyDescent="0.35">
      <c r="B242" s="180" t="s">
        <v>813</v>
      </c>
      <c r="C242" s="181" t="s">
        <v>814</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81">D242+E242</f>
        <v>0</v>
      </c>
      <c r="G242" s="182"/>
      <c r="H242" s="182">
        <f t="shared" ref="H242" si="682">F242-G242</f>
        <v>0</v>
      </c>
      <c r="I242" s="182"/>
      <c r="J242" s="182">
        <f t="shared" ref="J242" si="683">F242-I242</f>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ref="AE242" si="684">AB242+AC242+AD242</f>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ref="AI242" si="685">AF242+AG242+AH242</f>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ref="AM242" si="686">AJ242+AK242+AL242</f>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ref="AQ242" si="687">AN242+AO242+AP242</f>
        <v>0</v>
      </c>
      <c r="AR242" s="182">
        <f t="shared" ref="AR242" si="688">AE242+AI242+AM242+AQ242</f>
        <v>0</v>
      </c>
    </row>
    <row r="243" spans="2:44" ht="14.45" x14ac:dyDescent="0.35">
      <c r="B243" s="189" t="s">
        <v>315</v>
      </c>
      <c r="C243" s="190" t="s">
        <v>192</v>
      </c>
      <c r="D243" s="191">
        <f>SUM(D244:D259)</f>
        <v>49250</v>
      </c>
      <c r="E243" s="191">
        <f>SUM(E244:E259)</f>
        <v>268750</v>
      </c>
      <c r="F243" s="191">
        <f t="shared" si="622"/>
        <v>318000</v>
      </c>
      <c r="G243" s="191">
        <f>SUM(G244:G259)</f>
        <v>0</v>
      </c>
      <c r="H243" s="191">
        <f t="shared" si="623"/>
        <v>318000</v>
      </c>
      <c r="I243" s="191">
        <f>SUM(I244:I259)</f>
        <v>0</v>
      </c>
      <c r="J243" s="191">
        <f t="shared" si="624"/>
        <v>318000</v>
      </c>
      <c r="K243" s="191">
        <f t="shared" ref="K243:AD243" si="689">SUM(K244:K259)</f>
        <v>15000</v>
      </c>
      <c r="L243" s="191">
        <f t="shared" si="689"/>
        <v>19000</v>
      </c>
      <c r="M243" s="191">
        <f t="shared" si="689"/>
        <v>25000</v>
      </c>
      <c r="N243" s="191">
        <f t="shared" si="689"/>
        <v>22000</v>
      </c>
      <c r="O243" s="191">
        <f t="shared" si="689"/>
        <v>0</v>
      </c>
      <c r="P243" s="191">
        <f t="shared" ref="P243:Q243" si="690">SUM(P244:P259)</f>
        <v>16000</v>
      </c>
      <c r="Q243" s="191">
        <f t="shared" si="690"/>
        <v>41000</v>
      </c>
      <c r="R243" s="191">
        <f t="shared" si="689"/>
        <v>0</v>
      </c>
      <c r="S243" s="191">
        <f t="shared" si="689"/>
        <v>0</v>
      </c>
      <c r="T243" s="191">
        <f t="shared" ref="T243" si="691">SUM(T244:T259)</f>
        <v>0</v>
      </c>
      <c r="U243" s="191">
        <f t="shared" si="689"/>
        <v>180000</v>
      </c>
      <c r="V243" s="191">
        <f t="shared" si="689"/>
        <v>0</v>
      </c>
      <c r="W243" s="191">
        <f t="shared" ref="W243" si="692">SUM(W244:W259)</f>
        <v>0</v>
      </c>
      <c r="X243" s="191">
        <f t="shared" si="689"/>
        <v>0</v>
      </c>
      <c r="Y243" s="191">
        <f t="shared" ref="Y243:Z243" si="693">SUM(Y244:Y259)</f>
        <v>0</v>
      </c>
      <c r="Z243" s="191">
        <f t="shared" si="693"/>
        <v>0</v>
      </c>
      <c r="AA243" s="191">
        <f t="shared" si="689"/>
        <v>0</v>
      </c>
      <c r="AB243" s="191">
        <f t="shared" si="689"/>
        <v>0</v>
      </c>
      <c r="AC243" s="191">
        <f t="shared" si="689"/>
        <v>80000</v>
      </c>
      <c r="AD243" s="191">
        <f t="shared" si="689"/>
        <v>20000</v>
      </c>
      <c r="AE243" s="191">
        <f t="shared" si="628"/>
        <v>100000</v>
      </c>
      <c r="AF243" s="191">
        <f>SUM(AF244:AF259)</f>
        <v>15000</v>
      </c>
      <c r="AG243" s="191">
        <f>SUM(AG244:AG259)</f>
        <v>80000</v>
      </c>
      <c r="AH243" s="191">
        <f>SUM(AH244:AH259)</f>
        <v>42500</v>
      </c>
      <c r="AI243" s="191">
        <f t="shared" si="629"/>
        <v>137500</v>
      </c>
      <c r="AJ243" s="191">
        <f>SUM(AJ244:AJ259)</f>
        <v>4250</v>
      </c>
      <c r="AK243" s="191">
        <f>SUM(AK244:AK259)</f>
        <v>0</v>
      </c>
      <c r="AL243" s="191">
        <f>SUM(AL244:AL259)</f>
        <v>17500</v>
      </c>
      <c r="AM243" s="191">
        <f t="shared" si="630"/>
        <v>21750</v>
      </c>
      <c r="AN243" s="191">
        <f>SUM(AN244:AN259)</f>
        <v>58750</v>
      </c>
      <c r="AO243" s="191">
        <f>SUM(AO244:AO259)</f>
        <v>0</v>
      </c>
      <c r="AP243" s="191">
        <f>SUM(AP244:AP259)</f>
        <v>0</v>
      </c>
      <c r="AQ243" s="191">
        <f t="shared" si="631"/>
        <v>58750</v>
      </c>
      <c r="AR243" s="191">
        <f t="shared" si="632"/>
        <v>318000</v>
      </c>
    </row>
    <row r="244" spans="2:44" ht="14.45" x14ac:dyDescent="0.35">
      <c r="B244" s="180" t="s">
        <v>815</v>
      </c>
      <c r="C244" s="181" t="s">
        <v>816</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622"/>
        <v>0</v>
      </c>
      <c r="G244" s="182"/>
      <c r="H244" s="182">
        <f t="shared" si="623"/>
        <v>0</v>
      </c>
      <c r="I244" s="182"/>
      <c r="J244" s="182">
        <f t="shared" si="624"/>
        <v>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628"/>
        <v>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629"/>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2">
        <f t="shared" si="630"/>
        <v>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631"/>
        <v>0</v>
      </c>
      <c r="AR244" s="182">
        <f t="shared" si="632"/>
        <v>0</v>
      </c>
    </row>
    <row r="245" spans="2:44" ht="14.45" x14ac:dyDescent="0.35">
      <c r="B245" s="180" t="s">
        <v>817</v>
      </c>
      <c r="C245" s="181" t="s">
        <v>818</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94">D245+E245</f>
        <v>0</v>
      </c>
      <c r="G245" s="182"/>
      <c r="H245" s="182">
        <f t="shared" ref="H245:H253" si="695">F245-G245</f>
        <v>0</v>
      </c>
      <c r="I245" s="182"/>
      <c r="J245" s="182">
        <f t="shared" ref="J245:J253" si="696">F245-I245</f>
        <v>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697">AB245+AC245+AD245</f>
        <v>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69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69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700">AN245+AO245+AP245</f>
        <v>0</v>
      </c>
      <c r="AR245" s="182">
        <f t="shared" ref="AR245:AR253" si="701">AE245+AI245+AM245+AQ245</f>
        <v>0</v>
      </c>
    </row>
    <row r="246" spans="2:44" ht="14.45" x14ac:dyDescent="0.35">
      <c r="B246" s="180" t="s">
        <v>819</v>
      </c>
      <c r="C246" s="181" t="s">
        <v>820</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94"/>
        <v>0</v>
      </c>
      <c r="G246" s="182"/>
      <c r="H246" s="182">
        <f t="shared" si="695"/>
        <v>0</v>
      </c>
      <c r="I246" s="182"/>
      <c r="J246" s="182">
        <f t="shared" si="696"/>
        <v>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697"/>
        <v>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69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69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700"/>
        <v>0</v>
      </c>
      <c r="AR246" s="182">
        <f t="shared" si="701"/>
        <v>0</v>
      </c>
    </row>
    <row r="247" spans="2:44" ht="14.45" x14ac:dyDescent="0.35">
      <c r="B247" s="180" t="s">
        <v>316</v>
      </c>
      <c r="C247" s="181" t="s">
        <v>193</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94"/>
        <v>0</v>
      </c>
      <c r="G247" s="182"/>
      <c r="H247" s="182">
        <f t="shared" si="695"/>
        <v>0</v>
      </c>
      <c r="I247" s="182"/>
      <c r="J247" s="182">
        <f t="shared" si="696"/>
        <v>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697"/>
        <v>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69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69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700"/>
        <v>0</v>
      </c>
      <c r="AR247" s="182">
        <f t="shared" si="701"/>
        <v>0</v>
      </c>
    </row>
    <row r="248" spans="2:44" ht="14.45" x14ac:dyDescent="0.35">
      <c r="B248" s="180" t="s">
        <v>821</v>
      </c>
      <c r="C248" s="181" t="s">
        <v>822</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29250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108750</v>
      </c>
      <c r="F248" s="182">
        <f t="shared" si="694"/>
        <v>138000</v>
      </c>
      <c r="G248" s="182"/>
      <c r="H248" s="182">
        <f t="shared" si="695"/>
        <v>138000</v>
      </c>
      <c r="I248" s="182"/>
      <c r="J248" s="182">
        <f t="shared" si="696"/>
        <v>138000</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697"/>
        <v>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42500</v>
      </c>
      <c r="AI248" s="182">
        <f t="shared" si="698"/>
        <v>57500</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M248" s="182">
        <f t="shared" si="699"/>
        <v>21750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58750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700"/>
        <v>58750</v>
      </c>
      <c r="AR248" s="182">
        <f t="shared" si="701"/>
        <v>138000</v>
      </c>
    </row>
    <row r="249" spans="2:44" ht="14.45" x14ac:dyDescent="0.35">
      <c r="B249" s="180" t="s">
        <v>823</v>
      </c>
      <c r="C249" s="181" t="s">
        <v>824</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94"/>
        <v>0</v>
      </c>
      <c r="G249" s="182"/>
      <c r="H249" s="182">
        <f t="shared" si="695"/>
        <v>0</v>
      </c>
      <c r="I249" s="182"/>
      <c r="J249" s="182">
        <f t="shared" si="69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69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69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69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700"/>
        <v>0</v>
      </c>
      <c r="AR249" s="182">
        <f t="shared" si="701"/>
        <v>0</v>
      </c>
    </row>
    <row r="250" spans="2:44" ht="14.45" x14ac:dyDescent="0.35">
      <c r="B250" s="180" t="s">
        <v>317</v>
      </c>
      <c r="C250" s="181" t="s">
        <v>194</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94"/>
        <v>0</v>
      </c>
      <c r="G250" s="182"/>
      <c r="H250" s="182">
        <f t="shared" si="695"/>
        <v>0</v>
      </c>
      <c r="I250" s="182"/>
      <c r="J250" s="182">
        <f t="shared" si="69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69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69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69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700"/>
        <v>0</v>
      </c>
      <c r="AR250" s="182">
        <f t="shared" si="701"/>
        <v>0</v>
      </c>
    </row>
    <row r="251" spans="2:44" ht="14.45" x14ac:dyDescent="0.35">
      <c r="B251" s="180" t="s">
        <v>825</v>
      </c>
      <c r="C251" s="181" t="s">
        <v>826</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251" s="182">
        <f t="shared" si="694"/>
        <v>50000</v>
      </c>
      <c r="G251" s="182"/>
      <c r="H251" s="182">
        <f t="shared" si="695"/>
        <v>50000</v>
      </c>
      <c r="I251" s="182"/>
      <c r="J251" s="182">
        <f t="shared" si="696"/>
        <v>50000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69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698"/>
        <v>50000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69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700"/>
        <v>0</v>
      </c>
      <c r="AR251" s="182">
        <f t="shared" si="701"/>
        <v>50000</v>
      </c>
    </row>
    <row r="252" spans="2:44" ht="14.45" x14ac:dyDescent="0.35">
      <c r="B252" s="180" t="s">
        <v>827</v>
      </c>
      <c r="C252" s="181" t="s">
        <v>828</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94"/>
        <v>0</v>
      </c>
      <c r="G252" s="182"/>
      <c r="H252" s="182">
        <f t="shared" si="695"/>
        <v>0</v>
      </c>
      <c r="I252" s="182"/>
      <c r="J252" s="182">
        <f t="shared" si="69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69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69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69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700"/>
        <v>0</v>
      </c>
      <c r="AR252" s="182">
        <f t="shared" si="701"/>
        <v>0</v>
      </c>
    </row>
    <row r="253" spans="2:44" x14ac:dyDescent="0.25">
      <c r="B253" s="180" t="s">
        <v>318</v>
      </c>
      <c r="C253" s="181" t="s">
        <v>195</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94"/>
        <v>0</v>
      </c>
      <c r="G253" s="182"/>
      <c r="H253" s="182">
        <f t="shared" si="695"/>
        <v>0</v>
      </c>
      <c r="I253" s="182"/>
      <c r="J253" s="182">
        <f t="shared" si="69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69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69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69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700"/>
        <v>0</v>
      </c>
      <c r="AR253" s="182">
        <f t="shared" si="701"/>
        <v>0</v>
      </c>
    </row>
    <row r="254" spans="2:44" x14ac:dyDescent="0.25">
      <c r="B254" s="180" t="s">
        <v>829</v>
      </c>
      <c r="C254" s="181" t="s">
        <v>830</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254" s="182">
        <f t="shared" si="622"/>
        <v>130000</v>
      </c>
      <c r="G254" s="182"/>
      <c r="H254" s="182">
        <f t="shared" si="623"/>
        <v>130000</v>
      </c>
      <c r="I254" s="182"/>
      <c r="J254" s="182">
        <f t="shared" si="624"/>
        <v>130000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254" s="182">
        <f t="shared" si="628"/>
        <v>100000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si="629"/>
        <v>30000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si="630"/>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si="631"/>
        <v>0</v>
      </c>
      <c r="AR254" s="182">
        <f t="shared" si="632"/>
        <v>130000</v>
      </c>
    </row>
    <row r="255" spans="2:44" ht="14.45" x14ac:dyDescent="0.35">
      <c r="B255" s="180" t="s">
        <v>831</v>
      </c>
      <c r="C255" s="181" t="s">
        <v>832</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622"/>
        <v>0</v>
      </c>
      <c r="G255" s="182"/>
      <c r="H255" s="182">
        <f t="shared" si="623"/>
        <v>0</v>
      </c>
      <c r="I255" s="182"/>
      <c r="J255" s="182">
        <f t="shared" si="62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628"/>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629"/>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630"/>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631"/>
        <v>0</v>
      </c>
      <c r="AR255" s="182">
        <f t="shared" si="632"/>
        <v>0</v>
      </c>
    </row>
    <row r="256" spans="2:44" ht="14.45" x14ac:dyDescent="0.35">
      <c r="B256" s="180" t="s">
        <v>833</v>
      </c>
      <c r="C256" s="181" t="s">
        <v>834</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622"/>
        <v>0</v>
      </c>
      <c r="G256" s="182"/>
      <c r="H256" s="182">
        <f t="shared" si="623"/>
        <v>0</v>
      </c>
      <c r="I256" s="182"/>
      <c r="J256" s="182">
        <f t="shared" si="62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628"/>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629"/>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630"/>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631"/>
        <v>0</v>
      </c>
      <c r="AR256" s="182">
        <f t="shared" si="632"/>
        <v>0</v>
      </c>
    </row>
    <row r="257" spans="2:44" x14ac:dyDescent="0.25">
      <c r="B257" s="180" t="s">
        <v>835</v>
      </c>
      <c r="C257" s="181" t="s">
        <v>836</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702">D257+E257</f>
        <v>0</v>
      </c>
      <c r="G257" s="182"/>
      <c r="H257" s="182">
        <f t="shared" ref="H257:H259" si="703">F257-G257</f>
        <v>0</v>
      </c>
      <c r="I257" s="182"/>
      <c r="J257" s="182">
        <f t="shared" ref="J257:J259" si="704">F257-I257</f>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ref="AE257:AE259" si="705">AB257+AC257+AD257</f>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ref="AI257:AI259" si="706">AF257+AG257+AH257</f>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ref="AM257:AM259" si="707">AJ257+AK257+AL257</f>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ref="AQ257:AQ259" si="708">AN257+AO257+AP257</f>
        <v>0</v>
      </c>
      <c r="AR257" s="182">
        <f t="shared" ref="AR257:AR259" si="709">AE257+AI257+AM257+AQ257</f>
        <v>0</v>
      </c>
    </row>
    <row r="258" spans="2:44" ht="14.45" x14ac:dyDescent="0.35">
      <c r="B258" s="180" t="s">
        <v>319</v>
      </c>
      <c r="C258" s="181" t="s">
        <v>196</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702"/>
        <v>0</v>
      </c>
      <c r="G258" s="182"/>
      <c r="H258" s="182">
        <f t="shared" si="703"/>
        <v>0</v>
      </c>
      <c r="I258" s="182"/>
      <c r="J258" s="182">
        <f t="shared" si="70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70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70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70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708"/>
        <v>0</v>
      </c>
      <c r="AR258" s="182">
        <f t="shared" si="709"/>
        <v>0</v>
      </c>
    </row>
    <row r="259" spans="2:44" ht="14.45" x14ac:dyDescent="0.35">
      <c r="B259" s="180" t="s">
        <v>837</v>
      </c>
      <c r="C259" s="181" t="s">
        <v>838</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702"/>
        <v>0</v>
      </c>
      <c r="G259" s="182"/>
      <c r="H259" s="182">
        <f t="shared" si="703"/>
        <v>0</v>
      </c>
      <c r="I259" s="182"/>
      <c r="J259" s="182">
        <f t="shared" si="70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70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70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70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708"/>
        <v>0</v>
      </c>
      <c r="AR259" s="182">
        <f t="shared" si="709"/>
        <v>0</v>
      </c>
    </row>
    <row r="260" spans="2:44" ht="14.45" x14ac:dyDescent="0.35">
      <c r="B260" s="189" t="s">
        <v>320</v>
      </c>
      <c r="C260" s="190" t="s">
        <v>197</v>
      </c>
      <c r="D260" s="191">
        <f>SUM(D261:D266)</f>
        <v>0</v>
      </c>
      <c r="E260" s="191">
        <f>SUM(E261:E266)</f>
        <v>0</v>
      </c>
      <c r="F260" s="191">
        <f t="shared" si="622"/>
        <v>0</v>
      </c>
      <c r="G260" s="191">
        <f>SUM(G261:G266)</f>
        <v>0</v>
      </c>
      <c r="H260" s="191">
        <f t="shared" si="623"/>
        <v>0</v>
      </c>
      <c r="I260" s="191">
        <f>SUM(I261:I266)</f>
        <v>0</v>
      </c>
      <c r="J260" s="191">
        <f t="shared" si="624"/>
        <v>0</v>
      </c>
      <c r="K260" s="191">
        <f t="shared" ref="K260:AD260" si="710">SUM(K261:K266)</f>
        <v>0</v>
      </c>
      <c r="L260" s="191">
        <f t="shared" si="710"/>
        <v>0</v>
      </c>
      <c r="M260" s="191">
        <f t="shared" si="710"/>
        <v>0</v>
      </c>
      <c r="N260" s="191">
        <f t="shared" si="710"/>
        <v>0</v>
      </c>
      <c r="O260" s="191">
        <f t="shared" si="710"/>
        <v>0</v>
      </c>
      <c r="P260" s="191">
        <f t="shared" ref="P260:Q260" si="711">SUM(P261:P266)</f>
        <v>0</v>
      </c>
      <c r="Q260" s="191">
        <f t="shared" si="711"/>
        <v>0</v>
      </c>
      <c r="R260" s="191">
        <f t="shared" si="710"/>
        <v>0</v>
      </c>
      <c r="S260" s="191">
        <f t="shared" si="710"/>
        <v>0</v>
      </c>
      <c r="T260" s="191">
        <f t="shared" ref="T260" si="712">SUM(T261:T266)</f>
        <v>0</v>
      </c>
      <c r="U260" s="191">
        <f t="shared" si="710"/>
        <v>0</v>
      </c>
      <c r="V260" s="191">
        <f t="shared" si="710"/>
        <v>0</v>
      </c>
      <c r="W260" s="191">
        <f t="shared" ref="W260" si="713">SUM(W261:W266)</f>
        <v>0</v>
      </c>
      <c r="X260" s="191">
        <f t="shared" si="710"/>
        <v>0</v>
      </c>
      <c r="Y260" s="191">
        <f t="shared" ref="Y260:Z260" si="714">SUM(Y261:Y266)</f>
        <v>0</v>
      </c>
      <c r="Z260" s="191">
        <f t="shared" si="714"/>
        <v>0</v>
      </c>
      <c r="AA260" s="191">
        <f t="shared" si="710"/>
        <v>0</v>
      </c>
      <c r="AB260" s="191">
        <f t="shared" si="710"/>
        <v>0</v>
      </c>
      <c r="AC260" s="191">
        <f t="shared" si="710"/>
        <v>0</v>
      </c>
      <c r="AD260" s="191">
        <f t="shared" si="710"/>
        <v>0</v>
      </c>
      <c r="AE260" s="191">
        <f t="shared" si="628"/>
        <v>0</v>
      </c>
      <c r="AF260" s="191">
        <f>SUM(AF261:AF266)</f>
        <v>0</v>
      </c>
      <c r="AG260" s="191">
        <f>SUM(AG261:AG266)</f>
        <v>0</v>
      </c>
      <c r="AH260" s="191">
        <f>SUM(AH261:AH266)</f>
        <v>0</v>
      </c>
      <c r="AI260" s="191">
        <f t="shared" si="629"/>
        <v>0</v>
      </c>
      <c r="AJ260" s="191">
        <f>SUM(AJ261:AJ266)</f>
        <v>0</v>
      </c>
      <c r="AK260" s="191">
        <f>SUM(AK261:AK266)</f>
        <v>0</v>
      </c>
      <c r="AL260" s="191">
        <f>SUM(AL261:AL266)</f>
        <v>0</v>
      </c>
      <c r="AM260" s="191">
        <f t="shared" si="630"/>
        <v>0</v>
      </c>
      <c r="AN260" s="191">
        <f>SUM(AN261:AN266)</f>
        <v>0</v>
      </c>
      <c r="AO260" s="191">
        <f>SUM(AO261:AO266)</f>
        <v>0</v>
      </c>
      <c r="AP260" s="191">
        <f>SUM(AP261:AP266)</f>
        <v>0</v>
      </c>
      <c r="AQ260" s="191">
        <f t="shared" si="631"/>
        <v>0</v>
      </c>
      <c r="AR260" s="191">
        <f t="shared" si="632"/>
        <v>0</v>
      </c>
    </row>
    <row r="261" spans="2:44" ht="14.45" x14ac:dyDescent="0.35">
      <c r="B261" s="180" t="s">
        <v>845</v>
      </c>
      <c r="C261" s="181" t="s">
        <v>846</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622"/>
        <v>0</v>
      </c>
      <c r="G261" s="182"/>
      <c r="H261" s="182">
        <f t="shared" si="623"/>
        <v>0</v>
      </c>
      <c r="I261" s="182"/>
      <c r="J261" s="182">
        <f t="shared" si="62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628"/>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629"/>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630"/>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631"/>
        <v>0</v>
      </c>
      <c r="AR261" s="182">
        <f t="shared" si="632"/>
        <v>0</v>
      </c>
    </row>
    <row r="262" spans="2:44" ht="14.45" x14ac:dyDescent="0.35">
      <c r="B262" s="180" t="s">
        <v>847</v>
      </c>
      <c r="C262" s="181" t="s">
        <v>848</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622"/>
        <v>0</v>
      </c>
      <c r="G262" s="182"/>
      <c r="H262" s="182">
        <f t="shared" si="623"/>
        <v>0</v>
      </c>
      <c r="I262" s="182"/>
      <c r="J262" s="182">
        <f t="shared" si="62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628"/>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629"/>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630"/>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631"/>
        <v>0</v>
      </c>
      <c r="AR262" s="182">
        <f t="shared" si="632"/>
        <v>0</v>
      </c>
    </row>
    <row r="263" spans="2:44" ht="14.45" x14ac:dyDescent="0.35">
      <c r="B263" s="180" t="s">
        <v>321</v>
      </c>
      <c r="C263" s="181" t="s">
        <v>198</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622"/>
        <v>0</v>
      </c>
      <c r="G263" s="182"/>
      <c r="H263" s="182">
        <f t="shared" si="623"/>
        <v>0</v>
      </c>
      <c r="I263" s="182"/>
      <c r="J263" s="182">
        <f t="shared" si="62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628"/>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629"/>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630"/>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631"/>
        <v>0</v>
      </c>
      <c r="AR263" s="182">
        <f t="shared" si="632"/>
        <v>0</v>
      </c>
    </row>
    <row r="264" spans="2:44" ht="14.45" x14ac:dyDescent="0.35">
      <c r="B264" s="180" t="s">
        <v>849</v>
      </c>
      <c r="C264" s="181" t="s">
        <v>850</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715">D264+E264</f>
        <v>0</v>
      </c>
      <c r="G264" s="182"/>
      <c r="H264" s="182">
        <f t="shared" ref="H264:H266" si="716">F264-G264</f>
        <v>0</v>
      </c>
      <c r="I264" s="182"/>
      <c r="J264" s="182">
        <f t="shared" ref="J264:J266" si="717">F264-I264</f>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ref="AE264:AE266" si="718">AB264+AC264+AD264</f>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ref="AI264:AI266" si="719">AF264+AG264+AH264</f>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ref="AM264:AM266" si="720">AJ264+AK264+AL264</f>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ref="AQ264:AQ266" si="721">AN264+AO264+AP264</f>
        <v>0</v>
      </c>
      <c r="AR264" s="182">
        <f t="shared" ref="AR264:AR266" si="722">AE264+AI264+AM264+AQ264</f>
        <v>0</v>
      </c>
    </row>
    <row r="265" spans="2:44" ht="14.45" x14ac:dyDescent="0.35">
      <c r="B265" s="180" t="s">
        <v>851</v>
      </c>
      <c r="C265" s="181" t="s">
        <v>852</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715"/>
        <v>0</v>
      </c>
      <c r="G265" s="182"/>
      <c r="H265" s="182">
        <f t="shared" si="716"/>
        <v>0</v>
      </c>
      <c r="I265" s="182"/>
      <c r="J265" s="182">
        <f t="shared" si="717"/>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718"/>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719"/>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720"/>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721"/>
        <v>0</v>
      </c>
      <c r="AR265" s="182">
        <f t="shared" si="722"/>
        <v>0</v>
      </c>
    </row>
    <row r="266" spans="2:44" ht="14.45" x14ac:dyDescent="0.35">
      <c r="B266" s="180" t="s">
        <v>853</v>
      </c>
      <c r="C266" s="181" t="s">
        <v>854</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715"/>
        <v>0</v>
      </c>
      <c r="G266" s="182"/>
      <c r="H266" s="182">
        <f t="shared" si="716"/>
        <v>0</v>
      </c>
      <c r="I266" s="182"/>
      <c r="J266" s="182">
        <f t="shared" si="717"/>
        <v>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2">
        <f t="shared" si="718"/>
        <v>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719"/>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720"/>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721"/>
        <v>0</v>
      </c>
      <c r="AR266" s="182">
        <f t="shared" si="722"/>
        <v>0</v>
      </c>
    </row>
    <row r="267" spans="2:44" ht="14.45" x14ac:dyDescent="0.35">
      <c r="B267" s="189" t="s">
        <v>322</v>
      </c>
      <c r="C267" s="190" t="s">
        <v>199</v>
      </c>
      <c r="D267" s="191">
        <f>SUM(D268:D311)</f>
        <v>0</v>
      </c>
      <c r="E267" s="191">
        <f>SUM(E268:E311)</f>
        <v>0</v>
      </c>
      <c r="F267" s="191">
        <f t="shared" si="622"/>
        <v>0</v>
      </c>
      <c r="G267" s="191">
        <f>SUM(G268:G311)</f>
        <v>0</v>
      </c>
      <c r="H267" s="191">
        <f t="shared" si="623"/>
        <v>0</v>
      </c>
      <c r="I267" s="191">
        <f>SUM(I268:I311)</f>
        <v>0</v>
      </c>
      <c r="J267" s="191">
        <f t="shared" si="624"/>
        <v>0</v>
      </c>
      <c r="K267" s="191">
        <f t="shared" ref="K267:AD267" si="723">SUM(K268:K311)</f>
        <v>0</v>
      </c>
      <c r="L267" s="191">
        <f t="shared" si="723"/>
        <v>0</v>
      </c>
      <c r="M267" s="191">
        <f t="shared" si="723"/>
        <v>0</v>
      </c>
      <c r="N267" s="191">
        <f t="shared" si="723"/>
        <v>0</v>
      </c>
      <c r="O267" s="191">
        <f t="shared" si="723"/>
        <v>0</v>
      </c>
      <c r="P267" s="191">
        <f t="shared" ref="P267:Q267" si="724">SUM(P268:P311)</f>
        <v>0</v>
      </c>
      <c r="Q267" s="191">
        <f t="shared" si="724"/>
        <v>0</v>
      </c>
      <c r="R267" s="191">
        <f t="shared" si="723"/>
        <v>0</v>
      </c>
      <c r="S267" s="191">
        <f t="shared" si="723"/>
        <v>0</v>
      </c>
      <c r="T267" s="191">
        <f t="shared" ref="T267" si="725">SUM(T268:T311)</f>
        <v>0</v>
      </c>
      <c r="U267" s="191">
        <f t="shared" si="723"/>
        <v>0</v>
      </c>
      <c r="V267" s="191">
        <f t="shared" si="723"/>
        <v>0</v>
      </c>
      <c r="W267" s="191">
        <f t="shared" ref="W267" si="726">SUM(W268:W311)</f>
        <v>0</v>
      </c>
      <c r="X267" s="191">
        <f t="shared" si="723"/>
        <v>0</v>
      </c>
      <c r="Y267" s="191">
        <f t="shared" ref="Y267:Z267" si="727">SUM(Y268:Y311)</f>
        <v>0</v>
      </c>
      <c r="Z267" s="191">
        <f t="shared" si="727"/>
        <v>0</v>
      </c>
      <c r="AA267" s="191">
        <f t="shared" si="723"/>
        <v>0</v>
      </c>
      <c r="AB267" s="191">
        <f t="shared" si="723"/>
        <v>0</v>
      </c>
      <c r="AC267" s="191">
        <f t="shared" si="723"/>
        <v>0</v>
      </c>
      <c r="AD267" s="191">
        <f t="shared" si="723"/>
        <v>0</v>
      </c>
      <c r="AE267" s="191">
        <f t="shared" si="628"/>
        <v>0</v>
      </c>
      <c r="AF267" s="191">
        <f>SUM(AF268:AF311)</f>
        <v>0</v>
      </c>
      <c r="AG267" s="191">
        <f>SUM(AG268:AG311)</f>
        <v>0</v>
      </c>
      <c r="AH267" s="191">
        <f>SUM(AH268:AH311)</f>
        <v>0</v>
      </c>
      <c r="AI267" s="191">
        <f t="shared" si="629"/>
        <v>0</v>
      </c>
      <c r="AJ267" s="191">
        <f>SUM(AJ268:AJ311)</f>
        <v>0</v>
      </c>
      <c r="AK267" s="191">
        <f>SUM(AK268:AK311)</f>
        <v>0</v>
      </c>
      <c r="AL267" s="191">
        <f>SUM(AL268:AL311)</f>
        <v>0</v>
      </c>
      <c r="AM267" s="191">
        <f t="shared" si="630"/>
        <v>0</v>
      </c>
      <c r="AN267" s="191">
        <f>SUM(AN268:AN311)</f>
        <v>0</v>
      </c>
      <c r="AO267" s="191">
        <f>SUM(AO268:AO311)</f>
        <v>0</v>
      </c>
      <c r="AP267" s="191">
        <f>SUM(AP268:AP311)</f>
        <v>0</v>
      </c>
      <c r="AQ267" s="191">
        <f t="shared" si="631"/>
        <v>0</v>
      </c>
      <c r="AR267" s="191">
        <f t="shared" si="632"/>
        <v>0</v>
      </c>
    </row>
    <row r="268" spans="2:44" ht="14.45" x14ac:dyDescent="0.35">
      <c r="B268" s="180" t="s">
        <v>855</v>
      </c>
      <c r="C268" s="181" t="s">
        <v>856</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622"/>
        <v>0</v>
      </c>
      <c r="G268" s="182"/>
      <c r="H268" s="182">
        <f t="shared" si="623"/>
        <v>0</v>
      </c>
      <c r="I268" s="182"/>
      <c r="J268" s="182">
        <f t="shared" si="624"/>
        <v>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628"/>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629"/>
        <v>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630"/>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631"/>
        <v>0</v>
      </c>
      <c r="AR268" s="182">
        <f t="shared" si="632"/>
        <v>0</v>
      </c>
    </row>
    <row r="269" spans="2:44" ht="14.45" x14ac:dyDescent="0.35">
      <c r="B269" s="180" t="s">
        <v>323</v>
      </c>
      <c r="C269" s="181" t="s">
        <v>857</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728">D269+E269</f>
        <v>0</v>
      </c>
      <c r="G269" s="182"/>
      <c r="H269" s="182">
        <f t="shared" ref="H269:H300" si="729">F269-G269</f>
        <v>0</v>
      </c>
      <c r="I269" s="182"/>
      <c r="J269" s="182">
        <f t="shared" ref="J269:J300" si="730">F269-I269</f>
        <v>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731">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732">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733">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734">AN269+AO269+AP269</f>
        <v>0</v>
      </c>
      <c r="AR269" s="182">
        <f t="shared" ref="AR269:AR300" si="735">AE269+AI269+AM269+AQ269</f>
        <v>0</v>
      </c>
    </row>
    <row r="270" spans="2:44" ht="14.45" x14ac:dyDescent="0.35">
      <c r="B270" s="180" t="s">
        <v>858</v>
      </c>
      <c r="C270" s="181" t="s">
        <v>859</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728"/>
        <v>0</v>
      </c>
      <c r="G270" s="182"/>
      <c r="H270" s="182">
        <f t="shared" si="729"/>
        <v>0</v>
      </c>
      <c r="I270" s="182"/>
      <c r="J270" s="182">
        <f t="shared" si="730"/>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731"/>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732"/>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733"/>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734"/>
        <v>0</v>
      </c>
      <c r="AR270" s="182">
        <f t="shared" si="735"/>
        <v>0</v>
      </c>
    </row>
    <row r="271" spans="2:44" ht="14.45" x14ac:dyDescent="0.35">
      <c r="B271" s="180" t="s">
        <v>860</v>
      </c>
      <c r="C271" s="181" t="s">
        <v>861</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728"/>
        <v>0</v>
      </c>
      <c r="G271" s="182"/>
      <c r="H271" s="182">
        <f t="shared" si="729"/>
        <v>0</v>
      </c>
      <c r="I271" s="182"/>
      <c r="J271" s="182">
        <f t="shared" si="730"/>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731"/>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732"/>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733"/>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734"/>
        <v>0</v>
      </c>
      <c r="AR271" s="182">
        <f t="shared" si="735"/>
        <v>0</v>
      </c>
    </row>
    <row r="272" spans="2:44" ht="14.45" x14ac:dyDescent="0.35">
      <c r="B272" s="180" t="s">
        <v>862</v>
      </c>
      <c r="C272" s="181" t="s">
        <v>863</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728"/>
        <v>0</v>
      </c>
      <c r="G272" s="182"/>
      <c r="H272" s="182">
        <f t="shared" si="729"/>
        <v>0</v>
      </c>
      <c r="I272" s="182"/>
      <c r="J272" s="182">
        <f t="shared" si="730"/>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731"/>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732"/>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733"/>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734"/>
        <v>0</v>
      </c>
      <c r="AR272" s="182">
        <f t="shared" si="735"/>
        <v>0</v>
      </c>
    </row>
    <row r="273" spans="2:44" ht="14.45" x14ac:dyDescent="0.35">
      <c r="B273" s="180" t="s">
        <v>864</v>
      </c>
      <c r="C273" s="181" t="s">
        <v>865</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728"/>
        <v>0</v>
      </c>
      <c r="G273" s="182"/>
      <c r="H273" s="182">
        <f t="shared" si="729"/>
        <v>0</v>
      </c>
      <c r="I273" s="182"/>
      <c r="J273" s="182">
        <f t="shared" si="730"/>
        <v>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731"/>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732"/>
        <v>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733"/>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734"/>
        <v>0</v>
      </c>
      <c r="AR273" s="182">
        <f t="shared" si="735"/>
        <v>0</v>
      </c>
    </row>
    <row r="274" spans="2:44" ht="14.45" x14ac:dyDescent="0.35">
      <c r="B274" s="180" t="s">
        <v>866</v>
      </c>
      <c r="C274" s="181" t="s">
        <v>867</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728"/>
        <v>0</v>
      </c>
      <c r="G274" s="182"/>
      <c r="H274" s="182">
        <f t="shared" si="729"/>
        <v>0</v>
      </c>
      <c r="I274" s="182"/>
      <c r="J274" s="182">
        <f t="shared" si="730"/>
        <v>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731"/>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732"/>
        <v>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733"/>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734"/>
        <v>0</v>
      </c>
      <c r="AR274" s="182">
        <f t="shared" si="735"/>
        <v>0</v>
      </c>
    </row>
    <row r="275" spans="2:44" ht="14.45" x14ac:dyDescent="0.35">
      <c r="B275" s="180" t="s">
        <v>868</v>
      </c>
      <c r="C275" s="181" t="s">
        <v>869</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728"/>
        <v>0</v>
      </c>
      <c r="G275" s="182"/>
      <c r="H275" s="182">
        <f t="shared" si="729"/>
        <v>0</v>
      </c>
      <c r="I275" s="182"/>
      <c r="J275" s="182">
        <f t="shared" si="730"/>
        <v>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731"/>
        <v>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732"/>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733"/>
        <v>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734"/>
        <v>0</v>
      </c>
      <c r="AR275" s="182">
        <f t="shared" si="735"/>
        <v>0</v>
      </c>
    </row>
    <row r="276" spans="2:44" ht="14.45" x14ac:dyDescent="0.35">
      <c r="B276" s="180" t="s">
        <v>324</v>
      </c>
      <c r="C276" s="181" t="s">
        <v>870</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728"/>
        <v>0</v>
      </c>
      <c r="G276" s="182"/>
      <c r="H276" s="182">
        <f t="shared" si="729"/>
        <v>0</v>
      </c>
      <c r="I276" s="182"/>
      <c r="J276" s="182">
        <f t="shared" si="730"/>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731"/>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732"/>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733"/>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734"/>
        <v>0</v>
      </c>
      <c r="AR276" s="182">
        <f t="shared" si="735"/>
        <v>0</v>
      </c>
    </row>
    <row r="277" spans="2:44" ht="14.45" x14ac:dyDescent="0.35">
      <c r="B277" s="180" t="s">
        <v>871</v>
      </c>
      <c r="C277" s="181" t="s">
        <v>872</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728"/>
        <v>0</v>
      </c>
      <c r="G277" s="182"/>
      <c r="H277" s="182">
        <f t="shared" si="729"/>
        <v>0</v>
      </c>
      <c r="I277" s="182"/>
      <c r="J277" s="182">
        <f t="shared" si="730"/>
        <v>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731"/>
        <v>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732"/>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733"/>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734"/>
        <v>0</v>
      </c>
      <c r="AR277" s="182">
        <f t="shared" si="735"/>
        <v>0</v>
      </c>
    </row>
    <row r="278" spans="2:44" ht="14.45" x14ac:dyDescent="0.35">
      <c r="B278" s="180" t="s">
        <v>873</v>
      </c>
      <c r="C278" s="181" t="s">
        <v>874</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728"/>
        <v>0</v>
      </c>
      <c r="G278" s="182"/>
      <c r="H278" s="182">
        <f t="shared" si="729"/>
        <v>0</v>
      </c>
      <c r="I278" s="182"/>
      <c r="J278" s="182">
        <f t="shared" si="730"/>
        <v>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731"/>
        <v>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732"/>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733"/>
        <v>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734"/>
        <v>0</v>
      </c>
      <c r="AR278" s="182">
        <f t="shared" si="735"/>
        <v>0</v>
      </c>
    </row>
    <row r="279" spans="2:44" ht="14.45" x14ac:dyDescent="0.35">
      <c r="B279" s="180" t="s">
        <v>875</v>
      </c>
      <c r="C279" s="181" t="s">
        <v>876</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728"/>
        <v>0</v>
      </c>
      <c r="G279" s="182"/>
      <c r="H279" s="182">
        <f t="shared" si="729"/>
        <v>0</v>
      </c>
      <c r="I279" s="182"/>
      <c r="J279" s="182">
        <f t="shared" si="730"/>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731"/>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732"/>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733"/>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734"/>
        <v>0</v>
      </c>
      <c r="AR279" s="182">
        <f t="shared" si="735"/>
        <v>0</v>
      </c>
    </row>
    <row r="280" spans="2:44" ht="14.45" x14ac:dyDescent="0.35">
      <c r="B280" s="180" t="s">
        <v>877</v>
      </c>
      <c r="C280" s="181" t="s">
        <v>878</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728"/>
        <v>0</v>
      </c>
      <c r="G280" s="182"/>
      <c r="H280" s="182">
        <f t="shared" si="729"/>
        <v>0</v>
      </c>
      <c r="I280" s="182"/>
      <c r="J280" s="182">
        <f t="shared" si="730"/>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731"/>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732"/>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733"/>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734"/>
        <v>0</v>
      </c>
      <c r="AR280" s="182">
        <f t="shared" si="735"/>
        <v>0</v>
      </c>
    </row>
    <row r="281" spans="2:44" ht="14.45" x14ac:dyDescent="0.35">
      <c r="B281" s="180" t="s">
        <v>879</v>
      </c>
      <c r="C281" s="181" t="s">
        <v>880</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728"/>
        <v>0</v>
      </c>
      <c r="G281" s="182"/>
      <c r="H281" s="182">
        <f t="shared" si="729"/>
        <v>0</v>
      </c>
      <c r="I281" s="182"/>
      <c r="J281" s="182">
        <f t="shared" si="730"/>
        <v>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731"/>
        <v>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732"/>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733"/>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734"/>
        <v>0</v>
      </c>
      <c r="AR281" s="182">
        <f t="shared" si="735"/>
        <v>0</v>
      </c>
    </row>
    <row r="282" spans="2:44" ht="14.45" x14ac:dyDescent="0.35">
      <c r="B282" s="180" t="s">
        <v>881</v>
      </c>
      <c r="C282" s="181" t="s">
        <v>882</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728"/>
        <v>0</v>
      </c>
      <c r="G282" s="182"/>
      <c r="H282" s="182">
        <f t="shared" si="729"/>
        <v>0</v>
      </c>
      <c r="I282" s="182"/>
      <c r="J282" s="182">
        <f t="shared" si="730"/>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731"/>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732"/>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733"/>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734"/>
        <v>0</v>
      </c>
      <c r="AR282" s="182">
        <f t="shared" si="735"/>
        <v>0</v>
      </c>
    </row>
    <row r="283" spans="2:44" ht="14.45" x14ac:dyDescent="0.35">
      <c r="B283" s="180" t="s">
        <v>883</v>
      </c>
      <c r="C283" s="181" t="s">
        <v>884</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728"/>
        <v>0</v>
      </c>
      <c r="G283" s="182"/>
      <c r="H283" s="182">
        <f t="shared" si="729"/>
        <v>0</v>
      </c>
      <c r="I283" s="182"/>
      <c r="J283" s="182">
        <f t="shared" si="730"/>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731"/>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732"/>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733"/>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734"/>
        <v>0</v>
      </c>
      <c r="AR283" s="182">
        <f t="shared" si="735"/>
        <v>0</v>
      </c>
    </row>
    <row r="284" spans="2:44" ht="14.45" x14ac:dyDescent="0.35">
      <c r="B284" s="180" t="s">
        <v>885</v>
      </c>
      <c r="C284" s="181" t="s">
        <v>886</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728"/>
        <v>0</v>
      </c>
      <c r="G284" s="182"/>
      <c r="H284" s="182">
        <f t="shared" si="729"/>
        <v>0</v>
      </c>
      <c r="I284" s="182"/>
      <c r="J284" s="182">
        <f t="shared" si="730"/>
        <v>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2">
        <f t="shared" si="731"/>
        <v>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732"/>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733"/>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734"/>
        <v>0</v>
      </c>
      <c r="AR284" s="182">
        <f t="shared" si="735"/>
        <v>0</v>
      </c>
    </row>
    <row r="285" spans="2:44" ht="14.45" x14ac:dyDescent="0.35">
      <c r="B285" s="180" t="s">
        <v>325</v>
      </c>
      <c r="C285" s="181" t="s">
        <v>887</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728"/>
        <v>0</v>
      </c>
      <c r="G285" s="182"/>
      <c r="H285" s="182">
        <f t="shared" si="729"/>
        <v>0</v>
      </c>
      <c r="I285" s="182"/>
      <c r="J285" s="182">
        <f t="shared" si="730"/>
        <v>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731"/>
        <v>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732"/>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733"/>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734"/>
        <v>0</v>
      </c>
      <c r="AR285" s="182">
        <f t="shared" si="735"/>
        <v>0</v>
      </c>
    </row>
    <row r="286" spans="2:44" ht="14.45" x14ac:dyDescent="0.35">
      <c r="B286" s="180" t="s">
        <v>888</v>
      </c>
      <c r="C286" s="181" t="s">
        <v>889</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728"/>
        <v>0</v>
      </c>
      <c r="G286" s="182"/>
      <c r="H286" s="182">
        <f t="shared" si="729"/>
        <v>0</v>
      </c>
      <c r="I286" s="182"/>
      <c r="J286" s="182">
        <f t="shared" si="730"/>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731"/>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732"/>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733"/>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734"/>
        <v>0</v>
      </c>
      <c r="AR286" s="182">
        <f t="shared" si="735"/>
        <v>0</v>
      </c>
    </row>
    <row r="287" spans="2:44" ht="14.45" x14ac:dyDescent="0.35">
      <c r="B287" s="180" t="s">
        <v>890</v>
      </c>
      <c r="C287" s="181" t="s">
        <v>891</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728"/>
        <v>0</v>
      </c>
      <c r="G287" s="182"/>
      <c r="H287" s="182">
        <f t="shared" si="729"/>
        <v>0</v>
      </c>
      <c r="I287" s="182"/>
      <c r="J287" s="182">
        <f t="shared" si="730"/>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731"/>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732"/>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733"/>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734"/>
        <v>0</v>
      </c>
      <c r="AR287" s="182">
        <f t="shared" si="735"/>
        <v>0</v>
      </c>
    </row>
    <row r="288" spans="2:44" ht="14.45" x14ac:dyDescent="0.35">
      <c r="B288" s="180" t="s">
        <v>892</v>
      </c>
      <c r="C288" s="181" t="s">
        <v>893</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728"/>
        <v>0</v>
      </c>
      <c r="G288" s="182"/>
      <c r="H288" s="182">
        <f t="shared" si="729"/>
        <v>0</v>
      </c>
      <c r="I288" s="182"/>
      <c r="J288" s="182">
        <f t="shared" si="730"/>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731"/>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732"/>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733"/>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734"/>
        <v>0</v>
      </c>
      <c r="AR288" s="182">
        <f t="shared" si="735"/>
        <v>0</v>
      </c>
    </row>
    <row r="289" spans="2:44" ht="14.45" x14ac:dyDescent="0.35">
      <c r="B289" s="180" t="s">
        <v>894</v>
      </c>
      <c r="C289" s="181" t="s">
        <v>887</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728"/>
        <v>0</v>
      </c>
      <c r="G289" s="182"/>
      <c r="H289" s="182">
        <f t="shared" si="729"/>
        <v>0</v>
      </c>
      <c r="I289" s="182"/>
      <c r="J289" s="182">
        <f t="shared" si="730"/>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731"/>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732"/>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733"/>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734"/>
        <v>0</v>
      </c>
      <c r="AR289" s="182">
        <f t="shared" si="735"/>
        <v>0</v>
      </c>
    </row>
    <row r="290" spans="2:44" ht="14.45" x14ac:dyDescent="0.35">
      <c r="B290" s="180" t="s">
        <v>895</v>
      </c>
      <c r="C290" s="181" t="s">
        <v>896</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728"/>
        <v>0</v>
      </c>
      <c r="G290" s="182"/>
      <c r="H290" s="182">
        <f t="shared" si="729"/>
        <v>0</v>
      </c>
      <c r="I290" s="182"/>
      <c r="J290" s="182">
        <f t="shared" si="730"/>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731"/>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732"/>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733"/>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734"/>
        <v>0</v>
      </c>
      <c r="AR290" s="182">
        <f t="shared" si="735"/>
        <v>0</v>
      </c>
    </row>
    <row r="291" spans="2:44" ht="14.45" x14ac:dyDescent="0.35">
      <c r="B291" s="180" t="s">
        <v>897</v>
      </c>
      <c r="C291" s="181" t="s">
        <v>898</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728"/>
        <v>0</v>
      </c>
      <c r="G291" s="182"/>
      <c r="H291" s="182">
        <f t="shared" si="729"/>
        <v>0</v>
      </c>
      <c r="I291" s="182"/>
      <c r="J291" s="182">
        <f t="shared" si="730"/>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731"/>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732"/>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733"/>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734"/>
        <v>0</v>
      </c>
      <c r="AR291" s="182">
        <f t="shared" si="735"/>
        <v>0</v>
      </c>
    </row>
    <row r="292" spans="2:44" ht="14.45" x14ac:dyDescent="0.35">
      <c r="B292" s="180" t="s">
        <v>899</v>
      </c>
      <c r="C292" s="181" t="s">
        <v>900</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728"/>
        <v>0</v>
      </c>
      <c r="G292" s="182"/>
      <c r="H292" s="182">
        <f t="shared" si="729"/>
        <v>0</v>
      </c>
      <c r="I292" s="182"/>
      <c r="J292" s="182">
        <f t="shared" si="730"/>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731"/>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732"/>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733"/>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734"/>
        <v>0</v>
      </c>
      <c r="AR292" s="182">
        <f t="shared" si="735"/>
        <v>0</v>
      </c>
    </row>
    <row r="293" spans="2:44" ht="14.45" x14ac:dyDescent="0.35">
      <c r="B293" s="180" t="s">
        <v>901</v>
      </c>
      <c r="C293" s="181" t="s">
        <v>902</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728"/>
        <v>0</v>
      </c>
      <c r="G293" s="182"/>
      <c r="H293" s="182">
        <f t="shared" si="729"/>
        <v>0</v>
      </c>
      <c r="I293" s="182"/>
      <c r="J293" s="182">
        <f t="shared" si="730"/>
        <v>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731"/>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732"/>
        <v>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733"/>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734"/>
        <v>0</v>
      </c>
      <c r="AR293" s="182">
        <f t="shared" si="735"/>
        <v>0</v>
      </c>
    </row>
    <row r="294" spans="2:44" ht="14.45" x14ac:dyDescent="0.35">
      <c r="B294" s="180" t="s">
        <v>903</v>
      </c>
      <c r="C294" s="181" t="s">
        <v>904</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728"/>
        <v>0</v>
      </c>
      <c r="G294" s="182"/>
      <c r="H294" s="182">
        <f t="shared" si="729"/>
        <v>0</v>
      </c>
      <c r="I294" s="182"/>
      <c r="J294" s="182">
        <f t="shared" si="730"/>
        <v>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731"/>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732"/>
        <v>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733"/>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734"/>
        <v>0</v>
      </c>
      <c r="AR294" s="182">
        <f t="shared" si="735"/>
        <v>0</v>
      </c>
    </row>
    <row r="295" spans="2:44" ht="14.45" x14ac:dyDescent="0.35">
      <c r="B295" s="180" t="s">
        <v>905</v>
      </c>
      <c r="C295" s="181" t="s">
        <v>906</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728"/>
        <v>0</v>
      </c>
      <c r="G295" s="182"/>
      <c r="H295" s="182">
        <f t="shared" si="729"/>
        <v>0</v>
      </c>
      <c r="I295" s="182"/>
      <c r="J295" s="182">
        <f t="shared" si="730"/>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731"/>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732"/>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733"/>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734"/>
        <v>0</v>
      </c>
      <c r="AR295" s="182">
        <f t="shared" si="735"/>
        <v>0</v>
      </c>
    </row>
    <row r="296" spans="2:44" ht="14.45" x14ac:dyDescent="0.35">
      <c r="B296" s="180" t="s">
        <v>907</v>
      </c>
      <c r="C296" s="181" t="s">
        <v>908</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728"/>
        <v>0</v>
      </c>
      <c r="G296" s="182"/>
      <c r="H296" s="182">
        <f t="shared" si="729"/>
        <v>0</v>
      </c>
      <c r="I296" s="182"/>
      <c r="J296" s="182">
        <f t="shared" si="730"/>
        <v>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731"/>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2">
        <f t="shared" si="732"/>
        <v>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733"/>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734"/>
        <v>0</v>
      </c>
      <c r="AR296" s="182">
        <f t="shared" si="735"/>
        <v>0</v>
      </c>
    </row>
    <row r="297" spans="2:44" ht="14.45" x14ac:dyDescent="0.35">
      <c r="B297" s="180" t="s">
        <v>909</v>
      </c>
      <c r="C297" s="181" t="s">
        <v>910</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728"/>
        <v>0</v>
      </c>
      <c r="G297" s="182"/>
      <c r="H297" s="182">
        <f t="shared" si="729"/>
        <v>0</v>
      </c>
      <c r="I297" s="182"/>
      <c r="J297" s="182">
        <f t="shared" si="730"/>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731"/>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732"/>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733"/>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734"/>
        <v>0</v>
      </c>
      <c r="AR297" s="182">
        <f t="shared" si="735"/>
        <v>0</v>
      </c>
    </row>
    <row r="298" spans="2:44" ht="14.45" x14ac:dyDescent="0.35">
      <c r="B298" s="180" t="s">
        <v>911</v>
      </c>
      <c r="C298" s="181" t="s">
        <v>912</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728"/>
        <v>0</v>
      </c>
      <c r="G298" s="182"/>
      <c r="H298" s="182">
        <f t="shared" si="729"/>
        <v>0</v>
      </c>
      <c r="I298" s="182"/>
      <c r="J298" s="182">
        <f t="shared" si="730"/>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731"/>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732"/>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733"/>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734"/>
        <v>0</v>
      </c>
      <c r="AR298" s="182">
        <f t="shared" si="735"/>
        <v>0</v>
      </c>
    </row>
    <row r="299" spans="2:44" ht="14.45" x14ac:dyDescent="0.35">
      <c r="B299" s="180" t="s">
        <v>913</v>
      </c>
      <c r="C299" s="181" t="s">
        <v>914</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728"/>
        <v>0</v>
      </c>
      <c r="G299" s="182"/>
      <c r="H299" s="182">
        <f t="shared" si="729"/>
        <v>0</v>
      </c>
      <c r="I299" s="182"/>
      <c r="J299" s="182">
        <f t="shared" si="730"/>
        <v>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731"/>
        <v>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732"/>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733"/>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734"/>
        <v>0</v>
      </c>
      <c r="AR299" s="182">
        <f t="shared" si="735"/>
        <v>0</v>
      </c>
    </row>
    <row r="300" spans="2:44" ht="14.45" x14ac:dyDescent="0.35">
      <c r="B300" s="180" t="s">
        <v>915</v>
      </c>
      <c r="C300" s="181" t="s">
        <v>916</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728"/>
        <v>0</v>
      </c>
      <c r="G300" s="182"/>
      <c r="H300" s="182">
        <f t="shared" si="729"/>
        <v>0</v>
      </c>
      <c r="I300" s="182"/>
      <c r="J300" s="182">
        <f t="shared" si="730"/>
        <v>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2">
        <f t="shared" si="731"/>
        <v>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732"/>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733"/>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734"/>
        <v>0</v>
      </c>
      <c r="AR300" s="182">
        <f t="shared" si="735"/>
        <v>0</v>
      </c>
    </row>
    <row r="301" spans="2:44" ht="14.45" x14ac:dyDescent="0.35">
      <c r="B301" s="180" t="s">
        <v>917</v>
      </c>
      <c r="C301" s="181" t="s">
        <v>918</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622"/>
        <v>0</v>
      </c>
      <c r="G301" s="182"/>
      <c r="H301" s="182">
        <f t="shared" si="623"/>
        <v>0</v>
      </c>
      <c r="I301" s="182"/>
      <c r="J301" s="182">
        <f t="shared" si="624"/>
        <v>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2">
        <f t="shared" si="628"/>
        <v>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si="629"/>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si="630"/>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si="631"/>
        <v>0</v>
      </c>
      <c r="AR301" s="182">
        <f t="shared" si="632"/>
        <v>0</v>
      </c>
    </row>
    <row r="302" spans="2:44" ht="14.45" x14ac:dyDescent="0.35">
      <c r="B302" s="180" t="s">
        <v>919</v>
      </c>
      <c r="C302" s="181" t="s">
        <v>920</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622"/>
        <v>0</v>
      </c>
      <c r="G302" s="182"/>
      <c r="H302" s="182">
        <f t="shared" si="623"/>
        <v>0</v>
      </c>
      <c r="I302" s="182"/>
      <c r="J302" s="182">
        <f t="shared" si="624"/>
        <v>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2">
        <f t="shared" si="628"/>
        <v>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629"/>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630"/>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631"/>
        <v>0</v>
      </c>
      <c r="AR302" s="182">
        <f t="shared" si="632"/>
        <v>0</v>
      </c>
    </row>
    <row r="303" spans="2:44" ht="14.45" x14ac:dyDescent="0.35">
      <c r="B303" s="180" t="s">
        <v>921</v>
      </c>
      <c r="C303" s="181" t="s">
        <v>922</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622"/>
        <v>0</v>
      </c>
      <c r="G303" s="182"/>
      <c r="H303" s="182">
        <f t="shared" si="623"/>
        <v>0</v>
      </c>
      <c r="I303" s="182"/>
      <c r="J303" s="182">
        <f t="shared" si="624"/>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628"/>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629"/>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630"/>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631"/>
        <v>0</v>
      </c>
      <c r="AR303" s="182">
        <f t="shared" si="632"/>
        <v>0</v>
      </c>
    </row>
    <row r="304" spans="2:44" ht="14.45" x14ac:dyDescent="0.35">
      <c r="B304" s="180" t="s">
        <v>923</v>
      </c>
      <c r="C304" s="181" t="s">
        <v>924</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622"/>
        <v>0</v>
      </c>
      <c r="G304" s="182"/>
      <c r="H304" s="182">
        <f t="shared" si="623"/>
        <v>0</v>
      </c>
      <c r="I304" s="182"/>
      <c r="J304" s="182">
        <f t="shared" si="624"/>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628"/>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629"/>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630"/>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631"/>
        <v>0</v>
      </c>
      <c r="AR304" s="182">
        <f t="shared" si="632"/>
        <v>0</v>
      </c>
    </row>
    <row r="305" spans="2:44" ht="14.45" x14ac:dyDescent="0.35">
      <c r="B305" s="180" t="s">
        <v>925</v>
      </c>
      <c r="C305" s="181" t="s">
        <v>926</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622"/>
        <v>0</v>
      </c>
      <c r="G305" s="182"/>
      <c r="H305" s="182">
        <f t="shared" si="623"/>
        <v>0</v>
      </c>
      <c r="I305" s="182"/>
      <c r="J305" s="182">
        <f t="shared" si="624"/>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628"/>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629"/>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630"/>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631"/>
        <v>0</v>
      </c>
      <c r="AR305" s="182">
        <f t="shared" si="632"/>
        <v>0</v>
      </c>
    </row>
    <row r="306" spans="2:44" ht="14.45" x14ac:dyDescent="0.35">
      <c r="B306" s="180" t="s">
        <v>927</v>
      </c>
      <c r="C306" s="181" t="s">
        <v>928</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622"/>
        <v>0</v>
      </c>
      <c r="G306" s="182"/>
      <c r="H306" s="182">
        <f t="shared" si="623"/>
        <v>0</v>
      </c>
      <c r="I306" s="182"/>
      <c r="J306" s="182">
        <f t="shared" si="624"/>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628"/>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629"/>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630"/>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631"/>
        <v>0</v>
      </c>
      <c r="AR306" s="182">
        <f t="shared" si="632"/>
        <v>0</v>
      </c>
    </row>
    <row r="307" spans="2:44" ht="14.45" x14ac:dyDescent="0.35">
      <c r="B307" s="180" t="s">
        <v>929</v>
      </c>
      <c r="C307" s="181" t="s">
        <v>930</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622"/>
        <v>0</v>
      </c>
      <c r="G307" s="182"/>
      <c r="H307" s="182">
        <f t="shared" si="623"/>
        <v>0</v>
      </c>
      <c r="I307" s="182"/>
      <c r="J307" s="182">
        <f t="shared" si="624"/>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628"/>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629"/>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630"/>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631"/>
        <v>0</v>
      </c>
      <c r="AR307" s="182">
        <f t="shared" si="632"/>
        <v>0</v>
      </c>
    </row>
    <row r="308" spans="2:44" ht="14.45" x14ac:dyDescent="0.35">
      <c r="B308" s="180" t="s">
        <v>931</v>
      </c>
      <c r="C308" s="181" t="s">
        <v>932</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622"/>
        <v>0</v>
      </c>
      <c r="G308" s="182"/>
      <c r="H308" s="182">
        <f t="shared" si="623"/>
        <v>0</v>
      </c>
      <c r="I308" s="182"/>
      <c r="J308" s="182">
        <f t="shared" si="624"/>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628"/>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629"/>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630"/>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631"/>
        <v>0</v>
      </c>
      <c r="AR308" s="182">
        <f t="shared" si="632"/>
        <v>0</v>
      </c>
    </row>
    <row r="309" spans="2:44" ht="14.45" x14ac:dyDescent="0.35">
      <c r="B309" s="180" t="s">
        <v>933</v>
      </c>
      <c r="C309" s="181" t="s">
        <v>934</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36">D309+E309</f>
        <v>0</v>
      </c>
      <c r="G309" s="182"/>
      <c r="H309" s="182">
        <f t="shared" ref="H309:H311" si="737">F309-G309</f>
        <v>0</v>
      </c>
      <c r="I309" s="182"/>
      <c r="J309" s="182">
        <f t="shared" ref="J309:J311" si="738">F309-I309</f>
        <v>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2">
        <f t="shared" ref="AE309:AE311" si="739">AB309+AC309+AD309</f>
        <v>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ref="AI309:AI311" si="740">AF309+AG309+AH309</f>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ref="AM309:AM311" si="741">AJ309+AK309+AL309</f>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ref="AQ309:AQ311" si="742">AN309+AO309+AP309</f>
        <v>0</v>
      </c>
      <c r="AR309" s="182">
        <f t="shared" ref="AR309:AR311" si="743">AE309+AI309+AM309+AQ309</f>
        <v>0</v>
      </c>
    </row>
    <row r="310" spans="2:44" ht="14.45" x14ac:dyDescent="0.35">
      <c r="B310" s="180" t="s">
        <v>935</v>
      </c>
      <c r="C310" s="181" t="s">
        <v>936</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36"/>
        <v>0</v>
      </c>
      <c r="G310" s="182"/>
      <c r="H310" s="182">
        <f t="shared" si="737"/>
        <v>0</v>
      </c>
      <c r="I310" s="182"/>
      <c r="J310" s="182">
        <f t="shared" si="738"/>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739"/>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740"/>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741"/>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742"/>
        <v>0</v>
      </c>
      <c r="AR310" s="182">
        <f t="shared" si="743"/>
        <v>0</v>
      </c>
    </row>
    <row r="311" spans="2:44" ht="14.45" x14ac:dyDescent="0.35">
      <c r="B311" s="180" t="s">
        <v>937</v>
      </c>
      <c r="C311" s="181" t="s">
        <v>938</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36"/>
        <v>0</v>
      </c>
      <c r="G311" s="182"/>
      <c r="H311" s="182">
        <f t="shared" si="737"/>
        <v>0</v>
      </c>
      <c r="I311" s="182"/>
      <c r="J311" s="182">
        <f t="shared" si="738"/>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739"/>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740"/>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741"/>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742"/>
        <v>0</v>
      </c>
      <c r="AR311" s="182">
        <f t="shared" si="743"/>
        <v>0</v>
      </c>
    </row>
    <row r="312" spans="2:44" ht="14.45" x14ac:dyDescent="0.35">
      <c r="B312" s="189" t="s">
        <v>326</v>
      </c>
      <c r="C312" s="190" t="s">
        <v>200</v>
      </c>
      <c r="D312" s="191">
        <f>SUM(D313:D326)</f>
        <v>70500</v>
      </c>
      <c r="E312" s="191">
        <f>SUM(E313:E326)</f>
        <v>113300</v>
      </c>
      <c r="F312" s="191">
        <f t="shared" si="622"/>
        <v>183800</v>
      </c>
      <c r="G312" s="191">
        <f>SUM(G313:G326)</f>
        <v>0</v>
      </c>
      <c r="H312" s="191">
        <f t="shared" si="623"/>
        <v>183800</v>
      </c>
      <c r="I312" s="191">
        <f>SUM(I313:I326)</f>
        <v>0</v>
      </c>
      <c r="J312" s="191">
        <f t="shared" si="624"/>
        <v>183800</v>
      </c>
      <c r="K312" s="191">
        <f t="shared" ref="K312:AD312" si="744">SUM(K313:K326)</f>
        <v>0</v>
      </c>
      <c r="L312" s="191">
        <f t="shared" si="744"/>
        <v>3000</v>
      </c>
      <c r="M312" s="191">
        <f t="shared" si="744"/>
        <v>0</v>
      </c>
      <c r="N312" s="191">
        <f t="shared" si="744"/>
        <v>13400</v>
      </c>
      <c r="O312" s="191">
        <f t="shared" si="744"/>
        <v>0</v>
      </c>
      <c r="P312" s="191">
        <f t="shared" ref="P312:Q312" si="745">SUM(P313:P326)</f>
        <v>31950</v>
      </c>
      <c r="Q312" s="191">
        <f t="shared" si="745"/>
        <v>76950</v>
      </c>
      <c r="R312" s="191">
        <f t="shared" si="744"/>
        <v>0</v>
      </c>
      <c r="S312" s="191">
        <f t="shared" si="744"/>
        <v>0</v>
      </c>
      <c r="T312" s="191">
        <f t="shared" ref="T312" si="746">SUM(T313:T326)</f>
        <v>0</v>
      </c>
      <c r="U312" s="191">
        <f t="shared" si="744"/>
        <v>58500</v>
      </c>
      <c r="V312" s="191">
        <f t="shared" si="744"/>
        <v>0</v>
      </c>
      <c r="W312" s="191">
        <f t="shared" ref="W312" si="747">SUM(W313:W326)</f>
        <v>0</v>
      </c>
      <c r="X312" s="191">
        <f t="shared" si="744"/>
        <v>0</v>
      </c>
      <c r="Y312" s="191">
        <f t="shared" ref="Y312:Z312" si="748">SUM(Y313:Y326)</f>
        <v>0</v>
      </c>
      <c r="Z312" s="191">
        <f t="shared" si="748"/>
        <v>0</v>
      </c>
      <c r="AA312" s="191">
        <f t="shared" si="744"/>
        <v>0</v>
      </c>
      <c r="AB312" s="191">
        <f t="shared" si="744"/>
        <v>0</v>
      </c>
      <c r="AC312" s="191">
        <f t="shared" si="744"/>
        <v>0</v>
      </c>
      <c r="AD312" s="191">
        <f t="shared" si="744"/>
        <v>43500</v>
      </c>
      <c r="AE312" s="191">
        <f t="shared" si="628"/>
        <v>43500</v>
      </c>
      <c r="AF312" s="191">
        <f>SUM(AF313:AF326)</f>
        <v>0</v>
      </c>
      <c r="AG312" s="191">
        <f>SUM(AG313:AG326)</f>
        <v>0</v>
      </c>
      <c r="AH312" s="191">
        <f>SUM(AH313:AH326)</f>
        <v>76950</v>
      </c>
      <c r="AI312" s="191">
        <f t="shared" si="629"/>
        <v>76950</v>
      </c>
      <c r="AJ312" s="191">
        <f>SUM(AJ313:AJ326)</f>
        <v>15750</v>
      </c>
      <c r="AK312" s="191">
        <f>SUM(AK313:AK326)</f>
        <v>0</v>
      </c>
      <c r="AL312" s="191">
        <f>SUM(AL313:AL326)</f>
        <v>3000</v>
      </c>
      <c r="AM312" s="191">
        <f t="shared" si="630"/>
        <v>18750</v>
      </c>
      <c r="AN312" s="191">
        <f>SUM(AN313:AN326)</f>
        <v>29600</v>
      </c>
      <c r="AO312" s="191">
        <f>SUM(AO313:AO326)</f>
        <v>0</v>
      </c>
      <c r="AP312" s="191">
        <f>SUM(AP313:AP326)</f>
        <v>0</v>
      </c>
      <c r="AQ312" s="191">
        <f t="shared" si="631"/>
        <v>29600</v>
      </c>
      <c r="AR312" s="191">
        <f t="shared" si="632"/>
        <v>168800</v>
      </c>
    </row>
    <row r="313" spans="2:44" ht="14.45" x14ac:dyDescent="0.35">
      <c r="B313" s="180" t="s">
        <v>939</v>
      </c>
      <c r="C313" s="181" t="s">
        <v>940</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622"/>
        <v>0</v>
      </c>
      <c r="G313" s="182"/>
      <c r="H313" s="182">
        <f t="shared" si="623"/>
        <v>0</v>
      </c>
      <c r="I313" s="182"/>
      <c r="J313" s="182">
        <f t="shared" si="624"/>
        <v>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2">
        <f t="shared" si="628"/>
        <v>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629"/>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630"/>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631"/>
        <v>0</v>
      </c>
      <c r="AR313" s="182">
        <f t="shared" si="632"/>
        <v>0</v>
      </c>
    </row>
    <row r="314" spans="2:44" x14ac:dyDescent="0.25">
      <c r="B314" s="180" t="s">
        <v>327</v>
      </c>
      <c r="C314" s="181" t="s">
        <v>941</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622"/>
        <v>0</v>
      </c>
      <c r="G314" s="182"/>
      <c r="H314" s="182">
        <f t="shared" si="623"/>
        <v>0</v>
      </c>
      <c r="I314" s="182"/>
      <c r="J314" s="182">
        <f t="shared" si="624"/>
        <v>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628"/>
        <v>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2">
        <f t="shared" si="629"/>
        <v>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630"/>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631"/>
        <v>0</v>
      </c>
      <c r="AR314" s="182">
        <f t="shared" si="632"/>
        <v>0</v>
      </c>
    </row>
    <row r="315" spans="2:44" x14ac:dyDescent="0.25">
      <c r="B315" s="180" t="s">
        <v>942</v>
      </c>
      <c r="C315" s="181" t="s">
        <v>943</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70500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54800</v>
      </c>
      <c r="F315" s="182">
        <f t="shared" si="622"/>
        <v>125300</v>
      </c>
      <c r="G315" s="182"/>
      <c r="H315" s="182">
        <f t="shared" si="623"/>
        <v>125300</v>
      </c>
      <c r="I315" s="182"/>
      <c r="J315" s="182">
        <f t="shared" si="624"/>
        <v>125300</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13400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31950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76950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628"/>
        <v>0</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76950</v>
      </c>
      <c r="AI315" s="182">
        <f t="shared" si="629"/>
        <v>76950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15750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315" s="182">
        <f t="shared" si="630"/>
        <v>18750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29600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631"/>
        <v>29600</v>
      </c>
      <c r="AR315" s="182">
        <f t="shared" si="632"/>
        <v>125300</v>
      </c>
    </row>
    <row r="316" spans="2:44" x14ac:dyDescent="0.25">
      <c r="B316" s="180" t="s">
        <v>944</v>
      </c>
      <c r="C316" s="181" t="s">
        <v>945</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622"/>
        <v>0</v>
      </c>
      <c r="G316" s="182"/>
      <c r="H316" s="182">
        <f t="shared" si="623"/>
        <v>0</v>
      </c>
      <c r="I316" s="182"/>
      <c r="J316" s="182">
        <f t="shared" si="624"/>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628"/>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629"/>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630"/>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631"/>
        <v>0</v>
      </c>
      <c r="AR316" s="182">
        <f t="shared" si="632"/>
        <v>0</v>
      </c>
    </row>
    <row r="317" spans="2:44" ht="14.45" x14ac:dyDescent="0.35">
      <c r="B317" s="180" t="s">
        <v>946</v>
      </c>
      <c r="C317" s="181" t="s">
        <v>947</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58500</v>
      </c>
      <c r="F317" s="182">
        <f t="shared" si="622"/>
        <v>58500</v>
      </c>
      <c r="G317" s="182"/>
      <c r="H317" s="182">
        <f t="shared" si="623"/>
        <v>58500</v>
      </c>
      <c r="I317" s="182"/>
      <c r="J317" s="182">
        <f t="shared" si="624"/>
        <v>58500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58500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43500</v>
      </c>
      <c r="AE317" s="182">
        <f t="shared" si="628"/>
        <v>43500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629"/>
        <v>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630"/>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631"/>
        <v>0</v>
      </c>
      <c r="AR317" s="182">
        <f t="shared" si="632"/>
        <v>43500</v>
      </c>
    </row>
    <row r="318" spans="2:44" ht="14.45" x14ac:dyDescent="0.35">
      <c r="B318" s="180" t="s">
        <v>948</v>
      </c>
      <c r="C318" s="181" t="s">
        <v>949</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49">D318+E318</f>
        <v>0</v>
      </c>
      <c r="G318" s="182"/>
      <c r="H318" s="182">
        <f t="shared" ref="H318:H319" si="750">F318-G318</f>
        <v>0</v>
      </c>
      <c r="I318" s="182"/>
      <c r="J318" s="182">
        <f t="shared" ref="J318:J319" si="751">F318-I318</f>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ref="AE318:AE319" si="752">AB318+AC318+AD318</f>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ref="AI318:AI319" si="753">AF318+AG318+AH318</f>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ref="AM318:AM319" si="754">AJ318+AK318+AL318</f>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ref="AQ318:AQ319" si="755">AN318+AO318+AP318</f>
        <v>0</v>
      </c>
      <c r="AR318" s="182">
        <f t="shared" ref="AR318:AR319" si="756">AE318+AI318+AM318+AQ318</f>
        <v>0</v>
      </c>
    </row>
    <row r="319" spans="2:44" ht="14.45" x14ac:dyDescent="0.35">
      <c r="B319" s="180" t="s">
        <v>328</v>
      </c>
      <c r="C319" s="181" t="s">
        <v>950</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49"/>
        <v>0</v>
      </c>
      <c r="G319" s="182"/>
      <c r="H319" s="182">
        <f t="shared" si="750"/>
        <v>0</v>
      </c>
      <c r="I319" s="182"/>
      <c r="J319" s="182">
        <f t="shared" si="751"/>
        <v>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752"/>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753"/>
        <v>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754"/>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755"/>
        <v>0</v>
      </c>
      <c r="AR319" s="182">
        <f t="shared" si="756"/>
        <v>0</v>
      </c>
    </row>
    <row r="320" spans="2:44" ht="14.45" x14ac:dyDescent="0.35">
      <c r="B320" s="180" t="s">
        <v>951</v>
      </c>
      <c r="C320" s="181" t="s">
        <v>952</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57">D320+E320</f>
        <v>0</v>
      </c>
      <c r="G320" s="182"/>
      <c r="H320" s="182">
        <f t="shared" ref="H320:H323" si="758">F320-G320</f>
        <v>0</v>
      </c>
      <c r="I320" s="182"/>
      <c r="J320" s="182">
        <f t="shared" ref="J320:J323" si="759">F320-I320</f>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ref="AE320:AE323" si="760">AB320+AC320+AD320</f>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ref="AI320:AI323" si="761">AF320+AG320+AH320</f>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ref="AM320:AM323" si="762">AJ320+AK320+AL320</f>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ref="AQ320:AQ323" si="763">AN320+AO320+AP320</f>
        <v>0</v>
      </c>
      <c r="AR320" s="182">
        <f t="shared" ref="AR320:AR323" si="764">AE320+AI320+AM320+AQ320</f>
        <v>0</v>
      </c>
    </row>
    <row r="321" spans="2:44" ht="14.45" x14ac:dyDescent="0.35">
      <c r="B321" s="180" t="s">
        <v>953</v>
      </c>
      <c r="C321" s="181" t="s">
        <v>954</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57"/>
        <v>0</v>
      </c>
      <c r="G321" s="182"/>
      <c r="H321" s="182">
        <f t="shared" si="758"/>
        <v>0</v>
      </c>
      <c r="I321" s="182"/>
      <c r="J321" s="182">
        <f t="shared" si="759"/>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760"/>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761"/>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762"/>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763"/>
        <v>0</v>
      </c>
      <c r="AR321" s="182">
        <f t="shared" si="764"/>
        <v>0</v>
      </c>
    </row>
    <row r="322" spans="2:44" ht="14.45" x14ac:dyDescent="0.35">
      <c r="B322" s="180" t="s">
        <v>955</v>
      </c>
      <c r="C322" s="181" t="s">
        <v>956</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2">
        <f t="shared" si="757"/>
        <v>0</v>
      </c>
      <c r="G322" s="182"/>
      <c r="H322" s="182">
        <f t="shared" si="758"/>
        <v>0</v>
      </c>
      <c r="I322" s="182"/>
      <c r="J322" s="182">
        <f t="shared" si="759"/>
        <v>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2">
        <f t="shared" si="760"/>
        <v>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761"/>
        <v>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762"/>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763"/>
        <v>0</v>
      </c>
      <c r="AR322" s="182">
        <f t="shared" si="764"/>
        <v>0</v>
      </c>
    </row>
    <row r="323" spans="2:44" ht="14.45" x14ac:dyDescent="0.35">
      <c r="B323" s="180" t="s">
        <v>957</v>
      </c>
      <c r="C323" s="181" t="s">
        <v>958</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57"/>
        <v>0</v>
      </c>
      <c r="G323" s="182"/>
      <c r="H323" s="182">
        <f t="shared" si="758"/>
        <v>0</v>
      </c>
      <c r="I323" s="182"/>
      <c r="J323" s="182">
        <f t="shared" si="759"/>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760"/>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761"/>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762"/>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763"/>
        <v>0</v>
      </c>
      <c r="AR323" s="182">
        <f t="shared" si="764"/>
        <v>0</v>
      </c>
    </row>
    <row r="324" spans="2:44" ht="14.45" x14ac:dyDescent="0.35">
      <c r="B324" s="180" t="s">
        <v>959</v>
      </c>
      <c r="C324" s="181" t="s">
        <v>960</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622"/>
        <v>0</v>
      </c>
      <c r="G324" s="182"/>
      <c r="H324" s="182">
        <f t="shared" si="623"/>
        <v>0</v>
      </c>
      <c r="I324" s="182"/>
      <c r="J324" s="182">
        <f t="shared" si="624"/>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628"/>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629"/>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630"/>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631"/>
        <v>0</v>
      </c>
      <c r="AR324" s="182">
        <f t="shared" si="632"/>
        <v>0</v>
      </c>
    </row>
    <row r="325" spans="2:44" ht="14.45" x14ac:dyDescent="0.35">
      <c r="B325" s="180" t="s">
        <v>961</v>
      </c>
      <c r="C325" s="181" t="s">
        <v>962</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65">D325+E325</f>
        <v>0</v>
      </c>
      <c r="G325" s="182"/>
      <c r="H325" s="182">
        <f t="shared" ref="H325" si="766">F325-G325</f>
        <v>0</v>
      </c>
      <c r="I325" s="182"/>
      <c r="J325" s="182">
        <f t="shared" ref="J325" si="767">F325-I325</f>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ref="AE325" si="768">AB325+AC325+AD325</f>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ref="AI325" si="769">AF325+AG325+AH325</f>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ref="AM325" si="770">AJ325+AK325+AL325</f>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ref="AQ325" si="771">AN325+AO325+AP325</f>
        <v>0</v>
      </c>
      <c r="AR325" s="182">
        <f t="shared" ref="AR325" si="772">AE325+AI325+AM325+AQ325</f>
        <v>0</v>
      </c>
    </row>
    <row r="326" spans="2:44" ht="14.45" x14ac:dyDescent="0.35">
      <c r="B326" s="180" t="s">
        <v>963</v>
      </c>
      <c r="C326" s="181" t="s">
        <v>964</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73">D326+E326</f>
        <v>0</v>
      </c>
      <c r="G326" s="182"/>
      <c r="H326" s="182">
        <f t="shared" ref="H326" si="774">F326-G326</f>
        <v>0</v>
      </c>
      <c r="I326" s="182"/>
      <c r="J326" s="182">
        <f t="shared" ref="J326" si="775">F326-I326</f>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ref="AE326" si="776">AB326+AC326+AD326</f>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ref="AI326" si="777">AF326+AG326+AH326</f>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ref="AM326" si="778">AJ326+AK326+AL326</f>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ref="AQ326" si="779">AN326+AO326+AP326</f>
        <v>0</v>
      </c>
      <c r="AR326" s="182">
        <f t="shared" ref="AR326" si="780">AE326+AI326+AM326+AQ326</f>
        <v>0</v>
      </c>
    </row>
    <row r="327" spans="2:44" ht="14.45" x14ac:dyDescent="0.35">
      <c r="B327" s="177" t="s">
        <v>330</v>
      </c>
      <c r="C327" s="178" t="s">
        <v>202</v>
      </c>
      <c r="D327" s="179">
        <f>D328+D345+D383+D389</f>
        <v>242800</v>
      </c>
      <c r="E327" s="179">
        <f>E328+E345+E383+E389</f>
        <v>2003200</v>
      </c>
      <c r="F327" s="179">
        <f t="shared" si="622"/>
        <v>2246000</v>
      </c>
      <c r="G327" s="179">
        <f>G328+G345+G383+G389</f>
        <v>0</v>
      </c>
      <c r="H327" s="179">
        <f t="shared" si="623"/>
        <v>2246000</v>
      </c>
      <c r="I327" s="179">
        <f>I328+I345+I383+I389</f>
        <v>0</v>
      </c>
      <c r="J327" s="179">
        <f t="shared" si="624"/>
        <v>2246000</v>
      </c>
      <c r="K327" s="179">
        <f t="shared" ref="K327:AD327" si="781">K328+K345+K383+K389</f>
        <v>0</v>
      </c>
      <c r="L327" s="179">
        <f t="shared" si="781"/>
        <v>0</v>
      </c>
      <c r="M327" s="179">
        <f t="shared" si="781"/>
        <v>0</v>
      </c>
      <c r="N327" s="179">
        <f t="shared" si="781"/>
        <v>0</v>
      </c>
      <c r="O327" s="179">
        <f t="shared" si="781"/>
        <v>0</v>
      </c>
      <c r="P327" s="179">
        <f t="shared" si="781"/>
        <v>0</v>
      </c>
      <c r="Q327" s="179">
        <f t="shared" si="781"/>
        <v>0</v>
      </c>
      <c r="R327" s="179">
        <f t="shared" si="781"/>
        <v>0</v>
      </c>
      <c r="S327" s="179">
        <f t="shared" si="781"/>
        <v>0</v>
      </c>
      <c r="T327" s="179">
        <f t="shared" ref="T327" si="782">T328+T345+T383+T389</f>
        <v>0</v>
      </c>
      <c r="U327" s="179">
        <f t="shared" si="781"/>
        <v>2246000</v>
      </c>
      <c r="V327" s="179">
        <f t="shared" si="781"/>
        <v>0</v>
      </c>
      <c r="W327" s="179">
        <f t="shared" si="781"/>
        <v>0</v>
      </c>
      <c r="X327" s="179">
        <f t="shared" si="781"/>
        <v>0</v>
      </c>
      <c r="Y327" s="179">
        <f t="shared" ref="Y327:Z327" si="783">Y328+Y345+Y383+Y389</f>
        <v>0</v>
      </c>
      <c r="Z327" s="179">
        <f t="shared" si="783"/>
        <v>0</v>
      </c>
      <c r="AA327" s="179">
        <f t="shared" si="781"/>
        <v>0</v>
      </c>
      <c r="AB327" s="179">
        <f t="shared" si="781"/>
        <v>555000</v>
      </c>
      <c r="AC327" s="179">
        <f t="shared" si="781"/>
        <v>601000</v>
      </c>
      <c r="AD327" s="179">
        <f t="shared" si="781"/>
        <v>618000</v>
      </c>
      <c r="AE327" s="179">
        <f t="shared" si="628"/>
        <v>1774000</v>
      </c>
      <c r="AF327" s="179">
        <f>AF328+AF345+AF383+AF389</f>
        <v>0</v>
      </c>
      <c r="AG327" s="179">
        <f>AG328+AG345+AG383+AG389</f>
        <v>0</v>
      </c>
      <c r="AH327" s="179">
        <f>AH328+AH345+AH383+AH389</f>
        <v>0</v>
      </c>
      <c r="AI327" s="179">
        <f t="shared" si="629"/>
        <v>0</v>
      </c>
      <c r="AJ327" s="179">
        <f>AJ328+AJ345+AJ383+AJ389</f>
        <v>315000</v>
      </c>
      <c r="AK327" s="179">
        <f>AK328+AK345+AK383+AK389</f>
        <v>0</v>
      </c>
      <c r="AL327" s="179">
        <f>AL328+AL345+AL383+AL389</f>
        <v>0</v>
      </c>
      <c r="AM327" s="179">
        <f t="shared" si="630"/>
        <v>315000</v>
      </c>
      <c r="AN327" s="179">
        <f>AN328+AN345+AN383+AN389</f>
        <v>0</v>
      </c>
      <c r="AO327" s="179">
        <f>AO328+AO345+AO383+AO389</f>
        <v>0</v>
      </c>
      <c r="AP327" s="179">
        <f>AP328+AP345+AP383+AP389</f>
        <v>28000</v>
      </c>
      <c r="AQ327" s="179">
        <f t="shared" si="631"/>
        <v>28000</v>
      </c>
      <c r="AR327" s="179">
        <f t="shared" si="632"/>
        <v>2117000</v>
      </c>
    </row>
    <row r="328" spans="2:44" ht="14.45" x14ac:dyDescent="0.35">
      <c r="B328" s="189" t="s">
        <v>331</v>
      </c>
      <c r="C328" s="190" t="s">
        <v>203</v>
      </c>
      <c r="D328" s="191">
        <f>SUM(D329:D344)</f>
        <v>0</v>
      </c>
      <c r="E328" s="191">
        <f>SUM(E329:E344)</f>
        <v>0</v>
      </c>
      <c r="F328" s="191">
        <f t="shared" si="622"/>
        <v>0</v>
      </c>
      <c r="G328" s="191">
        <f>SUM(G329:G344)</f>
        <v>0</v>
      </c>
      <c r="H328" s="191">
        <f t="shared" si="623"/>
        <v>0</v>
      </c>
      <c r="I328" s="191">
        <f>SUM(I329:I344)</f>
        <v>0</v>
      </c>
      <c r="J328" s="191">
        <f t="shared" si="624"/>
        <v>0</v>
      </c>
      <c r="K328" s="191">
        <f t="shared" ref="K328:AD328" si="784">SUM(K329:K344)</f>
        <v>0</v>
      </c>
      <c r="L328" s="191">
        <f t="shared" si="784"/>
        <v>0</v>
      </c>
      <c r="M328" s="191">
        <f t="shared" si="784"/>
        <v>0</v>
      </c>
      <c r="N328" s="191">
        <f t="shared" si="784"/>
        <v>0</v>
      </c>
      <c r="O328" s="191">
        <f t="shared" si="784"/>
        <v>0</v>
      </c>
      <c r="P328" s="191">
        <f t="shared" si="784"/>
        <v>0</v>
      </c>
      <c r="Q328" s="191">
        <f t="shared" si="784"/>
        <v>0</v>
      </c>
      <c r="R328" s="191">
        <f t="shared" si="784"/>
        <v>0</v>
      </c>
      <c r="S328" s="191">
        <f t="shared" si="784"/>
        <v>0</v>
      </c>
      <c r="T328" s="191">
        <f t="shared" ref="T328" si="785">SUM(T329:T344)</f>
        <v>0</v>
      </c>
      <c r="U328" s="191">
        <f t="shared" si="784"/>
        <v>0</v>
      </c>
      <c r="V328" s="191">
        <f t="shared" si="784"/>
        <v>0</v>
      </c>
      <c r="W328" s="191">
        <f t="shared" si="784"/>
        <v>0</v>
      </c>
      <c r="X328" s="191">
        <f t="shared" si="784"/>
        <v>0</v>
      </c>
      <c r="Y328" s="191">
        <f t="shared" ref="Y328:Z328" si="786">SUM(Y329:Y344)</f>
        <v>0</v>
      </c>
      <c r="Z328" s="191">
        <f t="shared" si="786"/>
        <v>0</v>
      </c>
      <c r="AA328" s="191">
        <f t="shared" si="784"/>
        <v>0</v>
      </c>
      <c r="AB328" s="191">
        <f t="shared" si="784"/>
        <v>0</v>
      </c>
      <c r="AC328" s="191">
        <f t="shared" si="784"/>
        <v>0</v>
      </c>
      <c r="AD328" s="191">
        <f t="shared" si="784"/>
        <v>0</v>
      </c>
      <c r="AE328" s="191">
        <f t="shared" si="628"/>
        <v>0</v>
      </c>
      <c r="AF328" s="191">
        <f>SUM(AF329:AF344)</f>
        <v>0</v>
      </c>
      <c r="AG328" s="191">
        <f>SUM(AG329:AG344)</f>
        <v>0</v>
      </c>
      <c r="AH328" s="191">
        <f>SUM(AH329:AH344)</f>
        <v>0</v>
      </c>
      <c r="AI328" s="191">
        <f t="shared" si="629"/>
        <v>0</v>
      </c>
      <c r="AJ328" s="191">
        <f>SUM(AJ329:AJ344)</f>
        <v>0</v>
      </c>
      <c r="AK328" s="191">
        <f>SUM(AK329:AK344)</f>
        <v>0</v>
      </c>
      <c r="AL328" s="191">
        <f>SUM(AL329:AL344)</f>
        <v>0</v>
      </c>
      <c r="AM328" s="191">
        <f t="shared" si="630"/>
        <v>0</v>
      </c>
      <c r="AN328" s="191">
        <f>SUM(AN329:AN344)</f>
        <v>0</v>
      </c>
      <c r="AO328" s="191">
        <f>SUM(AO329:AO344)</f>
        <v>0</v>
      </c>
      <c r="AP328" s="191">
        <f>SUM(AP329:AP344)</f>
        <v>0</v>
      </c>
      <c r="AQ328" s="191">
        <f t="shared" si="631"/>
        <v>0</v>
      </c>
      <c r="AR328" s="191">
        <f t="shared" si="632"/>
        <v>0</v>
      </c>
    </row>
    <row r="329" spans="2:44" ht="14.45" x14ac:dyDescent="0.35">
      <c r="B329" s="180" t="s">
        <v>332</v>
      </c>
      <c r="C329" s="181" t="s">
        <v>204</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622"/>
        <v>0</v>
      </c>
      <c r="G329" s="182"/>
      <c r="H329" s="182">
        <f t="shared" si="623"/>
        <v>0</v>
      </c>
      <c r="I329" s="182"/>
      <c r="J329" s="182">
        <f t="shared" si="624"/>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628"/>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629"/>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630"/>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631"/>
        <v>0</v>
      </c>
      <c r="AR329" s="182">
        <f t="shared" si="632"/>
        <v>0</v>
      </c>
    </row>
    <row r="330" spans="2:44" ht="14.45" x14ac:dyDescent="0.35">
      <c r="B330" s="180" t="s">
        <v>346</v>
      </c>
      <c r="C330" s="181" t="s">
        <v>214</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AB330+AC330+AD330</f>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AF330+AG330+AH330</f>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AJ330+AK330+AL330</f>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AN330+AO330+AP330</f>
        <v>0</v>
      </c>
      <c r="AR330" s="182">
        <f>AE330+AI330+AM330+AQ330</f>
        <v>0</v>
      </c>
    </row>
    <row r="331" spans="2:44" ht="14.45" x14ac:dyDescent="0.35">
      <c r="B331" s="180" t="s">
        <v>965</v>
      </c>
      <c r="C331" s="181" t="s">
        <v>966</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AB331+AC331+AD331</f>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AF331+AG331+AH331</f>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AJ331+AK331+AL331</f>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AN331+AO331+AP331</f>
        <v>0</v>
      </c>
      <c r="AR331" s="182">
        <f>AE331+AI331+AM331+AQ331</f>
        <v>0</v>
      </c>
    </row>
    <row r="332" spans="2:44" ht="14.45" x14ac:dyDescent="0.35">
      <c r="B332" s="180" t="s">
        <v>967</v>
      </c>
      <c r="C332" s="181" t="s">
        <v>968</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87">D332+E332</f>
        <v>0</v>
      </c>
      <c r="G332" s="182"/>
      <c r="H332" s="182">
        <f t="shared" ref="H332:H334" si="788">F332-G332</f>
        <v>0</v>
      </c>
      <c r="I332" s="182"/>
      <c r="J332" s="182">
        <f t="shared" ref="J332:J334" si="789">F332-I332</f>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ref="AE332:AE334" si="790">AB332+AC332+AD332</f>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ref="AI332:AI334" si="791">AF332+AG332+AH332</f>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ref="AM332:AM334" si="792">AJ332+AK332+AL332</f>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ref="AQ332:AQ334" si="793">AN332+AO332+AP332</f>
        <v>0</v>
      </c>
      <c r="AR332" s="182">
        <f t="shared" ref="AR332:AR334" si="794">AE332+AI332+AM332+AQ332</f>
        <v>0</v>
      </c>
    </row>
    <row r="333" spans="2:44" ht="14.45" x14ac:dyDescent="0.35">
      <c r="B333" s="180" t="s">
        <v>969</v>
      </c>
      <c r="C333" s="181" t="s">
        <v>970</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87"/>
        <v>0</v>
      </c>
      <c r="G333" s="182"/>
      <c r="H333" s="182">
        <f t="shared" si="788"/>
        <v>0</v>
      </c>
      <c r="I333" s="182"/>
      <c r="J333" s="182">
        <f t="shared" si="789"/>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si="790"/>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si="791"/>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si="792"/>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si="793"/>
        <v>0</v>
      </c>
      <c r="AR333" s="182">
        <f t="shared" si="794"/>
        <v>0</v>
      </c>
    </row>
    <row r="334" spans="2:44" ht="14.45" x14ac:dyDescent="0.35">
      <c r="B334" s="180" t="s">
        <v>971</v>
      </c>
      <c r="C334" s="181" t="s">
        <v>972</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87"/>
        <v>0</v>
      </c>
      <c r="G334" s="182"/>
      <c r="H334" s="182">
        <f t="shared" si="788"/>
        <v>0</v>
      </c>
      <c r="I334" s="182"/>
      <c r="J334" s="182">
        <f t="shared" si="789"/>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790"/>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791"/>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792"/>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793"/>
        <v>0</v>
      </c>
      <c r="AR334" s="182">
        <f t="shared" si="794"/>
        <v>0</v>
      </c>
    </row>
    <row r="335" spans="2:44" ht="14.45" x14ac:dyDescent="0.35">
      <c r="B335" s="180" t="s">
        <v>347</v>
      </c>
      <c r="C335" s="181" t="s">
        <v>215</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AB335+AC335+AD335</f>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AF335+AG335+AH335</f>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AJ335+AK335+AL335</f>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AN335+AO335+AP335</f>
        <v>0</v>
      </c>
      <c r="AR335" s="182">
        <f>AE335+AI335+AM335+AQ335</f>
        <v>0</v>
      </c>
    </row>
    <row r="336" spans="2:44" ht="14.45" x14ac:dyDescent="0.35">
      <c r="B336" s="180" t="s">
        <v>973</v>
      </c>
      <c r="C336" s="181" t="s">
        <v>974</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95">D336+E336</f>
        <v>0</v>
      </c>
      <c r="G336" s="182"/>
      <c r="H336" s="182">
        <f t="shared" ref="H336:H337" si="796">F336-G336</f>
        <v>0</v>
      </c>
      <c r="I336" s="182"/>
      <c r="J336" s="182">
        <f t="shared" ref="J336:J337" si="797">F336-I336</f>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ref="AE336:AE337" si="798">AB336+AC336+AD336</f>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ref="AI336:AI337" si="799">AF336+AG336+AH336</f>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ref="AM336:AM337" si="800">AJ336+AK336+AL336</f>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ref="AQ336:AQ337" si="801">AN336+AO336+AP336</f>
        <v>0</v>
      </c>
      <c r="AR336" s="182">
        <f t="shared" ref="AR336:AR337" si="802">AE336+AI336+AM336+AQ336</f>
        <v>0</v>
      </c>
    </row>
    <row r="337" spans="2:44" ht="14.45" x14ac:dyDescent="0.35">
      <c r="B337" s="180" t="s">
        <v>348</v>
      </c>
      <c r="C337" s="181" t="s">
        <v>216</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95"/>
        <v>0</v>
      </c>
      <c r="G337" s="182"/>
      <c r="H337" s="182">
        <f t="shared" si="796"/>
        <v>0</v>
      </c>
      <c r="I337" s="182"/>
      <c r="J337" s="182">
        <f t="shared" si="797"/>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798"/>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799"/>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800"/>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801"/>
        <v>0</v>
      </c>
      <c r="AR337" s="182">
        <f t="shared" si="802"/>
        <v>0</v>
      </c>
    </row>
    <row r="338" spans="2:44" ht="14.45" x14ac:dyDescent="0.35">
      <c r="B338" s="180" t="s">
        <v>975</v>
      </c>
      <c r="C338" s="181" t="s">
        <v>976</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AB338+AC338+AD338</f>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AF338+AG338+AH338</f>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AJ338+AK338+AL338</f>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AN338+AO338+AP338</f>
        <v>0</v>
      </c>
      <c r="AR338" s="182">
        <f>AE338+AI338+AM338+AQ338</f>
        <v>0</v>
      </c>
    </row>
    <row r="339" spans="2:44" ht="14.45" x14ac:dyDescent="0.35">
      <c r="B339" s="180" t="s">
        <v>333</v>
      </c>
      <c r="C339" s="181" t="s">
        <v>205</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AB339+AC339+AD339</f>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AF339+AG339+AH339</f>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AJ339+AK339+AL339</f>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AN339+AO339+AP339</f>
        <v>0</v>
      </c>
      <c r="AR339" s="182">
        <f>AE339+AI339+AM339+AQ339</f>
        <v>0</v>
      </c>
    </row>
    <row r="340" spans="2:44" ht="14.45" x14ac:dyDescent="0.35">
      <c r="B340" s="180" t="s">
        <v>977</v>
      </c>
      <c r="C340" s="181" t="s">
        <v>978</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803">D340+E340</f>
        <v>0</v>
      </c>
      <c r="G340" s="182"/>
      <c r="H340" s="182">
        <f t="shared" ref="H340" si="804">F340-G340</f>
        <v>0</v>
      </c>
      <c r="I340" s="182"/>
      <c r="J340" s="182">
        <f t="shared" ref="J340" si="805">F340-I340</f>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ref="AE340" si="806">AB340+AC340+AD340</f>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ref="AI340" si="807">AF340+AG340+AH340</f>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ref="AM340" si="808">AJ340+AK340+AL340</f>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ref="AQ340" si="809">AN340+AO340+AP340</f>
        <v>0</v>
      </c>
      <c r="AR340" s="182">
        <f t="shared" ref="AR340" si="810">AE340+AI340+AM340+AQ340</f>
        <v>0</v>
      </c>
    </row>
    <row r="341" spans="2:44" ht="14.45" x14ac:dyDescent="0.35">
      <c r="B341" s="180" t="s">
        <v>349</v>
      </c>
      <c r="C341" s="181" t="s">
        <v>217</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AB341+AC341+AD341</f>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AF341+AG341+AH341</f>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AJ341+AK341+AL341</f>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AN341+AO341+AP341</f>
        <v>0</v>
      </c>
      <c r="AR341" s="182">
        <f>AE341+AI341+AM341+AQ341</f>
        <v>0</v>
      </c>
    </row>
    <row r="342" spans="2:44" ht="14.45" x14ac:dyDescent="0.35">
      <c r="B342" s="180" t="s">
        <v>979</v>
      </c>
      <c r="C342" s="181" t="s">
        <v>980</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AB342+AC342+AD342</f>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AF342+AG342+AH342</f>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AJ342+AK342+AL342</f>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AN342+AO342+AP342</f>
        <v>0</v>
      </c>
      <c r="AR342" s="182">
        <f>AE342+AI342+AM342+AQ342</f>
        <v>0</v>
      </c>
    </row>
    <row r="343" spans="2:44" ht="14.45" x14ac:dyDescent="0.35">
      <c r="B343" s="180" t="s">
        <v>981</v>
      </c>
      <c r="C343" s="181" t="s">
        <v>982</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811">D343+E343</f>
        <v>0</v>
      </c>
      <c r="G343" s="182"/>
      <c r="H343" s="182">
        <f t="shared" ref="H343" si="812">F343-G343</f>
        <v>0</v>
      </c>
      <c r="I343" s="182"/>
      <c r="J343" s="182">
        <f t="shared" ref="J343" si="813">F343-I343</f>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ref="AE343" si="814">AB343+AC343+AD343</f>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ref="AI343" si="815">AF343+AG343+AH343</f>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ref="AM343" si="816">AJ343+AK343+AL343</f>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ref="AQ343" si="817">AN343+AO343+AP343</f>
        <v>0</v>
      </c>
      <c r="AR343" s="182">
        <f t="shared" ref="AR343" si="818">AE343+AI343+AM343+AQ343</f>
        <v>0</v>
      </c>
    </row>
    <row r="344" spans="2:44" ht="14.45" x14ac:dyDescent="0.35">
      <c r="B344" s="180" t="s">
        <v>350</v>
      </c>
      <c r="C344" s="181" t="s">
        <v>218</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AB344+AC344+AD344</f>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AF344+AG344+AH344</f>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AJ344+AK344+AL344</f>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AN344+AO344+AP344</f>
        <v>0</v>
      </c>
      <c r="AR344" s="182">
        <f>AE344+AI344+AM344+AQ344</f>
        <v>0</v>
      </c>
    </row>
    <row r="345" spans="2:44" ht="14.45" x14ac:dyDescent="0.35">
      <c r="B345" s="189" t="s">
        <v>334</v>
      </c>
      <c r="C345" s="190" t="s">
        <v>206</v>
      </c>
      <c r="D345" s="191">
        <f>SUM(D346:D382)</f>
        <v>242800</v>
      </c>
      <c r="E345" s="191">
        <f>SUM(E346:E382)</f>
        <v>1593200</v>
      </c>
      <c r="F345" s="191">
        <f t="shared" si="622"/>
        <v>1836000</v>
      </c>
      <c r="G345" s="191">
        <f>SUM(G346:G382)</f>
        <v>0</v>
      </c>
      <c r="H345" s="191">
        <f t="shared" si="623"/>
        <v>1836000</v>
      </c>
      <c r="I345" s="191">
        <f>SUM(I346:I382)</f>
        <v>0</v>
      </c>
      <c r="J345" s="191">
        <f t="shared" si="624"/>
        <v>1836000</v>
      </c>
      <c r="K345" s="191">
        <f t="shared" ref="K345:AD345" si="819">SUM(K346:K382)</f>
        <v>0</v>
      </c>
      <c r="L345" s="191">
        <f t="shared" si="819"/>
        <v>0</v>
      </c>
      <c r="M345" s="191">
        <f t="shared" si="819"/>
        <v>0</v>
      </c>
      <c r="N345" s="191">
        <f t="shared" si="819"/>
        <v>0</v>
      </c>
      <c r="O345" s="191">
        <f t="shared" si="819"/>
        <v>0</v>
      </c>
      <c r="P345" s="191">
        <f t="shared" si="819"/>
        <v>0</v>
      </c>
      <c r="Q345" s="191">
        <f t="shared" si="819"/>
        <v>0</v>
      </c>
      <c r="R345" s="191">
        <f t="shared" si="819"/>
        <v>0</v>
      </c>
      <c r="S345" s="191">
        <f t="shared" si="819"/>
        <v>0</v>
      </c>
      <c r="T345" s="191">
        <f t="shared" ref="T345" si="820">SUM(T346:T382)</f>
        <v>0</v>
      </c>
      <c r="U345" s="191">
        <f t="shared" si="819"/>
        <v>1836000</v>
      </c>
      <c r="V345" s="191">
        <f t="shared" si="819"/>
        <v>0</v>
      </c>
      <c r="W345" s="191">
        <f t="shared" si="819"/>
        <v>0</v>
      </c>
      <c r="X345" s="191">
        <f t="shared" si="819"/>
        <v>0</v>
      </c>
      <c r="Y345" s="191">
        <f t="shared" ref="Y345:Z345" si="821">SUM(Y346:Y382)</f>
        <v>0</v>
      </c>
      <c r="Z345" s="191">
        <f t="shared" si="821"/>
        <v>0</v>
      </c>
      <c r="AA345" s="191">
        <f t="shared" si="819"/>
        <v>0</v>
      </c>
      <c r="AB345" s="191">
        <f t="shared" si="819"/>
        <v>555000</v>
      </c>
      <c r="AC345" s="191">
        <f t="shared" si="819"/>
        <v>601000</v>
      </c>
      <c r="AD345" s="191">
        <f t="shared" si="819"/>
        <v>618000</v>
      </c>
      <c r="AE345" s="191">
        <f t="shared" si="628"/>
        <v>1774000</v>
      </c>
      <c r="AF345" s="191">
        <f>SUM(AF346:AF382)</f>
        <v>0</v>
      </c>
      <c r="AG345" s="191">
        <f>SUM(AG346:AG382)</f>
        <v>0</v>
      </c>
      <c r="AH345" s="191">
        <f>SUM(AH346:AH382)</f>
        <v>0</v>
      </c>
      <c r="AI345" s="191">
        <f t="shared" si="629"/>
        <v>0</v>
      </c>
      <c r="AJ345" s="191">
        <f>SUM(AJ346:AJ382)</f>
        <v>5000</v>
      </c>
      <c r="AK345" s="191">
        <f>SUM(AK346:AK382)</f>
        <v>0</v>
      </c>
      <c r="AL345" s="191">
        <f>SUM(AL346:AL382)</f>
        <v>0</v>
      </c>
      <c r="AM345" s="191">
        <f t="shared" si="630"/>
        <v>5000</v>
      </c>
      <c r="AN345" s="191">
        <f>SUM(AN346:AN382)</f>
        <v>0</v>
      </c>
      <c r="AO345" s="191">
        <f>SUM(AO346:AO382)</f>
        <v>0</v>
      </c>
      <c r="AP345" s="191">
        <f>SUM(AP346:AP382)</f>
        <v>28000</v>
      </c>
      <c r="AQ345" s="191">
        <f t="shared" si="631"/>
        <v>28000</v>
      </c>
      <c r="AR345" s="191">
        <f t="shared" si="632"/>
        <v>1807000</v>
      </c>
    </row>
    <row r="346" spans="2:44" ht="14.45" x14ac:dyDescent="0.35">
      <c r="B346" s="180" t="s">
        <v>335</v>
      </c>
      <c r="C346" s="181" t="s">
        <v>207</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622"/>
        <v>0</v>
      </c>
      <c r="G346" s="182"/>
      <c r="H346" s="182">
        <f t="shared" si="623"/>
        <v>0</v>
      </c>
      <c r="I346" s="182"/>
      <c r="J346" s="182">
        <f t="shared" si="624"/>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628"/>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629"/>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630"/>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631"/>
        <v>0</v>
      </c>
      <c r="AR346" s="182">
        <f t="shared" si="632"/>
        <v>0</v>
      </c>
    </row>
    <row r="347" spans="2:44" ht="14.45" x14ac:dyDescent="0.35">
      <c r="B347" s="180" t="s">
        <v>983</v>
      </c>
      <c r="C347" s="181" t="s">
        <v>984</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622"/>
        <v>0</v>
      </c>
      <c r="G347" s="182"/>
      <c r="H347" s="182">
        <f t="shared" si="623"/>
        <v>0</v>
      </c>
      <c r="I347" s="182"/>
      <c r="J347" s="182">
        <f t="shared" si="624"/>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628"/>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629"/>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630"/>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631"/>
        <v>0</v>
      </c>
      <c r="AR347" s="182">
        <f t="shared" si="632"/>
        <v>0</v>
      </c>
    </row>
    <row r="348" spans="2:44" ht="14.45" x14ac:dyDescent="0.35">
      <c r="B348" s="180" t="s">
        <v>985</v>
      </c>
      <c r="C348" s="181" t="s">
        <v>984</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50800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354200</v>
      </c>
      <c r="F348" s="182">
        <f t="shared" si="622"/>
        <v>405000</v>
      </c>
      <c r="G348" s="182"/>
      <c r="H348" s="182">
        <f t="shared" si="623"/>
        <v>405000</v>
      </c>
      <c r="I348" s="182"/>
      <c r="J348" s="182">
        <f t="shared" si="624"/>
        <v>405000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405000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312000</v>
      </c>
      <c r="AE348" s="182">
        <f t="shared" si="628"/>
        <v>372000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629"/>
        <v>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630"/>
        <v>5000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Q348" s="182">
        <f t="shared" si="631"/>
        <v>28000</v>
      </c>
      <c r="AR348" s="182">
        <f t="shared" si="632"/>
        <v>405000</v>
      </c>
    </row>
    <row r="349" spans="2:44" ht="14.45" x14ac:dyDescent="0.35">
      <c r="B349" s="180" t="s">
        <v>986</v>
      </c>
      <c r="C349" s="181" t="s">
        <v>987</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622"/>
        <v>0</v>
      </c>
      <c r="G349" s="182"/>
      <c r="H349" s="182">
        <f t="shared" si="623"/>
        <v>0</v>
      </c>
      <c r="I349" s="182"/>
      <c r="J349" s="182">
        <f t="shared" si="624"/>
        <v>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2">
        <f t="shared" si="628"/>
        <v>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629"/>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630"/>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631"/>
        <v>0</v>
      </c>
      <c r="AR349" s="182">
        <f t="shared" si="632"/>
        <v>0</v>
      </c>
    </row>
    <row r="350" spans="2:44" ht="14.45" x14ac:dyDescent="0.35">
      <c r="B350" s="180" t="s">
        <v>988</v>
      </c>
      <c r="C350" s="181" t="s">
        <v>987</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622"/>
        <v>0</v>
      </c>
      <c r="G350" s="182"/>
      <c r="H350" s="182">
        <f t="shared" si="623"/>
        <v>0</v>
      </c>
      <c r="I350" s="182"/>
      <c r="J350" s="182">
        <f t="shared" si="624"/>
        <v>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628"/>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2">
        <f t="shared" si="629"/>
        <v>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630"/>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631"/>
        <v>0</v>
      </c>
      <c r="AR350" s="182">
        <f t="shared" si="632"/>
        <v>0</v>
      </c>
    </row>
    <row r="351" spans="2:44" ht="14.45" x14ac:dyDescent="0.35">
      <c r="B351" s="180" t="s">
        <v>989</v>
      </c>
      <c r="C351" s="181" t="s">
        <v>990</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622"/>
        <v>0</v>
      </c>
      <c r="G351" s="182"/>
      <c r="H351" s="182">
        <f t="shared" si="623"/>
        <v>0</v>
      </c>
      <c r="I351" s="182"/>
      <c r="J351" s="182">
        <f t="shared" si="624"/>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628"/>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629"/>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630"/>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631"/>
        <v>0</v>
      </c>
      <c r="AR351" s="182">
        <f t="shared" si="632"/>
        <v>0</v>
      </c>
    </row>
    <row r="352" spans="2:44" ht="14.45" x14ac:dyDescent="0.35">
      <c r="B352" s="180" t="s">
        <v>991</v>
      </c>
      <c r="C352" s="181" t="s">
        <v>992</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622"/>
        <v>0</v>
      </c>
      <c r="G352" s="182"/>
      <c r="H352" s="182">
        <f t="shared" si="623"/>
        <v>0</v>
      </c>
      <c r="I352" s="182"/>
      <c r="J352" s="182">
        <f t="shared" si="624"/>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628"/>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629"/>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630"/>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631"/>
        <v>0</v>
      </c>
      <c r="AR352" s="182">
        <f t="shared" si="632"/>
        <v>0</v>
      </c>
    </row>
    <row r="353" spans="2:44" ht="14.45" x14ac:dyDescent="0.35">
      <c r="B353" s="180" t="s">
        <v>993</v>
      </c>
      <c r="C353" s="181" t="s">
        <v>994</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622"/>
        <v>0</v>
      </c>
      <c r="G353" s="182"/>
      <c r="H353" s="182">
        <f t="shared" si="623"/>
        <v>0</v>
      </c>
      <c r="I353" s="182"/>
      <c r="J353" s="182">
        <f t="shared" si="624"/>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628"/>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629"/>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630"/>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631"/>
        <v>0</v>
      </c>
      <c r="AR353" s="182">
        <f t="shared" si="632"/>
        <v>0</v>
      </c>
    </row>
    <row r="354" spans="2:44" ht="14.45" x14ac:dyDescent="0.35">
      <c r="B354" s="180" t="s">
        <v>995</v>
      </c>
      <c r="C354" s="181" t="s">
        <v>996</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622"/>
        <v>0</v>
      </c>
      <c r="G354" s="182"/>
      <c r="H354" s="182">
        <f t="shared" si="623"/>
        <v>0</v>
      </c>
      <c r="I354" s="182"/>
      <c r="J354" s="182">
        <f t="shared" si="624"/>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628"/>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629"/>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630"/>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631"/>
        <v>0</v>
      </c>
      <c r="AR354" s="182">
        <f t="shared" si="632"/>
        <v>0</v>
      </c>
    </row>
    <row r="355" spans="2:44" ht="14.45" x14ac:dyDescent="0.35">
      <c r="B355" s="180" t="s">
        <v>997</v>
      </c>
      <c r="C355" s="181" t="s">
        <v>998</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622"/>
        <v>0</v>
      </c>
      <c r="G355" s="182"/>
      <c r="H355" s="182">
        <f t="shared" si="623"/>
        <v>0</v>
      </c>
      <c r="I355" s="182"/>
      <c r="J355" s="182">
        <f t="shared" si="624"/>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628"/>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629"/>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630"/>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631"/>
        <v>0</v>
      </c>
      <c r="AR355" s="182">
        <f t="shared" si="632"/>
        <v>0</v>
      </c>
    </row>
    <row r="356" spans="2:44" ht="14.45" x14ac:dyDescent="0.35">
      <c r="B356" s="180" t="s">
        <v>336</v>
      </c>
      <c r="C356" s="181" t="s">
        <v>999</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622"/>
        <v>0</v>
      </c>
      <c r="G356" s="182"/>
      <c r="H356" s="182">
        <f t="shared" si="623"/>
        <v>0</v>
      </c>
      <c r="I356" s="182"/>
      <c r="J356" s="182">
        <f t="shared" si="624"/>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628"/>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629"/>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630"/>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631"/>
        <v>0</v>
      </c>
      <c r="AR356" s="182">
        <f t="shared" si="632"/>
        <v>0</v>
      </c>
    </row>
    <row r="357" spans="2:44" ht="14.45" x14ac:dyDescent="0.35">
      <c r="B357" s="180" t="s">
        <v>1000</v>
      </c>
      <c r="C357" s="181" t="s">
        <v>999</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v>
      </c>
      <c r="F357" s="182">
        <f t="shared" si="622"/>
        <v>39000</v>
      </c>
      <c r="G357" s="182"/>
      <c r="H357" s="182">
        <f t="shared" si="623"/>
        <v>39000</v>
      </c>
      <c r="I357" s="182"/>
      <c r="J357" s="182">
        <f t="shared" si="624"/>
        <v>39000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v>
      </c>
      <c r="AE357" s="182">
        <f t="shared" si="628"/>
        <v>39000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629"/>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630"/>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631"/>
        <v>0</v>
      </c>
      <c r="AR357" s="182">
        <f t="shared" si="632"/>
        <v>39000</v>
      </c>
    </row>
    <row r="358" spans="2:44" ht="14.45" x14ac:dyDescent="0.35">
      <c r="B358" s="180" t="s">
        <v>1001</v>
      </c>
      <c r="C358" s="181" t="s">
        <v>1002</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622"/>
        <v>0</v>
      </c>
      <c r="G358" s="182"/>
      <c r="H358" s="182">
        <f t="shared" si="623"/>
        <v>0</v>
      </c>
      <c r="I358" s="182"/>
      <c r="J358" s="182">
        <f t="shared" si="624"/>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628"/>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629"/>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630"/>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631"/>
        <v>0</v>
      </c>
      <c r="AR358" s="182">
        <f t="shared" si="632"/>
        <v>0</v>
      </c>
    </row>
    <row r="359" spans="2:44" ht="14.45" x14ac:dyDescent="0.35">
      <c r="B359" s="180" t="s">
        <v>1003</v>
      </c>
      <c r="C359" s="181" t="s">
        <v>1004</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192000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622"/>
        <v>192000</v>
      </c>
      <c r="G359" s="182"/>
      <c r="H359" s="182">
        <f t="shared" si="623"/>
        <v>192000</v>
      </c>
      <c r="I359" s="182"/>
      <c r="J359" s="182">
        <f t="shared" si="624"/>
        <v>192000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192000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192000</v>
      </c>
      <c r="AE359" s="182">
        <f t="shared" si="628"/>
        <v>192000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629"/>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630"/>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631"/>
        <v>0</v>
      </c>
      <c r="AR359" s="182">
        <f t="shared" si="632"/>
        <v>192000</v>
      </c>
    </row>
    <row r="360" spans="2:44" x14ac:dyDescent="0.25">
      <c r="B360" s="180" t="s">
        <v>337</v>
      </c>
      <c r="C360" s="181" t="s">
        <v>1005</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622"/>
        <v>0</v>
      </c>
      <c r="G360" s="182"/>
      <c r="H360" s="182">
        <f t="shared" si="623"/>
        <v>0</v>
      </c>
      <c r="I360" s="182"/>
      <c r="J360" s="182">
        <f t="shared" si="624"/>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628"/>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629"/>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630"/>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631"/>
        <v>0</v>
      </c>
      <c r="AR360" s="182">
        <f t="shared" si="632"/>
        <v>0</v>
      </c>
    </row>
    <row r="361" spans="2:44" x14ac:dyDescent="0.25">
      <c r="B361" s="180" t="s">
        <v>1006</v>
      </c>
      <c r="C361" s="181" t="s">
        <v>1005</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622"/>
        <v>0</v>
      </c>
      <c r="G361" s="182"/>
      <c r="H361" s="182">
        <f t="shared" si="623"/>
        <v>0</v>
      </c>
      <c r="I361" s="182"/>
      <c r="J361" s="182">
        <f t="shared" si="624"/>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628"/>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629"/>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630"/>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631"/>
        <v>0</v>
      </c>
      <c r="AR361" s="182">
        <f t="shared" si="632"/>
        <v>0</v>
      </c>
    </row>
    <row r="362" spans="2:44" x14ac:dyDescent="0.25">
      <c r="B362" s="180" t="s">
        <v>1007</v>
      </c>
      <c r="C362" s="181" t="s">
        <v>1008</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622"/>
        <v>0</v>
      </c>
      <c r="G362" s="182"/>
      <c r="H362" s="182">
        <f t="shared" si="623"/>
        <v>0</v>
      </c>
      <c r="I362" s="182"/>
      <c r="J362" s="182">
        <f t="shared" si="624"/>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628"/>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629"/>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630"/>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631"/>
        <v>0</v>
      </c>
      <c r="AR362" s="182">
        <f t="shared" si="632"/>
        <v>0</v>
      </c>
    </row>
    <row r="363" spans="2:44" x14ac:dyDescent="0.25">
      <c r="B363" s="180" t="s">
        <v>1009</v>
      </c>
      <c r="C363" s="181" t="s">
        <v>1010</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822">D363+E363</f>
        <v>0</v>
      </c>
      <c r="G363" s="182"/>
      <c r="H363" s="182">
        <f t="shared" ref="H363:H378" si="823">F363-G363</f>
        <v>0</v>
      </c>
      <c r="I363" s="182"/>
      <c r="J363" s="182">
        <f t="shared" ref="J363:J378" si="824">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825">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826">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827">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828">AN363+AO363+AP363</f>
        <v>0</v>
      </c>
      <c r="AR363" s="182">
        <f t="shared" ref="AR363:AR378" si="829">AE363+AI363+AM363+AQ363</f>
        <v>0</v>
      </c>
    </row>
    <row r="364" spans="2:44" x14ac:dyDescent="0.25">
      <c r="B364" s="180" t="s">
        <v>1011</v>
      </c>
      <c r="C364" s="181" t="s">
        <v>1012</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822"/>
        <v>0</v>
      </c>
      <c r="G364" s="182"/>
      <c r="H364" s="182">
        <f t="shared" si="823"/>
        <v>0</v>
      </c>
      <c r="I364" s="182"/>
      <c r="J364" s="182">
        <f t="shared" si="824"/>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825"/>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826"/>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827"/>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828"/>
        <v>0</v>
      </c>
      <c r="AR364" s="182">
        <f t="shared" si="829"/>
        <v>0</v>
      </c>
    </row>
    <row r="365" spans="2:44" ht="14.45" x14ac:dyDescent="0.35">
      <c r="B365" s="180" t="s">
        <v>338</v>
      </c>
      <c r="C365" s="181" t="s">
        <v>1013</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822"/>
        <v>0</v>
      </c>
      <c r="G365" s="182"/>
      <c r="H365" s="182">
        <f t="shared" si="823"/>
        <v>0</v>
      </c>
      <c r="I365" s="182"/>
      <c r="J365" s="182">
        <f t="shared" si="824"/>
        <v>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825"/>
        <v>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826"/>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827"/>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828"/>
        <v>0</v>
      </c>
      <c r="AR365" s="182">
        <f t="shared" si="829"/>
        <v>0</v>
      </c>
    </row>
    <row r="366" spans="2:44" ht="14.45" x14ac:dyDescent="0.35">
      <c r="B366" s="180" t="s">
        <v>1014</v>
      </c>
      <c r="C366" s="181" t="s">
        <v>1015</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1200000</v>
      </c>
      <c r="F366" s="182">
        <f t="shared" si="822"/>
        <v>1200000</v>
      </c>
      <c r="G366" s="182"/>
      <c r="H366" s="182">
        <f t="shared" si="823"/>
        <v>1200000</v>
      </c>
      <c r="I366" s="182"/>
      <c r="J366" s="182">
        <f t="shared" si="824"/>
        <v>1200000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555000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541000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366" s="182">
        <f t="shared" si="825"/>
        <v>1171000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826"/>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827"/>
        <v>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828"/>
        <v>0</v>
      </c>
      <c r="AR366" s="182">
        <f t="shared" si="829"/>
        <v>1171000</v>
      </c>
    </row>
    <row r="367" spans="2:44" x14ac:dyDescent="0.25">
      <c r="B367" s="180" t="s">
        <v>1016</v>
      </c>
      <c r="C367" s="181" t="s">
        <v>1017</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822"/>
        <v>0</v>
      </c>
      <c r="G367" s="182"/>
      <c r="H367" s="182">
        <f t="shared" si="823"/>
        <v>0</v>
      </c>
      <c r="I367" s="182"/>
      <c r="J367" s="182">
        <f t="shared" si="824"/>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825"/>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826"/>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827"/>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828"/>
        <v>0</v>
      </c>
      <c r="AR367" s="182">
        <f t="shared" si="829"/>
        <v>0</v>
      </c>
    </row>
    <row r="368" spans="2:44" ht="14.45" x14ac:dyDescent="0.35">
      <c r="B368" s="180" t="s">
        <v>1018</v>
      </c>
      <c r="C368" s="181" t="s">
        <v>1019</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822"/>
        <v>0</v>
      </c>
      <c r="G368" s="182"/>
      <c r="H368" s="182">
        <f t="shared" si="823"/>
        <v>0</v>
      </c>
      <c r="I368" s="182"/>
      <c r="J368" s="182">
        <f t="shared" si="824"/>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825"/>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826"/>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827"/>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828"/>
        <v>0</v>
      </c>
      <c r="AR368" s="182">
        <f t="shared" si="829"/>
        <v>0</v>
      </c>
    </row>
    <row r="369" spans="2:44" x14ac:dyDescent="0.25">
      <c r="B369" s="180" t="s">
        <v>1020</v>
      </c>
      <c r="C369" s="181" t="s">
        <v>1021</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822"/>
        <v>0</v>
      </c>
      <c r="G369" s="182"/>
      <c r="H369" s="182">
        <f t="shared" si="823"/>
        <v>0</v>
      </c>
      <c r="I369" s="182"/>
      <c r="J369" s="182">
        <f t="shared" si="824"/>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825"/>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826"/>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827"/>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828"/>
        <v>0</v>
      </c>
      <c r="AR369" s="182">
        <f t="shared" si="829"/>
        <v>0</v>
      </c>
    </row>
    <row r="370" spans="2:44" ht="14.45" x14ac:dyDescent="0.35">
      <c r="B370" s="180" t="s">
        <v>339</v>
      </c>
      <c r="C370" s="181" t="s">
        <v>1022</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822"/>
        <v>0</v>
      </c>
      <c r="G370" s="182"/>
      <c r="H370" s="182">
        <f t="shared" si="823"/>
        <v>0</v>
      </c>
      <c r="I370" s="182"/>
      <c r="J370" s="182">
        <f t="shared" si="824"/>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825"/>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826"/>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827"/>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828"/>
        <v>0</v>
      </c>
      <c r="AR370" s="182">
        <f t="shared" si="829"/>
        <v>0</v>
      </c>
    </row>
    <row r="371" spans="2:44" ht="14.45" x14ac:dyDescent="0.35">
      <c r="B371" s="180" t="s">
        <v>1023</v>
      </c>
      <c r="C371" s="181" t="s">
        <v>1024</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822"/>
        <v>0</v>
      </c>
      <c r="G371" s="182"/>
      <c r="H371" s="182">
        <f t="shared" si="823"/>
        <v>0</v>
      </c>
      <c r="I371" s="182"/>
      <c r="J371" s="182">
        <f t="shared" si="824"/>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825"/>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826"/>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827"/>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828"/>
        <v>0</v>
      </c>
      <c r="AR371" s="182">
        <f t="shared" si="829"/>
        <v>0</v>
      </c>
    </row>
    <row r="372" spans="2:44" ht="14.45" x14ac:dyDescent="0.35">
      <c r="B372" s="180" t="s">
        <v>1025</v>
      </c>
      <c r="C372" s="181" t="s">
        <v>1026</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822"/>
        <v>0</v>
      </c>
      <c r="G372" s="182"/>
      <c r="H372" s="182">
        <f t="shared" si="823"/>
        <v>0</v>
      </c>
      <c r="I372" s="182"/>
      <c r="J372" s="182">
        <f t="shared" si="824"/>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825"/>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826"/>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827"/>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828"/>
        <v>0</v>
      </c>
      <c r="AR372" s="182">
        <f t="shared" si="829"/>
        <v>0</v>
      </c>
    </row>
    <row r="373" spans="2:44" ht="14.45" x14ac:dyDescent="0.35">
      <c r="B373" s="180" t="s">
        <v>1027</v>
      </c>
      <c r="C373" s="181" t="s">
        <v>1028</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822"/>
        <v>0</v>
      </c>
      <c r="G373" s="182"/>
      <c r="H373" s="182">
        <f t="shared" si="823"/>
        <v>0</v>
      </c>
      <c r="I373" s="182"/>
      <c r="J373" s="182">
        <f t="shared" si="824"/>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825"/>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826"/>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827"/>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828"/>
        <v>0</v>
      </c>
      <c r="AR373" s="182">
        <f t="shared" si="829"/>
        <v>0</v>
      </c>
    </row>
    <row r="374" spans="2:44" ht="14.45" x14ac:dyDescent="0.35">
      <c r="B374" s="180" t="s">
        <v>1029</v>
      </c>
      <c r="C374" s="181" t="s">
        <v>1030</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822"/>
        <v>0</v>
      </c>
      <c r="G374" s="182"/>
      <c r="H374" s="182">
        <f t="shared" si="823"/>
        <v>0</v>
      </c>
      <c r="I374" s="182"/>
      <c r="J374" s="182">
        <f t="shared" si="824"/>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825"/>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826"/>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827"/>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828"/>
        <v>0</v>
      </c>
      <c r="AR374" s="182">
        <f t="shared" si="829"/>
        <v>0</v>
      </c>
    </row>
    <row r="375" spans="2:44" ht="14.45" x14ac:dyDescent="0.35">
      <c r="B375" s="180" t="s">
        <v>1031</v>
      </c>
      <c r="C375" s="181" t="s">
        <v>1032</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822"/>
        <v>0</v>
      </c>
      <c r="G375" s="182"/>
      <c r="H375" s="182">
        <f t="shared" si="823"/>
        <v>0</v>
      </c>
      <c r="I375" s="182"/>
      <c r="J375" s="182">
        <f t="shared" si="824"/>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825"/>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826"/>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827"/>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828"/>
        <v>0</v>
      </c>
      <c r="AR375" s="182">
        <f t="shared" si="829"/>
        <v>0</v>
      </c>
    </row>
    <row r="376" spans="2:44" ht="14.45" x14ac:dyDescent="0.35">
      <c r="B376" s="180" t="s">
        <v>1033</v>
      </c>
      <c r="C376" s="181" t="s">
        <v>1034</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822"/>
        <v>0</v>
      </c>
      <c r="G376" s="182"/>
      <c r="H376" s="182">
        <f t="shared" si="823"/>
        <v>0</v>
      </c>
      <c r="I376" s="182"/>
      <c r="J376" s="182">
        <f t="shared" si="824"/>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825"/>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826"/>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827"/>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828"/>
        <v>0</v>
      </c>
      <c r="AR376" s="182">
        <f t="shared" si="829"/>
        <v>0</v>
      </c>
    </row>
    <row r="377" spans="2:44" ht="14.45" x14ac:dyDescent="0.35">
      <c r="B377" s="180" t="s">
        <v>1035</v>
      </c>
      <c r="C377" s="181" t="s">
        <v>1036</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822"/>
        <v>0</v>
      </c>
      <c r="G377" s="182"/>
      <c r="H377" s="182">
        <f t="shared" si="823"/>
        <v>0</v>
      </c>
      <c r="I377" s="182"/>
      <c r="J377" s="182">
        <f t="shared" si="824"/>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825"/>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826"/>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827"/>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828"/>
        <v>0</v>
      </c>
      <c r="AR377" s="182">
        <f t="shared" si="829"/>
        <v>0</v>
      </c>
    </row>
    <row r="378" spans="2:44" ht="14.45" x14ac:dyDescent="0.35">
      <c r="B378" s="180" t="s">
        <v>1037</v>
      </c>
      <c r="C378" s="181" t="s">
        <v>1038</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822"/>
        <v>0</v>
      </c>
      <c r="G378" s="182"/>
      <c r="H378" s="182">
        <f t="shared" si="823"/>
        <v>0</v>
      </c>
      <c r="I378" s="182"/>
      <c r="J378" s="182">
        <f t="shared" si="824"/>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825"/>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826"/>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827"/>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828"/>
        <v>0</v>
      </c>
      <c r="AR378" s="182">
        <f t="shared" si="829"/>
        <v>0</v>
      </c>
    </row>
    <row r="379" spans="2:44" ht="14.45" x14ac:dyDescent="0.35">
      <c r="B379" s="180" t="s">
        <v>1039</v>
      </c>
      <c r="C379" s="181" t="s">
        <v>1040</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622"/>
        <v>0</v>
      </c>
      <c r="G379" s="182"/>
      <c r="H379" s="182">
        <f t="shared" si="623"/>
        <v>0</v>
      </c>
      <c r="I379" s="182"/>
      <c r="J379" s="182">
        <f t="shared" si="624"/>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si="628"/>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si="629"/>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si="630"/>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si="631"/>
        <v>0</v>
      </c>
      <c r="AR379" s="182">
        <f t="shared" si="632"/>
        <v>0</v>
      </c>
    </row>
    <row r="380" spans="2:44" ht="14.45" x14ac:dyDescent="0.35">
      <c r="B380" s="180" t="s">
        <v>1041</v>
      </c>
      <c r="C380" s="181" t="s">
        <v>1042</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622"/>
        <v>0</v>
      </c>
      <c r="G380" s="182"/>
      <c r="H380" s="182">
        <f t="shared" si="623"/>
        <v>0</v>
      </c>
      <c r="I380" s="182"/>
      <c r="J380" s="182">
        <f t="shared" si="624"/>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628"/>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629"/>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630"/>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631"/>
        <v>0</v>
      </c>
      <c r="AR380" s="182">
        <f t="shared" si="632"/>
        <v>0</v>
      </c>
    </row>
    <row r="381" spans="2:44" ht="14.45" x14ac:dyDescent="0.35">
      <c r="B381" s="180" t="s">
        <v>1043</v>
      </c>
      <c r="C381" s="181" t="s">
        <v>1042</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622"/>
        <v>0</v>
      </c>
      <c r="G381" s="182"/>
      <c r="H381" s="182">
        <f t="shared" si="623"/>
        <v>0</v>
      </c>
      <c r="I381" s="182"/>
      <c r="J381" s="182">
        <f t="shared" si="624"/>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628"/>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629"/>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630"/>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631"/>
        <v>0</v>
      </c>
      <c r="AR381" s="182">
        <f t="shared" si="632"/>
        <v>0</v>
      </c>
    </row>
    <row r="382" spans="2:44" ht="14.45" x14ac:dyDescent="0.35">
      <c r="B382" s="180" t="s">
        <v>1044</v>
      </c>
      <c r="C382" s="181" t="s">
        <v>1045</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622"/>
        <v>0</v>
      </c>
      <c r="G382" s="182"/>
      <c r="H382" s="182">
        <f t="shared" si="623"/>
        <v>0</v>
      </c>
      <c r="I382" s="182"/>
      <c r="J382" s="182">
        <f t="shared" si="624"/>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628"/>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629"/>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630"/>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631"/>
        <v>0</v>
      </c>
      <c r="AR382" s="182">
        <f t="shared" si="632"/>
        <v>0</v>
      </c>
    </row>
    <row r="383" spans="2:44" ht="14.45" x14ac:dyDescent="0.35">
      <c r="B383" s="189" t="s">
        <v>340</v>
      </c>
      <c r="C383" s="190" t="s">
        <v>208</v>
      </c>
      <c r="D383" s="191">
        <f>SUM(D384:D388)</f>
        <v>0</v>
      </c>
      <c r="E383" s="191">
        <f>SUM(E384:E388)</f>
        <v>410000</v>
      </c>
      <c r="F383" s="191">
        <f t="shared" ref="F383:F498" si="830">D383+E383</f>
        <v>410000</v>
      </c>
      <c r="G383" s="191">
        <f>SUM(G384:G388)</f>
        <v>0</v>
      </c>
      <c r="H383" s="191">
        <f t="shared" si="623"/>
        <v>410000</v>
      </c>
      <c r="I383" s="191">
        <f>SUM(I384:I388)</f>
        <v>0</v>
      </c>
      <c r="J383" s="191">
        <f t="shared" si="624"/>
        <v>410000</v>
      </c>
      <c r="K383" s="191">
        <f t="shared" ref="K383:AD383" si="831">SUM(K384:K388)</f>
        <v>0</v>
      </c>
      <c r="L383" s="191">
        <f t="shared" si="831"/>
        <v>0</v>
      </c>
      <c r="M383" s="191">
        <f t="shared" si="831"/>
        <v>0</v>
      </c>
      <c r="N383" s="191">
        <f t="shared" si="831"/>
        <v>0</v>
      </c>
      <c r="O383" s="191">
        <f t="shared" si="831"/>
        <v>0</v>
      </c>
      <c r="P383" s="191">
        <f t="shared" ref="P383:Q383" si="832">SUM(P384:P388)</f>
        <v>0</v>
      </c>
      <c r="Q383" s="191">
        <f t="shared" si="832"/>
        <v>0</v>
      </c>
      <c r="R383" s="191">
        <f t="shared" si="831"/>
        <v>0</v>
      </c>
      <c r="S383" s="191">
        <f t="shared" si="831"/>
        <v>0</v>
      </c>
      <c r="T383" s="191">
        <f t="shared" ref="T383" si="833">SUM(T384:T388)</f>
        <v>0</v>
      </c>
      <c r="U383" s="191">
        <f t="shared" si="831"/>
        <v>410000</v>
      </c>
      <c r="V383" s="191">
        <f t="shared" si="831"/>
        <v>0</v>
      </c>
      <c r="W383" s="191">
        <f t="shared" ref="W383" si="834">SUM(W384:W388)</f>
        <v>0</v>
      </c>
      <c r="X383" s="191">
        <f t="shared" si="831"/>
        <v>0</v>
      </c>
      <c r="Y383" s="191">
        <f t="shared" ref="Y383:Z383" si="835">SUM(Y384:Y388)</f>
        <v>0</v>
      </c>
      <c r="Z383" s="191">
        <f t="shared" si="835"/>
        <v>0</v>
      </c>
      <c r="AA383" s="191">
        <f t="shared" si="831"/>
        <v>0</v>
      </c>
      <c r="AB383" s="191">
        <f t="shared" si="831"/>
        <v>0</v>
      </c>
      <c r="AC383" s="191">
        <f t="shared" si="831"/>
        <v>0</v>
      </c>
      <c r="AD383" s="191">
        <f t="shared" si="831"/>
        <v>0</v>
      </c>
      <c r="AE383" s="191">
        <f t="shared" si="628"/>
        <v>0</v>
      </c>
      <c r="AF383" s="191">
        <f>SUM(AF384:AF388)</f>
        <v>0</v>
      </c>
      <c r="AG383" s="191">
        <f>SUM(AG384:AG388)</f>
        <v>0</v>
      </c>
      <c r="AH383" s="191">
        <f>SUM(AH384:AH388)</f>
        <v>0</v>
      </c>
      <c r="AI383" s="191">
        <f t="shared" si="629"/>
        <v>0</v>
      </c>
      <c r="AJ383" s="191">
        <f>SUM(AJ384:AJ388)</f>
        <v>310000</v>
      </c>
      <c r="AK383" s="191">
        <f>SUM(AK384:AK388)</f>
        <v>0</v>
      </c>
      <c r="AL383" s="191">
        <f>SUM(AL384:AL388)</f>
        <v>0</v>
      </c>
      <c r="AM383" s="191">
        <f t="shared" si="630"/>
        <v>310000</v>
      </c>
      <c r="AN383" s="191">
        <f>SUM(AN384:AN388)</f>
        <v>0</v>
      </c>
      <c r="AO383" s="191">
        <f>SUM(AO384:AO388)</f>
        <v>0</v>
      </c>
      <c r="AP383" s="191">
        <f>SUM(AP384:AP388)</f>
        <v>0</v>
      </c>
      <c r="AQ383" s="191">
        <f t="shared" si="631"/>
        <v>0</v>
      </c>
      <c r="AR383" s="191">
        <f t="shared" si="632"/>
        <v>310000</v>
      </c>
    </row>
    <row r="384" spans="2:44" ht="14.45" x14ac:dyDescent="0.35">
      <c r="B384" s="180" t="s">
        <v>341</v>
      </c>
      <c r="C384" s="181" t="s">
        <v>209</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830"/>
        <v>0</v>
      </c>
      <c r="G384" s="182"/>
      <c r="H384" s="182">
        <f t="shared" si="623"/>
        <v>0</v>
      </c>
      <c r="I384" s="182"/>
      <c r="J384" s="182">
        <f t="shared" si="624"/>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628"/>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629"/>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630"/>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631"/>
        <v>0</v>
      </c>
      <c r="AR384" s="182">
        <f t="shared" si="632"/>
        <v>0</v>
      </c>
    </row>
    <row r="385" spans="1:44" ht="14.45" x14ac:dyDescent="0.35">
      <c r="B385" s="180" t="s">
        <v>1046</v>
      </c>
      <c r="C385" s="181" t="s">
        <v>1047</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410000</v>
      </c>
      <c r="F385" s="182">
        <f t="shared" si="830"/>
        <v>410000</v>
      </c>
      <c r="G385" s="182"/>
      <c r="H385" s="182">
        <f t="shared" si="623"/>
        <v>410000</v>
      </c>
      <c r="I385" s="182"/>
      <c r="J385" s="182">
        <f t="shared" si="624"/>
        <v>410000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628"/>
        <v>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629"/>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310000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630"/>
        <v>310000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631"/>
        <v>0</v>
      </c>
      <c r="AR385" s="182">
        <f t="shared" si="632"/>
        <v>310000</v>
      </c>
    </row>
    <row r="386" spans="1:44" ht="14.45" x14ac:dyDescent="0.35">
      <c r="B386" s="180" t="s">
        <v>1048</v>
      </c>
      <c r="C386" s="181" t="s">
        <v>1049</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836">D386+E386</f>
        <v>0</v>
      </c>
      <c r="G386" s="182"/>
      <c r="H386" s="182">
        <f t="shared" ref="H386" si="837">F386-G386</f>
        <v>0</v>
      </c>
      <c r="I386" s="182"/>
      <c r="J386" s="182">
        <f t="shared" ref="J386" si="838">F386-I386</f>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ref="AE386" si="839">AB386+AC386+AD386</f>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ref="AI386" si="840">AF386+AG386+AH386</f>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ref="AM386" si="841">AJ386+AK386+AL386</f>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ref="AQ386" si="842">AN386+AO386+AP386</f>
        <v>0</v>
      </c>
      <c r="AR386" s="182">
        <f t="shared" ref="AR386" si="843">AE386+AI386+AM386+AQ386</f>
        <v>0</v>
      </c>
    </row>
    <row r="387" spans="1:44" ht="14.45" x14ac:dyDescent="0.35">
      <c r="A387" s="110"/>
      <c r="B387" s="180" t="s">
        <v>1050</v>
      </c>
      <c r="C387" s="181" t="s">
        <v>1372</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44">D387+E387</f>
        <v>0</v>
      </c>
      <c r="G387" s="182"/>
      <c r="H387" s="182">
        <f t="shared" ref="H387" si="845">F387-G387</f>
        <v>0</v>
      </c>
      <c r="I387" s="182"/>
      <c r="J387" s="182">
        <f t="shared" ref="J387" si="846">F387-I387</f>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ref="AE387" si="847">AB387+AC387+AD387</f>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ref="AI387" si="848">AF387+AG387+AH387</f>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ref="AM387" si="849">AJ387+AK387+AL387</f>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ref="AQ387" si="850">AN387+AO387+AP387</f>
        <v>0</v>
      </c>
      <c r="AR387" s="182">
        <f t="shared" ref="AR387" si="851">AE387+AI387+AM387+AQ387</f>
        <v>0</v>
      </c>
    </row>
    <row r="388" spans="1:44" ht="14.45" x14ac:dyDescent="0.35">
      <c r="A388" s="110"/>
      <c r="B388" s="180" t="s">
        <v>1052</v>
      </c>
      <c r="C388" s="181" t="s">
        <v>1051</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830"/>
        <v>0</v>
      </c>
      <c r="G388" s="182"/>
      <c r="H388" s="182">
        <f t="shared" si="623"/>
        <v>0</v>
      </c>
      <c r="I388" s="182"/>
      <c r="J388" s="182">
        <f t="shared" si="624"/>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628"/>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629"/>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630"/>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631"/>
        <v>0</v>
      </c>
      <c r="AR388" s="182">
        <f t="shared" si="632"/>
        <v>0</v>
      </c>
    </row>
    <row r="389" spans="1:44" ht="14.45" x14ac:dyDescent="0.35">
      <c r="B389" s="189" t="s">
        <v>342</v>
      </c>
      <c r="C389" s="190" t="s">
        <v>210</v>
      </c>
      <c r="D389" s="191">
        <f>SUM(D390:D396)</f>
        <v>0</v>
      </c>
      <c r="E389" s="191">
        <f>SUM(E390:E396)</f>
        <v>0</v>
      </c>
      <c r="F389" s="191">
        <f t="shared" si="830"/>
        <v>0</v>
      </c>
      <c r="G389" s="191">
        <f>SUM(G390:G396)</f>
        <v>0</v>
      </c>
      <c r="H389" s="191">
        <f t="shared" si="623"/>
        <v>0</v>
      </c>
      <c r="I389" s="191">
        <f>SUM(I390:I396)</f>
        <v>0</v>
      </c>
      <c r="J389" s="191">
        <f t="shared" si="624"/>
        <v>0</v>
      </c>
      <c r="K389" s="191">
        <f t="shared" ref="K389:AD389" si="852">SUM(K390:K396)</f>
        <v>0</v>
      </c>
      <c r="L389" s="191">
        <f t="shared" si="852"/>
        <v>0</v>
      </c>
      <c r="M389" s="191">
        <f t="shared" si="852"/>
        <v>0</v>
      </c>
      <c r="N389" s="191">
        <f t="shared" si="852"/>
        <v>0</v>
      </c>
      <c r="O389" s="191">
        <f t="shared" si="852"/>
        <v>0</v>
      </c>
      <c r="P389" s="191">
        <f t="shared" si="852"/>
        <v>0</v>
      </c>
      <c r="Q389" s="191">
        <f t="shared" si="852"/>
        <v>0</v>
      </c>
      <c r="R389" s="191">
        <f t="shared" si="852"/>
        <v>0</v>
      </c>
      <c r="S389" s="191">
        <f t="shared" si="852"/>
        <v>0</v>
      </c>
      <c r="T389" s="191">
        <f t="shared" ref="T389" si="853">SUM(T390:T396)</f>
        <v>0</v>
      </c>
      <c r="U389" s="191">
        <f t="shared" si="852"/>
        <v>0</v>
      </c>
      <c r="V389" s="191">
        <f t="shared" si="852"/>
        <v>0</v>
      </c>
      <c r="W389" s="191">
        <f t="shared" si="852"/>
        <v>0</v>
      </c>
      <c r="X389" s="191">
        <f t="shared" si="852"/>
        <v>0</v>
      </c>
      <c r="Y389" s="191">
        <f t="shared" ref="Y389:Z389" si="854">SUM(Y390:Y396)</f>
        <v>0</v>
      </c>
      <c r="Z389" s="191">
        <f t="shared" si="854"/>
        <v>0</v>
      </c>
      <c r="AA389" s="191">
        <f t="shared" si="852"/>
        <v>0</v>
      </c>
      <c r="AB389" s="191">
        <f t="shared" si="852"/>
        <v>0</v>
      </c>
      <c r="AC389" s="191">
        <f t="shared" si="852"/>
        <v>0</v>
      </c>
      <c r="AD389" s="191">
        <f t="shared" si="852"/>
        <v>0</v>
      </c>
      <c r="AE389" s="191">
        <f t="shared" si="628"/>
        <v>0</v>
      </c>
      <c r="AF389" s="191">
        <f>SUM(AF390:AF396)</f>
        <v>0</v>
      </c>
      <c r="AG389" s="191">
        <f>SUM(AG390:AG396)</f>
        <v>0</v>
      </c>
      <c r="AH389" s="191">
        <f>SUM(AH390:AH396)</f>
        <v>0</v>
      </c>
      <c r="AI389" s="191">
        <f t="shared" si="629"/>
        <v>0</v>
      </c>
      <c r="AJ389" s="191">
        <f>SUM(AJ390:AJ396)</f>
        <v>0</v>
      </c>
      <c r="AK389" s="191">
        <f>SUM(AK390:AK396)</f>
        <v>0</v>
      </c>
      <c r="AL389" s="191">
        <f>SUM(AL390:AL396)</f>
        <v>0</v>
      </c>
      <c r="AM389" s="191">
        <f t="shared" si="630"/>
        <v>0</v>
      </c>
      <c r="AN389" s="191">
        <f>SUM(AN390:AN396)</f>
        <v>0</v>
      </c>
      <c r="AO389" s="191">
        <f>SUM(AO390:AO396)</f>
        <v>0</v>
      </c>
      <c r="AP389" s="191">
        <f>SUM(AP390:AP396)</f>
        <v>0</v>
      </c>
      <c r="AQ389" s="191">
        <f t="shared" si="631"/>
        <v>0</v>
      </c>
      <c r="AR389" s="191">
        <f t="shared" si="632"/>
        <v>0</v>
      </c>
    </row>
    <row r="390" spans="1:44" ht="14.45" x14ac:dyDescent="0.35">
      <c r="B390" s="180" t="s">
        <v>343</v>
      </c>
      <c r="C390" s="181" t="s">
        <v>211</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830"/>
        <v>0</v>
      </c>
      <c r="G390" s="182"/>
      <c r="H390" s="182">
        <f t="shared" si="623"/>
        <v>0</v>
      </c>
      <c r="I390" s="182"/>
      <c r="J390" s="182">
        <f t="shared" si="624"/>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628"/>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629"/>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630"/>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631"/>
        <v>0</v>
      </c>
      <c r="AR390" s="182">
        <f t="shared" si="632"/>
        <v>0</v>
      </c>
    </row>
    <row r="391" spans="1:44" ht="14.45" x14ac:dyDescent="0.35">
      <c r="B391" s="180" t="s">
        <v>1053</v>
      </c>
      <c r="C391" s="181" t="s">
        <v>1054</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55">D391+E391</f>
        <v>0</v>
      </c>
      <c r="G391" s="182"/>
      <c r="H391" s="182">
        <f t="shared" ref="H391:H394" si="856">F391-G391</f>
        <v>0</v>
      </c>
      <c r="I391" s="182"/>
      <c r="J391" s="182">
        <f t="shared" ref="J391:J394" si="857">F391-I391</f>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ref="AE391:AE394" si="858">AB391+AC391+AD391</f>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ref="AI391:AI394" si="859">AF391+AG391+AH391</f>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ref="AM391:AM394" si="860">AJ391+AK391+AL391</f>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ref="AQ391:AQ394" si="861">AN391+AO391+AP391</f>
        <v>0</v>
      </c>
      <c r="AR391" s="182">
        <f t="shared" ref="AR391:AR394" si="862">AE391+AI391+AM391+AQ391</f>
        <v>0</v>
      </c>
    </row>
    <row r="392" spans="1:44" ht="14.45" x14ac:dyDescent="0.35">
      <c r="B392" s="180" t="s">
        <v>344</v>
      </c>
      <c r="C392" s="181" t="s">
        <v>212</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55"/>
        <v>0</v>
      </c>
      <c r="G392" s="182"/>
      <c r="H392" s="182">
        <f t="shared" si="856"/>
        <v>0</v>
      </c>
      <c r="I392" s="182"/>
      <c r="J392" s="182">
        <f t="shared" si="857"/>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858"/>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859"/>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860"/>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861"/>
        <v>0</v>
      </c>
      <c r="AR392" s="182">
        <f t="shared" si="862"/>
        <v>0</v>
      </c>
    </row>
    <row r="393" spans="1:44" ht="14.45" x14ac:dyDescent="0.35">
      <c r="B393" s="180" t="s">
        <v>1055</v>
      </c>
      <c r="C393" s="181" t="s">
        <v>1056</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55"/>
        <v>0</v>
      </c>
      <c r="G393" s="182"/>
      <c r="H393" s="182">
        <f t="shared" si="856"/>
        <v>0</v>
      </c>
      <c r="I393" s="182"/>
      <c r="J393" s="182">
        <f t="shared" si="857"/>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858"/>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859"/>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860"/>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861"/>
        <v>0</v>
      </c>
      <c r="AR393" s="182">
        <f t="shared" si="862"/>
        <v>0</v>
      </c>
    </row>
    <row r="394" spans="1:44" ht="14.45" x14ac:dyDescent="0.35">
      <c r="B394" s="180" t="s">
        <v>1057</v>
      </c>
      <c r="C394" s="181" t="s">
        <v>1058</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55"/>
        <v>0</v>
      </c>
      <c r="G394" s="182"/>
      <c r="H394" s="182">
        <f t="shared" si="856"/>
        <v>0</v>
      </c>
      <c r="I394" s="182"/>
      <c r="J394" s="182">
        <f t="shared" si="857"/>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858"/>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859"/>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860"/>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861"/>
        <v>0</v>
      </c>
      <c r="AR394" s="182">
        <f t="shared" si="862"/>
        <v>0</v>
      </c>
    </row>
    <row r="395" spans="1:44" ht="14.45" x14ac:dyDescent="0.35">
      <c r="B395" s="180" t="s">
        <v>345</v>
      </c>
      <c r="C395" s="181" t="s">
        <v>213</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830"/>
        <v>0</v>
      </c>
      <c r="G395" s="182"/>
      <c r="H395" s="182">
        <f t="shared" si="623"/>
        <v>0</v>
      </c>
      <c r="I395" s="182"/>
      <c r="J395" s="182">
        <f t="shared" si="624"/>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628"/>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629"/>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630"/>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631"/>
        <v>0</v>
      </c>
      <c r="AR395" s="182">
        <f t="shared" si="632"/>
        <v>0</v>
      </c>
    </row>
    <row r="396" spans="1:44" ht="14.45" x14ac:dyDescent="0.35">
      <c r="B396" s="180" t="s">
        <v>1059</v>
      </c>
      <c r="C396" s="181" t="s">
        <v>1060</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63">D396+E396</f>
        <v>0</v>
      </c>
      <c r="G396" s="182"/>
      <c r="H396" s="182">
        <f t="shared" ref="H396" si="864">F396-G396</f>
        <v>0</v>
      </c>
      <c r="I396" s="182"/>
      <c r="J396" s="182">
        <f t="shared" ref="J396" si="865">F396-I396</f>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ref="AE396" si="866">AB396+AC396+AD396</f>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ref="AI396" si="867">AF396+AG396+AH396</f>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ref="AM396" si="868">AJ396+AK396+AL396</f>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ref="AQ396" si="869">AN396+AO396+AP396</f>
        <v>0</v>
      </c>
      <c r="AR396" s="182">
        <f t="shared" ref="AR396" si="870">AE396+AI396+AM396+AQ396</f>
        <v>0</v>
      </c>
    </row>
    <row r="397" spans="1:44" ht="14.45" x14ac:dyDescent="0.35">
      <c r="B397" s="177" t="s">
        <v>351</v>
      </c>
      <c r="C397" s="178" t="s">
        <v>219</v>
      </c>
      <c r="D397" s="179">
        <f>D398+D459+D467+D485+D489</f>
        <v>0</v>
      </c>
      <c r="E397" s="179">
        <f>E398+E459+E467+E485+E489</f>
        <v>0</v>
      </c>
      <c r="F397" s="179">
        <f t="shared" si="830"/>
        <v>0</v>
      </c>
      <c r="G397" s="179">
        <f>G398+G459+G467+G485+G489</f>
        <v>0</v>
      </c>
      <c r="H397" s="179">
        <f t="shared" si="623"/>
        <v>0</v>
      </c>
      <c r="I397" s="179">
        <f>I398+I459+I467+I485+I489</f>
        <v>0</v>
      </c>
      <c r="J397" s="179">
        <f t="shared" si="624"/>
        <v>0</v>
      </c>
      <c r="K397" s="179">
        <f t="shared" ref="K397:AD397" si="871">K398+K459+K467+K485+K489</f>
        <v>0</v>
      </c>
      <c r="L397" s="179">
        <f t="shared" si="871"/>
        <v>0</v>
      </c>
      <c r="M397" s="179">
        <f t="shared" si="871"/>
        <v>0</v>
      </c>
      <c r="N397" s="179">
        <f t="shared" si="871"/>
        <v>0</v>
      </c>
      <c r="O397" s="179">
        <f t="shared" si="871"/>
        <v>0</v>
      </c>
      <c r="P397" s="179">
        <f t="shared" si="871"/>
        <v>0</v>
      </c>
      <c r="Q397" s="179">
        <f t="shared" si="871"/>
        <v>0</v>
      </c>
      <c r="R397" s="179">
        <f t="shared" si="871"/>
        <v>0</v>
      </c>
      <c r="S397" s="179">
        <f t="shared" si="871"/>
        <v>0</v>
      </c>
      <c r="T397" s="179">
        <f t="shared" ref="T397" si="872">T398+T459+T467+T485+T489</f>
        <v>0</v>
      </c>
      <c r="U397" s="179">
        <f t="shared" si="871"/>
        <v>0</v>
      </c>
      <c r="V397" s="179">
        <f t="shared" si="871"/>
        <v>0</v>
      </c>
      <c r="W397" s="179">
        <f t="shared" si="871"/>
        <v>0</v>
      </c>
      <c r="X397" s="179">
        <f t="shared" si="871"/>
        <v>0</v>
      </c>
      <c r="Y397" s="179">
        <f t="shared" ref="Y397:Z397" si="873">Y398+Y459+Y467+Y485+Y489</f>
        <v>0</v>
      </c>
      <c r="Z397" s="179">
        <f t="shared" si="873"/>
        <v>0</v>
      </c>
      <c r="AA397" s="179">
        <f t="shared" si="871"/>
        <v>0</v>
      </c>
      <c r="AB397" s="179">
        <f t="shared" si="871"/>
        <v>0</v>
      </c>
      <c r="AC397" s="179">
        <f t="shared" si="871"/>
        <v>0</v>
      </c>
      <c r="AD397" s="179">
        <f t="shared" si="871"/>
        <v>0</v>
      </c>
      <c r="AE397" s="179">
        <f t="shared" si="628"/>
        <v>0</v>
      </c>
      <c r="AF397" s="179">
        <f>AF398+AF459+AF467+AF485+AF489</f>
        <v>0</v>
      </c>
      <c r="AG397" s="179">
        <f>AG398+AG459+AG467+AG485+AG489</f>
        <v>0</v>
      </c>
      <c r="AH397" s="179">
        <f>AH398+AH459+AH467+AH485+AH489</f>
        <v>0</v>
      </c>
      <c r="AI397" s="179">
        <f t="shared" si="629"/>
        <v>0</v>
      </c>
      <c r="AJ397" s="179">
        <f>AJ398+AJ459+AJ467+AJ485+AJ489</f>
        <v>0</v>
      </c>
      <c r="AK397" s="179">
        <f>AK398+AK459+AK467+AK485+AK489</f>
        <v>0</v>
      </c>
      <c r="AL397" s="179">
        <f>AL398+AL459+AL467+AL485+AL489</f>
        <v>0</v>
      </c>
      <c r="AM397" s="179">
        <f t="shared" si="630"/>
        <v>0</v>
      </c>
      <c r="AN397" s="179">
        <f>AN398+AN459+AN467+AN485+AN489</f>
        <v>0</v>
      </c>
      <c r="AO397" s="179">
        <f>AO398+AO459+AO467+AO485+AO489</f>
        <v>0</v>
      </c>
      <c r="AP397" s="179">
        <f>AP398+AP459+AP467+AP485+AP489</f>
        <v>0</v>
      </c>
      <c r="AQ397" s="179">
        <f t="shared" si="631"/>
        <v>0</v>
      </c>
      <c r="AR397" s="179">
        <f t="shared" si="632"/>
        <v>0</v>
      </c>
    </row>
    <row r="398" spans="1:44" ht="14.45" x14ac:dyDescent="0.35">
      <c r="B398" s="189" t="s">
        <v>352</v>
      </c>
      <c r="C398" s="190" t="s">
        <v>220</v>
      </c>
      <c r="D398" s="191">
        <f>SUM(D399:D458)</f>
        <v>0</v>
      </c>
      <c r="E398" s="191">
        <f>SUM(E399:E458)</f>
        <v>0</v>
      </c>
      <c r="F398" s="191">
        <f t="shared" si="830"/>
        <v>0</v>
      </c>
      <c r="G398" s="191">
        <f t="shared" ref="G398:I398" si="874">SUM(G399:G458)</f>
        <v>0</v>
      </c>
      <c r="H398" s="191">
        <f t="shared" si="623"/>
        <v>0</v>
      </c>
      <c r="I398" s="191">
        <f t="shared" si="874"/>
        <v>0</v>
      </c>
      <c r="J398" s="191">
        <f t="shared" si="624"/>
        <v>0</v>
      </c>
      <c r="K398" s="191">
        <f t="shared" ref="K398:AP398" si="875">SUM(K399:K458)</f>
        <v>0</v>
      </c>
      <c r="L398" s="191">
        <f t="shared" si="875"/>
        <v>0</v>
      </c>
      <c r="M398" s="191">
        <f t="shared" si="875"/>
        <v>0</v>
      </c>
      <c r="N398" s="191">
        <f t="shared" si="875"/>
        <v>0</v>
      </c>
      <c r="O398" s="191">
        <f t="shared" si="875"/>
        <v>0</v>
      </c>
      <c r="P398" s="191">
        <f t="shared" ref="P398:Q398" si="876">SUM(P399:P458)</f>
        <v>0</v>
      </c>
      <c r="Q398" s="191">
        <f t="shared" si="876"/>
        <v>0</v>
      </c>
      <c r="R398" s="191">
        <f t="shared" si="875"/>
        <v>0</v>
      </c>
      <c r="S398" s="191">
        <f t="shared" si="875"/>
        <v>0</v>
      </c>
      <c r="T398" s="191">
        <f t="shared" ref="T398" si="877">SUM(T399:T458)</f>
        <v>0</v>
      </c>
      <c r="U398" s="191">
        <f t="shared" si="875"/>
        <v>0</v>
      </c>
      <c r="V398" s="191">
        <f t="shared" si="875"/>
        <v>0</v>
      </c>
      <c r="W398" s="191">
        <f t="shared" ref="W398" si="878">SUM(W399:W458)</f>
        <v>0</v>
      </c>
      <c r="X398" s="191">
        <f t="shared" si="875"/>
        <v>0</v>
      </c>
      <c r="Y398" s="191">
        <f t="shared" ref="Y398:Z398" si="879">SUM(Y399:Y458)</f>
        <v>0</v>
      </c>
      <c r="Z398" s="191">
        <f t="shared" si="879"/>
        <v>0</v>
      </c>
      <c r="AA398" s="191">
        <f t="shared" si="875"/>
        <v>0</v>
      </c>
      <c r="AB398" s="191">
        <f t="shared" si="875"/>
        <v>0</v>
      </c>
      <c r="AC398" s="191">
        <f t="shared" si="875"/>
        <v>0</v>
      </c>
      <c r="AD398" s="191">
        <f t="shared" si="875"/>
        <v>0</v>
      </c>
      <c r="AE398" s="191">
        <f t="shared" si="628"/>
        <v>0</v>
      </c>
      <c r="AF398" s="191">
        <f t="shared" si="875"/>
        <v>0</v>
      </c>
      <c r="AG398" s="191">
        <f t="shared" si="875"/>
        <v>0</v>
      </c>
      <c r="AH398" s="191">
        <f t="shared" si="875"/>
        <v>0</v>
      </c>
      <c r="AI398" s="191">
        <f t="shared" si="629"/>
        <v>0</v>
      </c>
      <c r="AJ398" s="191">
        <f t="shared" si="875"/>
        <v>0</v>
      </c>
      <c r="AK398" s="191">
        <f t="shared" si="875"/>
        <v>0</v>
      </c>
      <c r="AL398" s="191">
        <f t="shared" si="875"/>
        <v>0</v>
      </c>
      <c r="AM398" s="191">
        <f t="shared" si="630"/>
        <v>0</v>
      </c>
      <c r="AN398" s="191">
        <f t="shared" si="875"/>
        <v>0</v>
      </c>
      <c r="AO398" s="191">
        <f t="shared" si="875"/>
        <v>0</v>
      </c>
      <c r="AP398" s="191">
        <f t="shared" si="875"/>
        <v>0</v>
      </c>
      <c r="AQ398" s="191">
        <f t="shared" si="631"/>
        <v>0</v>
      </c>
      <c r="AR398" s="191">
        <f t="shared" si="632"/>
        <v>0</v>
      </c>
    </row>
    <row r="399" spans="1:44" ht="14.45" x14ac:dyDescent="0.35">
      <c r="B399" s="180" t="s">
        <v>353</v>
      </c>
      <c r="C399" s="181" t="s">
        <v>221</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830"/>
        <v>0</v>
      </c>
      <c r="G399" s="182"/>
      <c r="H399" s="182">
        <f t="shared" si="623"/>
        <v>0</v>
      </c>
      <c r="I399" s="182"/>
      <c r="J399" s="182">
        <f t="shared" si="624"/>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628"/>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629"/>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630"/>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631"/>
        <v>0</v>
      </c>
      <c r="AR399" s="182">
        <f t="shared" si="632"/>
        <v>0</v>
      </c>
    </row>
    <row r="400" spans="1:44" ht="14.45" x14ac:dyDescent="0.35">
      <c r="B400" s="180" t="s">
        <v>1062</v>
      </c>
      <c r="C400" s="181" t="s">
        <v>1063</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830"/>
        <v>0</v>
      </c>
      <c r="G400" s="182"/>
      <c r="H400" s="182">
        <f t="shared" si="623"/>
        <v>0</v>
      </c>
      <c r="I400" s="182"/>
      <c r="J400" s="182">
        <f t="shared" si="624"/>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628"/>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629"/>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630"/>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631"/>
        <v>0</v>
      </c>
      <c r="AR400" s="182">
        <f t="shared" si="632"/>
        <v>0</v>
      </c>
    </row>
    <row r="401" spans="2:44" ht="14.45" x14ac:dyDescent="0.35">
      <c r="B401" s="180" t="s">
        <v>1064</v>
      </c>
      <c r="C401" s="181" t="s">
        <v>1065</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830"/>
        <v>0</v>
      </c>
      <c r="G401" s="182"/>
      <c r="H401" s="182">
        <f t="shared" si="623"/>
        <v>0</v>
      </c>
      <c r="I401" s="182"/>
      <c r="J401" s="182">
        <f t="shared" si="624"/>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628"/>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629"/>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630"/>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631"/>
        <v>0</v>
      </c>
      <c r="AR401" s="182">
        <f t="shared" si="632"/>
        <v>0</v>
      </c>
    </row>
    <row r="402" spans="2:44" ht="14.45" x14ac:dyDescent="0.35">
      <c r="B402" s="180" t="s">
        <v>354</v>
      </c>
      <c r="C402" s="181" t="s">
        <v>222</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80">D402+E402</f>
        <v>0</v>
      </c>
      <c r="G402" s="182"/>
      <c r="H402" s="182">
        <f t="shared" ref="H402:H453" si="881">F402-G402</f>
        <v>0</v>
      </c>
      <c r="I402" s="182"/>
      <c r="J402" s="182">
        <f t="shared" ref="J402:J453" si="882">F402-I402</f>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ref="AE402:AE453" si="883">AB402+AC402+AD402</f>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ref="AI402:AI453" si="884">AF402+AG402+AH402</f>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ref="AM402:AM453" si="885">AJ402+AK402+AL402</f>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ref="AQ402:AQ453" si="886">AN402+AO402+AP402</f>
        <v>0</v>
      </c>
      <c r="AR402" s="182">
        <f t="shared" ref="AR402:AR453" si="887">AE402+AI402+AM402+AQ402</f>
        <v>0</v>
      </c>
    </row>
    <row r="403" spans="2:44" ht="14.45" x14ac:dyDescent="0.35">
      <c r="B403" s="180" t="s">
        <v>364</v>
      </c>
      <c r="C403" s="181" t="s">
        <v>231</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88">D403+E403</f>
        <v>0</v>
      </c>
      <c r="G403" s="182"/>
      <c r="H403" s="182">
        <f t="shared" ref="H403:H419" si="889">F403-G403</f>
        <v>0</v>
      </c>
      <c r="I403" s="182"/>
      <c r="J403" s="182">
        <f t="shared" ref="J403:J419" si="890">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891">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892">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893">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894">AN403+AO403+AP403</f>
        <v>0</v>
      </c>
      <c r="AR403" s="182">
        <f t="shared" ref="AR403:AR419" si="895">AE403+AI403+AM403+AQ403</f>
        <v>0</v>
      </c>
    </row>
    <row r="404" spans="2:44" ht="14.45" x14ac:dyDescent="0.35">
      <c r="B404" s="180" t="s">
        <v>1066</v>
      </c>
      <c r="C404" s="181" t="s">
        <v>1067</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88"/>
        <v>0</v>
      </c>
      <c r="G404" s="182"/>
      <c r="H404" s="182">
        <f t="shared" si="889"/>
        <v>0</v>
      </c>
      <c r="I404" s="182"/>
      <c r="J404" s="182">
        <f t="shared" si="890"/>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891"/>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892"/>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893"/>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894"/>
        <v>0</v>
      </c>
      <c r="AR404" s="182">
        <f t="shared" si="895"/>
        <v>0</v>
      </c>
    </row>
    <row r="405" spans="2:44" ht="14.45" x14ac:dyDescent="0.35">
      <c r="B405" s="180" t="s">
        <v>1068</v>
      </c>
      <c r="C405" s="181" t="s">
        <v>1069</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88"/>
        <v>0</v>
      </c>
      <c r="G405" s="182"/>
      <c r="H405" s="182">
        <f t="shared" si="889"/>
        <v>0</v>
      </c>
      <c r="I405" s="182"/>
      <c r="J405" s="182">
        <f t="shared" si="890"/>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891"/>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892"/>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893"/>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894"/>
        <v>0</v>
      </c>
      <c r="AR405" s="182">
        <f t="shared" si="895"/>
        <v>0</v>
      </c>
    </row>
    <row r="406" spans="2:44" ht="14.45" x14ac:dyDescent="0.35">
      <c r="B406" s="180" t="s">
        <v>1070</v>
      </c>
      <c r="C406" s="181" t="s">
        <v>1071</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88"/>
        <v>0</v>
      </c>
      <c r="G406" s="182"/>
      <c r="H406" s="182">
        <f t="shared" si="889"/>
        <v>0</v>
      </c>
      <c r="I406" s="182"/>
      <c r="J406" s="182">
        <f t="shared" si="890"/>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891"/>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892"/>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893"/>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894"/>
        <v>0</v>
      </c>
      <c r="AR406" s="182">
        <f t="shared" si="895"/>
        <v>0</v>
      </c>
    </row>
    <row r="407" spans="2:44" ht="14.45" x14ac:dyDescent="0.35">
      <c r="B407" s="180" t="s">
        <v>1072</v>
      </c>
      <c r="C407" s="181" t="s">
        <v>1073</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88"/>
        <v>0</v>
      </c>
      <c r="G407" s="182"/>
      <c r="H407" s="182">
        <f t="shared" si="889"/>
        <v>0</v>
      </c>
      <c r="I407" s="182"/>
      <c r="J407" s="182">
        <f t="shared" si="890"/>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891"/>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892"/>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893"/>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894"/>
        <v>0</v>
      </c>
      <c r="AR407" s="182">
        <f t="shared" si="895"/>
        <v>0</v>
      </c>
    </row>
    <row r="408" spans="2:44" ht="14.45" x14ac:dyDescent="0.35">
      <c r="B408" s="180" t="s">
        <v>1074</v>
      </c>
      <c r="C408" s="181" t="s">
        <v>1075</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88"/>
        <v>0</v>
      </c>
      <c r="G408" s="182"/>
      <c r="H408" s="182">
        <f t="shared" si="889"/>
        <v>0</v>
      </c>
      <c r="I408" s="182"/>
      <c r="J408" s="182">
        <f t="shared" si="890"/>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891"/>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892"/>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893"/>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894"/>
        <v>0</v>
      </c>
      <c r="AR408" s="182">
        <f t="shared" si="895"/>
        <v>0</v>
      </c>
    </row>
    <row r="409" spans="2:44" ht="14.45" x14ac:dyDescent="0.35">
      <c r="B409" s="180" t="s">
        <v>1076</v>
      </c>
      <c r="C409" s="181" t="s">
        <v>1077</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88"/>
        <v>0</v>
      </c>
      <c r="G409" s="182"/>
      <c r="H409" s="182">
        <f t="shared" si="889"/>
        <v>0</v>
      </c>
      <c r="I409" s="182"/>
      <c r="J409" s="182">
        <f t="shared" si="890"/>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891"/>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892"/>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893"/>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894"/>
        <v>0</v>
      </c>
      <c r="AR409" s="182">
        <f t="shared" si="895"/>
        <v>0</v>
      </c>
    </row>
    <row r="410" spans="2:44" ht="14.45" x14ac:dyDescent="0.35">
      <c r="B410" s="180" t="s">
        <v>1078</v>
      </c>
      <c r="C410" s="181" t="s">
        <v>1079</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88"/>
        <v>0</v>
      </c>
      <c r="G410" s="182"/>
      <c r="H410" s="182">
        <f t="shared" si="889"/>
        <v>0</v>
      </c>
      <c r="I410" s="182"/>
      <c r="J410" s="182">
        <f t="shared" si="890"/>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891"/>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892"/>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893"/>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894"/>
        <v>0</v>
      </c>
      <c r="AR410" s="182">
        <f t="shared" si="895"/>
        <v>0</v>
      </c>
    </row>
    <row r="411" spans="2:44" ht="14.45" x14ac:dyDescent="0.35">
      <c r="B411" s="180" t="s">
        <v>1080</v>
      </c>
      <c r="C411" s="181" t="s">
        <v>1081</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88"/>
        <v>0</v>
      </c>
      <c r="G411" s="182"/>
      <c r="H411" s="182">
        <f t="shared" si="889"/>
        <v>0</v>
      </c>
      <c r="I411" s="182"/>
      <c r="J411" s="182">
        <f t="shared" si="890"/>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891"/>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892"/>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893"/>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894"/>
        <v>0</v>
      </c>
      <c r="AR411" s="182">
        <f t="shared" si="895"/>
        <v>0</v>
      </c>
    </row>
    <row r="412" spans="2:44" ht="14.45" x14ac:dyDescent="0.35">
      <c r="B412" s="180" t="s">
        <v>1082</v>
      </c>
      <c r="C412" s="181" t="s">
        <v>1083</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88"/>
        <v>0</v>
      </c>
      <c r="G412" s="182"/>
      <c r="H412" s="182">
        <f t="shared" si="889"/>
        <v>0</v>
      </c>
      <c r="I412" s="182"/>
      <c r="J412" s="182">
        <f t="shared" si="890"/>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891"/>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892"/>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893"/>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894"/>
        <v>0</v>
      </c>
      <c r="AR412" s="182">
        <f t="shared" si="895"/>
        <v>0</v>
      </c>
    </row>
    <row r="413" spans="2:44" ht="14.45" x14ac:dyDescent="0.35">
      <c r="B413" s="180" t="s">
        <v>1084</v>
      </c>
      <c r="C413" s="181" t="s">
        <v>1085</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88"/>
        <v>0</v>
      </c>
      <c r="G413" s="182"/>
      <c r="H413" s="182">
        <f t="shared" si="889"/>
        <v>0</v>
      </c>
      <c r="I413" s="182"/>
      <c r="J413" s="182">
        <f t="shared" si="890"/>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891"/>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892"/>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893"/>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894"/>
        <v>0</v>
      </c>
      <c r="AR413" s="182">
        <f t="shared" si="895"/>
        <v>0</v>
      </c>
    </row>
    <row r="414" spans="2:44" ht="14.45" x14ac:dyDescent="0.35">
      <c r="B414" s="180" t="s">
        <v>1086</v>
      </c>
      <c r="C414" s="181" t="s">
        <v>1087</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88"/>
        <v>0</v>
      </c>
      <c r="G414" s="182"/>
      <c r="H414" s="182">
        <f t="shared" si="889"/>
        <v>0</v>
      </c>
      <c r="I414" s="182"/>
      <c r="J414" s="182">
        <f t="shared" si="890"/>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891"/>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892"/>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893"/>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894"/>
        <v>0</v>
      </c>
      <c r="AR414" s="182">
        <f t="shared" si="895"/>
        <v>0</v>
      </c>
    </row>
    <row r="415" spans="2:44" ht="14.45" x14ac:dyDescent="0.35">
      <c r="B415" s="180" t="s">
        <v>1088</v>
      </c>
      <c r="C415" s="181" t="s">
        <v>1089</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88"/>
        <v>0</v>
      </c>
      <c r="G415" s="182"/>
      <c r="H415" s="182">
        <f t="shared" si="889"/>
        <v>0</v>
      </c>
      <c r="I415" s="182"/>
      <c r="J415" s="182">
        <f t="shared" si="890"/>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891"/>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892"/>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893"/>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894"/>
        <v>0</v>
      </c>
      <c r="AR415" s="182">
        <f t="shared" si="895"/>
        <v>0</v>
      </c>
    </row>
    <row r="416" spans="2:44" x14ac:dyDescent="0.25">
      <c r="B416" s="180" t="s">
        <v>1090</v>
      </c>
      <c r="C416" s="181" t="s">
        <v>1091</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88"/>
        <v>0</v>
      </c>
      <c r="G416" s="182"/>
      <c r="H416" s="182">
        <f t="shared" si="889"/>
        <v>0</v>
      </c>
      <c r="I416" s="182"/>
      <c r="J416" s="182">
        <f t="shared" si="890"/>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891"/>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892"/>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893"/>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894"/>
        <v>0</v>
      </c>
      <c r="AR416" s="182">
        <f t="shared" si="895"/>
        <v>0</v>
      </c>
    </row>
    <row r="417" spans="2:44" ht="14.45" x14ac:dyDescent="0.35">
      <c r="B417" s="180" t="s">
        <v>1092</v>
      </c>
      <c r="C417" s="181" t="s">
        <v>1093</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88"/>
        <v>0</v>
      </c>
      <c r="G417" s="182"/>
      <c r="H417" s="182">
        <f t="shared" si="889"/>
        <v>0</v>
      </c>
      <c r="I417" s="182"/>
      <c r="J417" s="182">
        <f t="shared" si="890"/>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891"/>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892"/>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893"/>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894"/>
        <v>0</v>
      </c>
      <c r="AR417" s="182">
        <f t="shared" si="895"/>
        <v>0</v>
      </c>
    </row>
    <row r="418" spans="2:44" ht="14.45" x14ac:dyDescent="0.35">
      <c r="B418" s="180" t="s">
        <v>1094</v>
      </c>
      <c r="C418" s="181" t="s">
        <v>1095</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88"/>
        <v>0</v>
      </c>
      <c r="G418" s="182"/>
      <c r="H418" s="182">
        <f t="shared" si="889"/>
        <v>0</v>
      </c>
      <c r="I418" s="182"/>
      <c r="J418" s="182">
        <f t="shared" si="890"/>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891"/>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892"/>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893"/>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894"/>
        <v>0</v>
      </c>
      <c r="AR418" s="182">
        <f t="shared" si="895"/>
        <v>0</v>
      </c>
    </row>
    <row r="419" spans="2:44" x14ac:dyDescent="0.25">
      <c r="B419" s="180" t="s">
        <v>1096</v>
      </c>
      <c r="C419" s="181" t="s">
        <v>1097</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88"/>
        <v>0</v>
      </c>
      <c r="G419" s="182"/>
      <c r="H419" s="182">
        <f t="shared" si="889"/>
        <v>0</v>
      </c>
      <c r="I419" s="182"/>
      <c r="J419" s="182">
        <f t="shared" si="890"/>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891"/>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892"/>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893"/>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894"/>
        <v>0</v>
      </c>
      <c r="AR419" s="182">
        <f t="shared" si="895"/>
        <v>0</v>
      </c>
    </row>
    <row r="420" spans="2:44" ht="14.45" x14ac:dyDescent="0.35">
      <c r="B420" s="180" t="s">
        <v>1098</v>
      </c>
      <c r="C420" s="181" t="s">
        <v>1099</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96">D420+E420</f>
        <v>0</v>
      </c>
      <c r="G420" s="182"/>
      <c r="H420" s="182">
        <f t="shared" ref="H420:H428" si="897">F420-G420</f>
        <v>0</v>
      </c>
      <c r="I420" s="182"/>
      <c r="J420" s="182">
        <f t="shared" ref="J420:J428" si="898">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899">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900">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901">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902">AN420+AO420+AP420</f>
        <v>0</v>
      </c>
      <c r="AR420" s="182">
        <f t="shared" ref="AR420:AR428" si="903">AE420+AI420+AM420+AQ420</f>
        <v>0</v>
      </c>
    </row>
    <row r="421" spans="2:44" ht="14.45" x14ac:dyDescent="0.35">
      <c r="B421" s="180" t="s">
        <v>1100</v>
      </c>
      <c r="C421" s="181" t="s">
        <v>1101</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96"/>
        <v>0</v>
      </c>
      <c r="G421" s="182"/>
      <c r="H421" s="182">
        <f t="shared" si="897"/>
        <v>0</v>
      </c>
      <c r="I421" s="182"/>
      <c r="J421" s="182">
        <f t="shared" si="898"/>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899"/>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900"/>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901"/>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902"/>
        <v>0</v>
      </c>
      <c r="AR421" s="182">
        <f t="shared" si="903"/>
        <v>0</v>
      </c>
    </row>
    <row r="422" spans="2:44" ht="14.45" x14ac:dyDescent="0.35">
      <c r="B422" s="180" t="s">
        <v>1102</v>
      </c>
      <c r="C422" s="181" t="s">
        <v>1103</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96"/>
        <v>0</v>
      </c>
      <c r="G422" s="182"/>
      <c r="H422" s="182">
        <f t="shared" si="897"/>
        <v>0</v>
      </c>
      <c r="I422" s="182"/>
      <c r="J422" s="182">
        <f t="shared" si="898"/>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899"/>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900"/>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901"/>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902"/>
        <v>0</v>
      </c>
      <c r="AR422" s="182">
        <f t="shared" si="903"/>
        <v>0</v>
      </c>
    </row>
    <row r="423" spans="2:44" ht="14.45" x14ac:dyDescent="0.35">
      <c r="B423" s="180" t="s">
        <v>1104</v>
      </c>
      <c r="C423" s="181" t="s">
        <v>1105</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96"/>
        <v>0</v>
      </c>
      <c r="G423" s="182"/>
      <c r="H423" s="182">
        <f t="shared" si="897"/>
        <v>0</v>
      </c>
      <c r="I423" s="182"/>
      <c r="J423" s="182">
        <f t="shared" si="898"/>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899"/>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900"/>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901"/>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902"/>
        <v>0</v>
      </c>
      <c r="AR423" s="182">
        <f t="shared" si="903"/>
        <v>0</v>
      </c>
    </row>
    <row r="424" spans="2:44" x14ac:dyDescent="0.25">
      <c r="B424" s="180" t="s">
        <v>1106</v>
      </c>
      <c r="C424" s="181" t="s">
        <v>1107</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96"/>
        <v>0</v>
      </c>
      <c r="G424" s="182"/>
      <c r="H424" s="182">
        <f t="shared" si="897"/>
        <v>0</v>
      </c>
      <c r="I424" s="182"/>
      <c r="J424" s="182">
        <f t="shared" si="898"/>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899"/>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900"/>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901"/>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902"/>
        <v>0</v>
      </c>
      <c r="AR424" s="182">
        <f t="shared" si="903"/>
        <v>0</v>
      </c>
    </row>
    <row r="425" spans="2:44" x14ac:dyDescent="0.25">
      <c r="B425" s="180" t="s">
        <v>1108</v>
      </c>
      <c r="C425" s="181" t="s">
        <v>1109</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96"/>
        <v>0</v>
      </c>
      <c r="G425" s="182"/>
      <c r="H425" s="182">
        <f t="shared" si="897"/>
        <v>0</v>
      </c>
      <c r="I425" s="182"/>
      <c r="J425" s="182">
        <f t="shared" si="898"/>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899"/>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900"/>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901"/>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902"/>
        <v>0</v>
      </c>
      <c r="AR425" s="182">
        <f t="shared" si="903"/>
        <v>0</v>
      </c>
    </row>
    <row r="426" spans="2:44" ht="14.45" x14ac:dyDescent="0.35">
      <c r="B426" s="180" t="s">
        <v>365</v>
      </c>
      <c r="C426" s="181" t="s">
        <v>1110</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96"/>
        <v>0</v>
      </c>
      <c r="G426" s="182"/>
      <c r="H426" s="182">
        <f t="shared" si="897"/>
        <v>0</v>
      </c>
      <c r="I426" s="182"/>
      <c r="J426" s="182">
        <f t="shared" si="898"/>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899"/>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900"/>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901"/>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902"/>
        <v>0</v>
      </c>
      <c r="AR426" s="182">
        <f t="shared" si="903"/>
        <v>0</v>
      </c>
    </row>
    <row r="427" spans="2:44" ht="14.45" x14ac:dyDescent="0.35">
      <c r="B427" s="180" t="s">
        <v>1111</v>
      </c>
      <c r="C427" s="181" t="s">
        <v>1112</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96"/>
        <v>0</v>
      </c>
      <c r="G427" s="182"/>
      <c r="H427" s="182">
        <f t="shared" si="897"/>
        <v>0</v>
      </c>
      <c r="I427" s="182"/>
      <c r="J427" s="182">
        <f t="shared" si="898"/>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899"/>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900"/>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901"/>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902"/>
        <v>0</v>
      </c>
      <c r="AR427" s="182">
        <f t="shared" si="903"/>
        <v>0</v>
      </c>
    </row>
    <row r="428" spans="2:44" ht="14.45" x14ac:dyDescent="0.35">
      <c r="B428" s="180" t="s">
        <v>1113</v>
      </c>
      <c r="C428" s="181" t="s">
        <v>1103</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96"/>
        <v>0</v>
      </c>
      <c r="G428" s="182"/>
      <c r="H428" s="182">
        <f t="shared" si="897"/>
        <v>0</v>
      </c>
      <c r="I428" s="182"/>
      <c r="J428" s="182">
        <f t="shared" si="898"/>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899"/>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900"/>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901"/>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902"/>
        <v>0</v>
      </c>
      <c r="AR428" s="182">
        <f t="shared" si="903"/>
        <v>0</v>
      </c>
    </row>
    <row r="429" spans="2:44" ht="14.45" x14ac:dyDescent="0.35">
      <c r="B429" s="180" t="s">
        <v>1114</v>
      </c>
      <c r="C429" s="181" t="s">
        <v>1115</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904">D429+E429</f>
        <v>0</v>
      </c>
      <c r="G429" s="182"/>
      <c r="H429" s="182">
        <f t="shared" ref="H429:H444" si="905">F429-G429</f>
        <v>0</v>
      </c>
      <c r="I429" s="182"/>
      <c r="J429" s="182">
        <f t="shared" ref="J429:J444" si="906">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907">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908">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909">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910">AN429+AO429+AP429</f>
        <v>0</v>
      </c>
      <c r="AR429" s="182">
        <f t="shared" ref="AR429:AR444" si="911">AE429+AI429+AM429+AQ429</f>
        <v>0</v>
      </c>
    </row>
    <row r="430" spans="2:44" ht="14.45" x14ac:dyDescent="0.35">
      <c r="B430" s="180" t="s">
        <v>1116</v>
      </c>
      <c r="C430" s="181" t="s">
        <v>1117</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904"/>
        <v>0</v>
      </c>
      <c r="G430" s="182"/>
      <c r="H430" s="182">
        <f t="shared" si="905"/>
        <v>0</v>
      </c>
      <c r="I430" s="182"/>
      <c r="J430" s="182">
        <f t="shared" si="906"/>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907"/>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908"/>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909"/>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910"/>
        <v>0</v>
      </c>
      <c r="AR430" s="182">
        <f t="shared" si="911"/>
        <v>0</v>
      </c>
    </row>
    <row r="431" spans="2:44" ht="14.45" x14ac:dyDescent="0.35">
      <c r="B431" s="180" t="s">
        <v>1118</v>
      </c>
      <c r="C431" s="181" t="s">
        <v>1119</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904"/>
        <v>0</v>
      </c>
      <c r="G431" s="182"/>
      <c r="H431" s="182">
        <f t="shared" si="905"/>
        <v>0</v>
      </c>
      <c r="I431" s="182"/>
      <c r="J431" s="182">
        <f t="shared" si="906"/>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907"/>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908"/>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909"/>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910"/>
        <v>0</v>
      </c>
      <c r="AR431" s="182">
        <f t="shared" si="911"/>
        <v>0</v>
      </c>
    </row>
    <row r="432" spans="2:44" ht="14.45" x14ac:dyDescent="0.35">
      <c r="B432" s="180" t="s">
        <v>1120</v>
      </c>
      <c r="C432" s="181" t="s">
        <v>1121</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904"/>
        <v>0</v>
      </c>
      <c r="G432" s="182"/>
      <c r="H432" s="182">
        <f t="shared" si="905"/>
        <v>0</v>
      </c>
      <c r="I432" s="182"/>
      <c r="J432" s="182">
        <f t="shared" si="906"/>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907"/>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908"/>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909"/>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910"/>
        <v>0</v>
      </c>
      <c r="AR432" s="182">
        <f t="shared" si="911"/>
        <v>0</v>
      </c>
    </row>
    <row r="433" spans="2:44" ht="14.45" x14ac:dyDescent="0.35">
      <c r="B433" s="180" t="s">
        <v>1122</v>
      </c>
      <c r="C433" s="181" t="s">
        <v>1123</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904"/>
        <v>0</v>
      </c>
      <c r="G433" s="182"/>
      <c r="H433" s="182">
        <f t="shared" si="905"/>
        <v>0</v>
      </c>
      <c r="I433" s="182"/>
      <c r="J433" s="182">
        <f t="shared" si="906"/>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907"/>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908"/>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909"/>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910"/>
        <v>0</v>
      </c>
      <c r="AR433" s="182">
        <f t="shared" si="911"/>
        <v>0</v>
      </c>
    </row>
    <row r="434" spans="2:44" ht="14.45" x14ac:dyDescent="0.35">
      <c r="B434" s="180" t="s">
        <v>1124</v>
      </c>
      <c r="C434" s="181" t="s">
        <v>1125</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904"/>
        <v>0</v>
      </c>
      <c r="G434" s="182"/>
      <c r="H434" s="182">
        <f t="shared" si="905"/>
        <v>0</v>
      </c>
      <c r="I434" s="182"/>
      <c r="J434" s="182">
        <f t="shared" si="906"/>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907"/>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908"/>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909"/>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910"/>
        <v>0</v>
      </c>
      <c r="AR434" s="182">
        <f t="shared" si="911"/>
        <v>0</v>
      </c>
    </row>
    <row r="435" spans="2:44" ht="14.45" x14ac:dyDescent="0.35">
      <c r="B435" s="180" t="s">
        <v>1126</v>
      </c>
      <c r="C435" s="181" t="s">
        <v>1127</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904"/>
        <v>0</v>
      </c>
      <c r="G435" s="182"/>
      <c r="H435" s="182">
        <f t="shared" si="905"/>
        <v>0</v>
      </c>
      <c r="I435" s="182"/>
      <c r="J435" s="182">
        <f t="shared" si="906"/>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907"/>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908"/>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909"/>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910"/>
        <v>0</v>
      </c>
      <c r="AR435" s="182">
        <f t="shared" si="911"/>
        <v>0</v>
      </c>
    </row>
    <row r="436" spans="2:44" ht="14.45" x14ac:dyDescent="0.35">
      <c r="B436" s="180" t="s">
        <v>1128</v>
      </c>
      <c r="C436" s="181" t="s">
        <v>1129</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904"/>
        <v>0</v>
      </c>
      <c r="G436" s="182"/>
      <c r="H436" s="182">
        <f t="shared" si="905"/>
        <v>0</v>
      </c>
      <c r="I436" s="182"/>
      <c r="J436" s="182">
        <f t="shared" si="906"/>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907"/>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908"/>
        <v>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909"/>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910"/>
        <v>0</v>
      </c>
      <c r="AR436" s="182">
        <f t="shared" si="911"/>
        <v>0</v>
      </c>
    </row>
    <row r="437" spans="2:44" ht="14.45" x14ac:dyDescent="0.35">
      <c r="B437" s="180" t="s">
        <v>1130</v>
      </c>
      <c r="C437" s="181" t="s">
        <v>1131</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904"/>
        <v>0</v>
      </c>
      <c r="G437" s="182"/>
      <c r="H437" s="182">
        <f t="shared" si="905"/>
        <v>0</v>
      </c>
      <c r="I437" s="182"/>
      <c r="J437" s="182">
        <f t="shared" si="906"/>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907"/>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908"/>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909"/>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910"/>
        <v>0</v>
      </c>
      <c r="AR437" s="182">
        <f t="shared" si="911"/>
        <v>0</v>
      </c>
    </row>
    <row r="438" spans="2:44" ht="14.45" x14ac:dyDescent="0.35">
      <c r="B438" s="180" t="s">
        <v>1132</v>
      </c>
      <c r="C438" s="181" t="s">
        <v>1133</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904"/>
        <v>0</v>
      </c>
      <c r="G438" s="182"/>
      <c r="H438" s="182">
        <f t="shared" si="905"/>
        <v>0</v>
      </c>
      <c r="I438" s="182"/>
      <c r="J438" s="182">
        <f t="shared" si="906"/>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907"/>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908"/>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909"/>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910"/>
        <v>0</v>
      </c>
      <c r="AR438" s="182">
        <f t="shared" si="911"/>
        <v>0</v>
      </c>
    </row>
    <row r="439" spans="2:44" ht="14.45" x14ac:dyDescent="0.35">
      <c r="B439" s="180" t="s">
        <v>1134</v>
      </c>
      <c r="C439" s="181" t="s">
        <v>1135</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904"/>
        <v>0</v>
      </c>
      <c r="G439" s="182"/>
      <c r="H439" s="182">
        <f t="shared" si="905"/>
        <v>0</v>
      </c>
      <c r="I439" s="182"/>
      <c r="J439" s="182">
        <f t="shared" si="906"/>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907"/>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908"/>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909"/>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910"/>
        <v>0</v>
      </c>
      <c r="AR439" s="182">
        <f t="shared" si="911"/>
        <v>0</v>
      </c>
    </row>
    <row r="440" spans="2:44" x14ac:dyDescent="0.25">
      <c r="B440" s="180" t="s">
        <v>1136</v>
      </c>
      <c r="C440" s="181" t="s">
        <v>1137</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904"/>
        <v>0</v>
      </c>
      <c r="G440" s="182"/>
      <c r="H440" s="182">
        <f t="shared" si="905"/>
        <v>0</v>
      </c>
      <c r="I440" s="182"/>
      <c r="J440" s="182">
        <f t="shared" si="906"/>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907"/>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908"/>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909"/>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910"/>
        <v>0</v>
      </c>
      <c r="AR440" s="182">
        <f t="shared" si="911"/>
        <v>0</v>
      </c>
    </row>
    <row r="441" spans="2:44" ht="14.45" x14ac:dyDescent="0.35">
      <c r="B441" s="180" t="s">
        <v>1138</v>
      </c>
      <c r="C441" s="181" t="s">
        <v>1139</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904"/>
        <v>0</v>
      </c>
      <c r="G441" s="182"/>
      <c r="H441" s="182">
        <f t="shared" si="905"/>
        <v>0</v>
      </c>
      <c r="I441" s="182"/>
      <c r="J441" s="182">
        <f t="shared" si="906"/>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907"/>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908"/>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909"/>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910"/>
        <v>0</v>
      </c>
      <c r="AR441" s="182">
        <f t="shared" si="911"/>
        <v>0</v>
      </c>
    </row>
    <row r="442" spans="2:44" ht="14.45" x14ac:dyDescent="0.35">
      <c r="B442" s="180" t="s">
        <v>1140</v>
      </c>
      <c r="C442" s="181" t="s">
        <v>1141</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904"/>
        <v>0</v>
      </c>
      <c r="G442" s="182"/>
      <c r="H442" s="182">
        <f t="shared" si="905"/>
        <v>0</v>
      </c>
      <c r="I442" s="182"/>
      <c r="J442" s="182">
        <f t="shared" si="906"/>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907"/>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908"/>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909"/>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910"/>
        <v>0</v>
      </c>
      <c r="AR442" s="182">
        <f t="shared" si="911"/>
        <v>0</v>
      </c>
    </row>
    <row r="443" spans="2:44" x14ac:dyDescent="0.25">
      <c r="B443" s="180" t="s">
        <v>1142</v>
      </c>
      <c r="C443" s="181" t="s">
        <v>1143</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904"/>
        <v>0</v>
      </c>
      <c r="G443" s="182"/>
      <c r="H443" s="182">
        <f t="shared" si="905"/>
        <v>0</v>
      </c>
      <c r="I443" s="182"/>
      <c r="J443" s="182">
        <f t="shared" si="906"/>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907"/>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908"/>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909"/>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910"/>
        <v>0</v>
      </c>
      <c r="AR443" s="182">
        <f t="shared" si="911"/>
        <v>0</v>
      </c>
    </row>
    <row r="444" spans="2:44" x14ac:dyDescent="0.25">
      <c r="B444" s="180" t="s">
        <v>1144</v>
      </c>
      <c r="C444" s="181" t="s">
        <v>1145</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904"/>
        <v>0</v>
      </c>
      <c r="G444" s="182"/>
      <c r="H444" s="182">
        <f t="shared" si="905"/>
        <v>0</v>
      </c>
      <c r="I444" s="182"/>
      <c r="J444" s="182">
        <f t="shared" si="906"/>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907"/>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908"/>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909"/>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910"/>
        <v>0</v>
      </c>
      <c r="AR444" s="182">
        <f t="shared" si="911"/>
        <v>0</v>
      </c>
    </row>
    <row r="445" spans="2:44" x14ac:dyDescent="0.25">
      <c r="B445" s="180" t="s">
        <v>1146</v>
      </c>
      <c r="C445" s="181" t="s">
        <v>1147</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AN445+AO445+AP445</f>
        <v>0</v>
      </c>
      <c r="AR445" s="182">
        <f>AE445+AI445+AM445+AQ445</f>
        <v>0</v>
      </c>
    </row>
    <row r="446" spans="2:44" ht="14.45" x14ac:dyDescent="0.35">
      <c r="B446" s="180" t="s">
        <v>1148</v>
      </c>
      <c r="C446" s="181" t="s">
        <v>1149</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AB446+AC446+AD446</f>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AF446+AG446+AH446</f>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AJ446+AK446+AL446</f>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AN446+AO446+AP446</f>
        <v>0</v>
      </c>
      <c r="AR446" s="182">
        <f>AE446+AI446+AM446+AQ446</f>
        <v>0</v>
      </c>
    </row>
    <row r="447" spans="2:44" ht="14.45" x14ac:dyDescent="0.35">
      <c r="B447" s="180" t="s">
        <v>1150</v>
      </c>
      <c r="C447" s="181" t="s">
        <v>1151</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AB447+AC447+AD447</f>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AF447+AG447+AH447</f>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AJ447+AK447+AL447</f>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AN447+AO447+AP447</f>
        <v>0</v>
      </c>
      <c r="AR447" s="182">
        <f>AE447+AI447+AM447+AQ447</f>
        <v>0</v>
      </c>
    </row>
    <row r="448" spans="2:44" x14ac:dyDescent="0.25">
      <c r="B448" s="180" t="s">
        <v>1152</v>
      </c>
      <c r="C448" s="181" t="s">
        <v>1153</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AB448+AC448+AD448</f>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AF448+AG448+AH448</f>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AJ448+AK448+AL448</f>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AN448+AO448+AP448</f>
        <v>0</v>
      </c>
      <c r="AR448" s="182">
        <f>AE448+AI448+AM448+AQ448</f>
        <v>0</v>
      </c>
    </row>
    <row r="449" spans="2:44" x14ac:dyDescent="0.25">
      <c r="B449" s="180" t="s">
        <v>1154</v>
      </c>
      <c r="C449" s="181" t="s">
        <v>1155</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912">D449+E449</f>
        <v>0</v>
      </c>
      <c r="G449" s="182"/>
      <c r="H449" s="182">
        <f t="shared" ref="H449:H452" si="913">F449-G449</f>
        <v>0</v>
      </c>
      <c r="I449" s="182"/>
      <c r="J449" s="182">
        <f t="shared" ref="J449:J452" si="914">F449-I449</f>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ref="AE449:AE452" si="915">AB449+AC449+AD449</f>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ref="AI449:AI452" si="916">AF449+AG449+AH449</f>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ref="AM449:AM452" si="917">AJ449+AK449+AL449</f>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ref="AQ449:AQ452" si="918">AN449+AO449+AP449</f>
        <v>0</v>
      </c>
      <c r="AR449" s="182">
        <f t="shared" ref="AR449:AR452" si="919">AE449+AI449+AM449+AQ449</f>
        <v>0</v>
      </c>
    </row>
    <row r="450" spans="2:44" ht="14.45" x14ac:dyDescent="0.35">
      <c r="B450" s="180" t="s">
        <v>1156</v>
      </c>
      <c r="C450" s="181" t="s">
        <v>1157</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912"/>
        <v>0</v>
      </c>
      <c r="G450" s="182"/>
      <c r="H450" s="182">
        <f t="shared" si="913"/>
        <v>0</v>
      </c>
      <c r="I450" s="182"/>
      <c r="J450" s="182">
        <f t="shared" si="914"/>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915"/>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916"/>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917"/>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918"/>
        <v>0</v>
      </c>
      <c r="AR450" s="182">
        <f t="shared" si="919"/>
        <v>0</v>
      </c>
    </row>
    <row r="451" spans="2:44" ht="14.45" x14ac:dyDescent="0.35">
      <c r="B451" s="180" t="s">
        <v>1158</v>
      </c>
      <c r="C451" s="181" t="s">
        <v>1159</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912"/>
        <v>0</v>
      </c>
      <c r="G451" s="182"/>
      <c r="H451" s="182">
        <f t="shared" si="913"/>
        <v>0</v>
      </c>
      <c r="I451" s="182"/>
      <c r="J451" s="182">
        <f t="shared" si="914"/>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915"/>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916"/>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917"/>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918"/>
        <v>0</v>
      </c>
      <c r="AR451" s="182">
        <f t="shared" si="919"/>
        <v>0</v>
      </c>
    </row>
    <row r="452" spans="2:44" ht="14.45" x14ac:dyDescent="0.35">
      <c r="B452" s="180" t="s">
        <v>1160</v>
      </c>
      <c r="C452" s="181" t="s">
        <v>1161</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912"/>
        <v>0</v>
      </c>
      <c r="G452" s="182"/>
      <c r="H452" s="182">
        <f t="shared" si="913"/>
        <v>0</v>
      </c>
      <c r="I452" s="182"/>
      <c r="J452" s="182">
        <f t="shared" si="914"/>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915"/>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916"/>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917"/>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918"/>
        <v>0</v>
      </c>
      <c r="AR452" s="182">
        <f t="shared" si="919"/>
        <v>0</v>
      </c>
    </row>
    <row r="453" spans="2:44" ht="14.45" x14ac:dyDescent="0.35">
      <c r="B453" s="180" t="s">
        <v>355</v>
      </c>
      <c r="C453" s="181" t="s">
        <v>223</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80"/>
        <v>0</v>
      </c>
      <c r="G453" s="182"/>
      <c r="H453" s="182">
        <f t="shared" si="881"/>
        <v>0</v>
      </c>
      <c r="I453" s="182"/>
      <c r="J453" s="182">
        <f t="shared" si="882"/>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883"/>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884"/>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885"/>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886"/>
        <v>0</v>
      </c>
      <c r="AR453" s="182">
        <f t="shared" si="887"/>
        <v>0</v>
      </c>
    </row>
    <row r="454" spans="2:44" ht="14.45" x14ac:dyDescent="0.35">
      <c r="B454" s="180" t="s">
        <v>1162</v>
      </c>
      <c r="C454" s="181" t="s">
        <v>1163</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920">D454+E454</f>
        <v>0</v>
      </c>
      <c r="G454" s="182"/>
      <c r="H454" s="182">
        <f t="shared" ref="H454:H456" si="921">F454-G454</f>
        <v>0</v>
      </c>
      <c r="I454" s="182"/>
      <c r="J454" s="182">
        <f t="shared" ref="J454:J456" si="922">F454-I454</f>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ref="AE454:AE456" si="923">AB454+AC454+AD454</f>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ref="AI454:AI456" si="924">AF454+AG454+AH454</f>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ref="AM454:AM456" si="925">AJ454+AK454+AL454</f>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ref="AQ454:AQ456" si="926">AN454+AO454+AP454</f>
        <v>0</v>
      </c>
      <c r="AR454" s="182">
        <f t="shared" ref="AR454:AR456" si="927">AE454+AI454+AM454+AQ454</f>
        <v>0</v>
      </c>
    </row>
    <row r="455" spans="2:44" ht="14.45" x14ac:dyDescent="0.35">
      <c r="B455" s="180" t="s">
        <v>1164</v>
      </c>
      <c r="C455" s="181" t="s">
        <v>1165</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920"/>
        <v>0</v>
      </c>
      <c r="G455" s="182"/>
      <c r="H455" s="182">
        <f t="shared" si="921"/>
        <v>0</v>
      </c>
      <c r="I455" s="182"/>
      <c r="J455" s="182">
        <f t="shared" si="922"/>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923"/>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924"/>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925"/>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926"/>
        <v>0</v>
      </c>
      <c r="AR455" s="182">
        <f t="shared" si="927"/>
        <v>0</v>
      </c>
    </row>
    <row r="456" spans="2:44" ht="14.45" x14ac:dyDescent="0.35">
      <c r="B456" s="180" t="s">
        <v>1166</v>
      </c>
      <c r="C456" s="181" t="s">
        <v>1167</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920"/>
        <v>0</v>
      </c>
      <c r="G456" s="182"/>
      <c r="H456" s="182">
        <f t="shared" si="921"/>
        <v>0</v>
      </c>
      <c r="I456" s="182"/>
      <c r="J456" s="182">
        <f t="shared" si="922"/>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923"/>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924"/>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925"/>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926"/>
        <v>0</v>
      </c>
      <c r="AR456" s="182">
        <f t="shared" si="927"/>
        <v>0</v>
      </c>
    </row>
    <row r="457" spans="2:44" ht="14.45" x14ac:dyDescent="0.35">
      <c r="B457" s="180" t="s">
        <v>1168</v>
      </c>
      <c r="C457" s="181" t="s">
        <v>1169</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830"/>
        <v>0</v>
      </c>
      <c r="G457" s="182"/>
      <c r="H457" s="182">
        <f t="shared" si="623"/>
        <v>0</v>
      </c>
      <c r="I457" s="182"/>
      <c r="J457" s="182">
        <f t="shared" si="624"/>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628"/>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629"/>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630"/>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631"/>
        <v>0</v>
      </c>
      <c r="AR457" s="182">
        <f t="shared" si="632"/>
        <v>0</v>
      </c>
    </row>
    <row r="458" spans="2:44" ht="14.45" x14ac:dyDescent="0.35">
      <c r="B458" s="180" t="s">
        <v>1170</v>
      </c>
      <c r="C458" s="181" t="s">
        <v>1171</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830"/>
        <v>0</v>
      </c>
      <c r="G458" s="182"/>
      <c r="H458" s="182">
        <f t="shared" si="623"/>
        <v>0</v>
      </c>
      <c r="I458" s="182"/>
      <c r="J458" s="182">
        <f t="shared" si="624"/>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628"/>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629"/>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630"/>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631"/>
        <v>0</v>
      </c>
      <c r="AR458" s="182">
        <f t="shared" si="632"/>
        <v>0</v>
      </c>
    </row>
    <row r="459" spans="2:44" ht="14.45" x14ac:dyDescent="0.35">
      <c r="B459" s="189" t="s">
        <v>356</v>
      </c>
      <c r="C459" s="190" t="s">
        <v>224</v>
      </c>
      <c r="D459" s="191">
        <f>SUM(D460:D466)</f>
        <v>0</v>
      </c>
      <c r="E459" s="191">
        <f>SUM(E460:E466)</f>
        <v>0</v>
      </c>
      <c r="F459" s="191">
        <f t="shared" si="830"/>
        <v>0</v>
      </c>
      <c r="G459" s="191">
        <f>SUM(G460:G466)</f>
        <v>0</v>
      </c>
      <c r="H459" s="191">
        <f t="shared" si="623"/>
        <v>0</v>
      </c>
      <c r="I459" s="191">
        <f>SUM(I460:I466)</f>
        <v>0</v>
      </c>
      <c r="J459" s="191">
        <f t="shared" si="624"/>
        <v>0</v>
      </c>
      <c r="K459" s="191">
        <f t="shared" ref="K459:AD459" si="928">SUM(K460:K466)</f>
        <v>0</v>
      </c>
      <c r="L459" s="191">
        <f t="shared" si="928"/>
        <v>0</v>
      </c>
      <c r="M459" s="191">
        <f t="shared" si="928"/>
        <v>0</v>
      </c>
      <c r="N459" s="191">
        <f t="shared" si="928"/>
        <v>0</v>
      </c>
      <c r="O459" s="191">
        <f t="shared" si="928"/>
        <v>0</v>
      </c>
      <c r="P459" s="191">
        <f t="shared" ref="P459:Q459" si="929">SUM(P460:P466)</f>
        <v>0</v>
      </c>
      <c r="Q459" s="191">
        <f t="shared" si="929"/>
        <v>0</v>
      </c>
      <c r="R459" s="191">
        <f t="shared" si="928"/>
        <v>0</v>
      </c>
      <c r="S459" s="191">
        <f t="shared" si="928"/>
        <v>0</v>
      </c>
      <c r="T459" s="191">
        <f t="shared" ref="T459" si="930">SUM(T460:T466)</f>
        <v>0</v>
      </c>
      <c r="U459" s="191">
        <f t="shared" si="928"/>
        <v>0</v>
      </c>
      <c r="V459" s="191">
        <f t="shared" si="928"/>
        <v>0</v>
      </c>
      <c r="W459" s="191">
        <f t="shared" ref="W459" si="931">SUM(W460:W466)</f>
        <v>0</v>
      </c>
      <c r="X459" s="191">
        <f t="shared" si="928"/>
        <v>0</v>
      </c>
      <c r="Y459" s="191">
        <f t="shared" ref="Y459:Z459" si="932">SUM(Y460:Y466)</f>
        <v>0</v>
      </c>
      <c r="Z459" s="191">
        <f t="shared" si="932"/>
        <v>0</v>
      </c>
      <c r="AA459" s="191">
        <f t="shared" si="928"/>
        <v>0</v>
      </c>
      <c r="AB459" s="191">
        <f t="shared" si="928"/>
        <v>0</v>
      </c>
      <c r="AC459" s="191">
        <f t="shared" si="928"/>
        <v>0</v>
      </c>
      <c r="AD459" s="191">
        <f t="shared" si="928"/>
        <v>0</v>
      </c>
      <c r="AE459" s="191">
        <f t="shared" si="628"/>
        <v>0</v>
      </c>
      <c r="AF459" s="191">
        <f>SUM(AF460:AF466)</f>
        <v>0</v>
      </c>
      <c r="AG459" s="191">
        <f>SUM(AG460:AG466)</f>
        <v>0</v>
      </c>
      <c r="AH459" s="191">
        <f>SUM(AH460:AH466)</f>
        <v>0</v>
      </c>
      <c r="AI459" s="191">
        <f t="shared" si="629"/>
        <v>0</v>
      </c>
      <c r="AJ459" s="191">
        <f>SUM(AJ460:AJ466)</f>
        <v>0</v>
      </c>
      <c r="AK459" s="191">
        <f>SUM(AK460:AK466)</f>
        <v>0</v>
      </c>
      <c r="AL459" s="191">
        <f>SUM(AL460:AL466)</f>
        <v>0</v>
      </c>
      <c r="AM459" s="191">
        <f t="shared" si="630"/>
        <v>0</v>
      </c>
      <c r="AN459" s="191">
        <f>SUM(AN460:AN466)</f>
        <v>0</v>
      </c>
      <c r="AO459" s="191">
        <f>SUM(AO460:AO466)</f>
        <v>0</v>
      </c>
      <c r="AP459" s="191">
        <f>SUM(AP460:AP466)</f>
        <v>0</v>
      </c>
      <c r="AQ459" s="191">
        <f t="shared" si="631"/>
        <v>0</v>
      </c>
      <c r="AR459" s="191">
        <f t="shared" si="632"/>
        <v>0</v>
      </c>
    </row>
    <row r="460" spans="2:44" ht="14.45" x14ac:dyDescent="0.35">
      <c r="B460" s="180" t="s">
        <v>357</v>
      </c>
      <c r="C460" s="181" t="s">
        <v>225</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933">D460+E460</f>
        <v>0</v>
      </c>
      <c r="G460" s="182"/>
      <c r="H460" s="182">
        <f t="shared" ref="H460:H462" si="934">F460-G460</f>
        <v>0</v>
      </c>
      <c r="I460" s="182"/>
      <c r="J460" s="182">
        <f t="shared" ref="J460:J462" si="935">F460-I460</f>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ref="AE460:AE462" si="936">AB460+AC460+AD460</f>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ref="AI460:AI462" si="937">AF460+AG460+AH460</f>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ref="AM460:AM462" si="938">AJ460+AK460+AL460</f>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ref="AQ460:AQ462" si="939">AN460+AO460+AP460</f>
        <v>0</v>
      </c>
      <c r="AR460" s="182">
        <f t="shared" ref="AR460:AR462" si="940">AE460+AI460+AM460+AQ460</f>
        <v>0</v>
      </c>
    </row>
    <row r="461" spans="2:44" ht="14.45" x14ac:dyDescent="0.35">
      <c r="B461" s="180" t="s">
        <v>1172</v>
      </c>
      <c r="C461" s="181" t="s">
        <v>1173</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933"/>
        <v>0</v>
      </c>
      <c r="G461" s="182"/>
      <c r="H461" s="182">
        <f t="shared" si="934"/>
        <v>0</v>
      </c>
      <c r="I461" s="182"/>
      <c r="J461" s="182">
        <f t="shared" si="935"/>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936"/>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937"/>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938"/>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939"/>
        <v>0</v>
      </c>
      <c r="AR461" s="182">
        <f t="shared" si="940"/>
        <v>0</v>
      </c>
    </row>
    <row r="462" spans="2:44" ht="14.45" x14ac:dyDescent="0.35">
      <c r="B462" s="180" t="s">
        <v>1174</v>
      </c>
      <c r="C462" s="181" t="s">
        <v>1175</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933"/>
        <v>0</v>
      </c>
      <c r="G462" s="182"/>
      <c r="H462" s="182">
        <f t="shared" si="934"/>
        <v>0</v>
      </c>
      <c r="I462" s="182"/>
      <c r="J462" s="182">
        <f t="shared" si="935"/>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936"/>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937"/>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938"/>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939"/>
        <v>0</v>
      </c>
      <c r="AR462" s="182">
        <f t="shared" si="940"/>
        <v>0</v>
      </c>
    </row>
    <row r="463" spans="2:44" ht="14.45" x14ac:dyDescent="0.35">
      <c r="B463" s="180" t="s">
        <v>1176</v>
      </c>
      <c r="C463" s="181" t="s">
        <v>1177</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830"/>
        <v>0</v>
      </c>
      <c r="G463" s="182"/>
      <c r="H463" s="182">
        <f t="shared" si="623"/>
        <v>0</v>
      </c>
      <c r="I463" s="182"/>
      <c r="J463" s="182">
        <f t="shared" si="624"/>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628"/>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629"/>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630"/>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631"/>
        <v>0</v>
      </c>
      <c r="AR463" s="182">
        <f t="shared" si="632"/>
        <v>0</v>
      </c>
    </row>
    <row r="464" spans="2:44" ht="14.45" x14ac:dyDescent="0.35">
      <c r="B464" s="180" t="s">
        <v>1178</v>
      </c>
      <c r="C464" s="181" t="s">
        <v>1179</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941">D464+E464</f>
        <v>0</v>
      </c>
      <c r="G464" s="182"/>
      <c r="H464" s="182">
        <f t="shared" ref="H464" si="942">F464-G464</f>
        <v>0</v>
      </c>
      <c r="I464" s="182"/>
      <c r="J464" s="182">
        <f t="shared" ref="J464" si="943">F464-I464</f>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ref="AE464" si="944">AB464+AC464+AD464</f>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ref="AI464" si="945">AF464+AG464+AH464</f>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ref="AM464" si="946">AJ464+AK464+AL464</f>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ref="AQ464" si="947">AN464+AO464+AP464</f>
        <v>0</v>
      </c>
      <c r="AR464" s="182">
        <f t="shared" ref="AR464" si="948">AE464+AI464+AM464+AQ464</f>
        <v>0</v>
      </c>
    </row>
    <row r="465" spans="2:44" ht="14.45" x14ac:dyDescent="0.35">
      <c r="B465" s="180" t="s">
        <v>1180</v>
      </c>
      <c r="C465" s="181" t="s">
        <v>1181</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49">D465+E465</f>
        <v>0</v>
      </c>
      <c r="G465" s="182"/>
      <c r="H465" s="182">
        <f t="shared" ref="H465" si="950">F465-G465</f>
        <v>0</v>
      </c>
      <c r="I465" s="182"/>
      <c r="J465" s="182">
        <f t="shared" ref="J465" si="951">F465-I465</f>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ref="AE465" si="952">AB465+AC465+AD465</f>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ref="AI465" si="953">AF465+AG465+AH465</f>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ref="AM465" si="954">AJ465+AK465+AL465</f>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ref="AQ465" si="955">AN465+AO465+AP465</f>
        <v>0</v>
      </c>
      <c r="AR465" s="182">
        <f t="shared" ref="AR465" si="956">AE465+AI465+AM465+AQ465</f>
        <v>0</v>
      </c>
    </row>
    <row r="466" spans="2:44" ht="14.45" x14ac:dyDescent="0.35">
      <c r="B466" s="180" t="s">
        <v>1182</v>
      </c>
      <c r="C466" s="181" t="s">
        <v>1183</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830"/>
        <v>0</v>
      </c>
      <c r="G466" s="182"/>
      <c r="H466" s="182">
        <f t="shared" si="623"/>
        <v>0</v>
      </c>
      <c r="I466" s="182"/>
      <c r="J466" s="182">
        <f t="shared" si="624"/>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628"/>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629"/>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630"/>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631"/>
        <v>0</v>
      </c>
      <c r="AR466" s="182">
        <f t="shared" si="632"/>
        <v>0</v>
      </c>
    </row>
    <row r="467" spans="2:44" ht="14.45" x14ac:dyDescent="0.35">
      <c r="B467" s="189" t="s">
        <v>358</v>
      </c>
      <c r="C467" s="190" t="s">
        <v>226</v>
      </c>
      <c r="D467" s="191">
        <f>SUM(D468:D484)</f>
        <v>0</v>
      </c>
      <c r="E467" s="191">
        <f>SUM(E468:E484)</f>
        <v>0</v>
      </c>
      <c r="F467" s="191">
        <f t="shared" si="830"/>
        <v>0</v>
      </c>
      <c r="G467" s="191">
        <f>SUM(G468:G484)</f>
        <v>0</v>
      </c>
      <c r="H467" s="191">
        <f t="shared" si="623"/>
        <v>0</v>
      </c>
      <c r="I467" s="191">
        <f>SUM(I468:I484)</f>
        <v>0</v>
      </c>
      <c r="J467" s="191">
        <f t="shared" si="624"/>
        <v>0</v>
      </c>
      <c r="K467" s="191">
        <f t="shared" ref="K467:AD467" si="957">SUM(K468:K484)</f>
        <v>0</v>
      </c>
      <c r="L467" s="191">
        <f t="shared" si="957"/>
        <v>0</v>
      </c>
      <c r="M467" s="191">
        <f t="shared" si="957"/>
        <v>0</v>
      </c>
      <c r="N467" s="191">
        <f t="shared" si="957"/>
        <v>0</v>
      </c>
      <c r="O467" s="191">
        <f t="shared" si="957"/>
        <v>0</v>
      </c>
      <c r="P467" s="191">
        <f t="shared" si="957"/>
        <v>0</v>
      </c>
      <c r="Q467" s="191">
        <f t="shared" si="957"/>
        <v>0</v>
      </c>
      <c r="R467" s="191">
        <f t="shared" si="957"/>
        <v>0</v>
      </c>
      <c r="S467" s="191">
        <f t="shared" si="957"/>
        <v>0</v>
      </c>
      <c r="T467" s="191">
        <f t="shared" ref="T467" si="958">SUM(T468:T484)</f>
        <v>0</v>
      </c>
      <c r="U467" s="191">
        <f t="shared" si="957"/>
        <v>0</v>
      </c>
      <c r="V467" s="191">
        <f t="shared" si="957"/>
        <v>0</v>
      </c>
      <c r="W467" s="191">
        <f t="shared" si="957"/>
        <v>0</v>
      </c>
      <c r="X467" s="191">
        <f t="shared" si="957"/>
        <v>0</v>
      </c>
      <c r="Y467" s="191">
        <f t="shared" ref="Y467:Z467" si="959">SUM(Y468:Y484)</f>
        <v>0</v>
      </c>
      <c r="Z467" s="191">
        <f t="shared" si="959"/>
        <v>0</v>
      </c>
      <c r="AA467" s="191">
        <f t="shared" si="957"/>
        <v>0</v>
      </c>
      <c r="AB467" s="191">
        <f t="shared" si="957"/>
        <v>0</v>
      </c>
      <c r="AC467" s="191">
        <f t="shared" si="957"/>
        <v>0</v>
      </c>
      <c r="AD467" s="191">
        <f t="shared" si="957"/>
        <v>0</v>
      </c>
      <c r="AE467" s="191">
        <f t="shared" si="628"/>
        <v>0</v>
      </c>
      <c r="AF467" s="191">
        <f>SUM(AF468:AF484)</f>
        <v>0</v>
      </c>
      <c r="AG467" s="191">
        <f>SUM(AG468:AG484)</f>
        <v>0</v>
      </c>
      <c r="AH467" s="191">
        <f>SUM(AH468:AH484)</f>
        <v>0</v>
      </c>
      <c r="AI467" s="191">
        <f t="shared" si="629"/>
        <v>0</v>
      </c>
      <c r="AJ467" s="191">
        <f>SUM(AJ468:AJ484)</f>
        <v>0</v>
      </c>
      <c r="AK467" s="191">
        <f>SUM(AK468:AK484)</f>
        <v>0</v>
      </c>
      <c r="AL467" s="191">
        <f>SUM(AL468:AL484)</f>
        <v>0</v>
      </c>
      <c r="AM467" s="191">
        <f t="shared" si="630"/>
        <v>0</v>
      </c>
      <c r="AN467" s="191">
        <f>SUM(AN468:AN484)</f>
        <v>0</v>
      </c>
      <c r="AO467" s="191">
        <f>SUM(AO468:AO484)</f>
        <v>0</v>
      </c>
      <c r="AP467" s="191">
        <f>SUM(AP468:AP484)</f>
        <v>0</v>
      </c>
      <c r="AQ467" s="191">
        <f t="shared" si="631"/>
        <v>0</v>
      </c>
      <c r="AR467" s="191">
        <f t="shared" si="632"/>
        <v>0</v>
      </c>
    </row>
    <row r="468" spans="2:44" ht="14.45" x14ac:dyDescent="0.35">
      <c r="B468" s="180" t="s">
        <v>1184</v>
      </c>
      <c r="C468" s="181" t="s">
        <v>1185</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60">D468+E468</f>
        <v>0</v>
      </c>
      <c r="G468" s="182"/>
      <c r="H468" s="182">
        <f t="shared" ref="H468" si="961">F468-G468</f>
        <v>0</v>
      </c>
      <c r="I468" s="182"/>
      <c r="J468" s="182">
        <f t="shared" ref="J468" si="962">F468-I468</f>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ref="AE468" si="963">AB468+AC468+AD468</f>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ref="AI468" si="964">AF468+AG468+AH468</f>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ref="AM468" si="965">AJ468+AK468+AL468</f>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ref="AQ468" si="966">AN468+AO468+AP468</f>
        <v>0</v>
      </c>
      <c r="AR468" s="182">
        <f t="shared" ref="AR468" si="967">AE468+AI468+AM468+AQ468</f>
        <v>0</v>
      </c>
    </row>
    <row r="469" spans="2:44" ht="14.45" x14ac:dyDescent="0.35">
      <c r="B469" s="180" t="s">
        <v>359</v>
      </c>
      <c r="C469" s="181" t="s">
        <v>227</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AB469+AC469+AD469</f>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AF469+AG469+AH469</f>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AJ469+AK469+AL469</f>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AN469+AO469+AP469</f>
        <v>0</v>
      </c>
      <c r="AR469" s="182">
        <f>AE469+AI469+AM469+AQ469</f>
        <v>0</v>
      </c>
    </row>
    <row r="470" spans="2:44" ht="14.45" x14ac:dyDescent="0.35">
      <c r="B470" s="180" t="s">
        <v>366</v>
      </c>
      <c r="C470" s="181" t="s">
        <v>232</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AB470+AC470+AD470</f>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AF470+AG470+AH470</f>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AJ470+AK470+AL470</f>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AN470+AO470+AP470</f>
        <v>0</v>
      </c>
      <c r="AR470" s="182">
        <f>AE470+AI470+AM470+AQ470</f>
        <v>0</v>
      </c>
    </row>
    <row r="471" spans="2:44" ht="14.45" x14ac:dyDescent="0.35">
      <c r="B471" s="180" t="s">
        <v>1186</v>
      </c>
      <c r="C471" s="181" t="s">
        <v>1187</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AB471+AC471+AD471</f>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AF471+AG471+AH471</f>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AJ471+AK471+AL471</f>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AN471+AO471+AP471</f>
        <v>0</v>
      </c>
      <c r="AR471" s="182">
        <f>AE471+AI471+AM471+AQ471</f>
        <v>0</v>
      </c>
    </row>
    <row r="472" spans="2:44" ht="14.45" x14ac:dyDescent="0.35">
      <c r="B472" s="180" t="s">
        <v>1188</v>
      </c>
      <c r="C472" s="181" t="s">
        <v>1189</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AB472+AC472+AD472</f>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AF472+AG472+AH472</f>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AJ472+AK472+AL472</f>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AN472+AO472+AP472</f>
        <v>0</v>
      </c>
      <c r="AR472" s="182">
        <f>AE472+AI472+AM472+AQ472</f>
        <v>0</v>
      </c>
    </row>
    <row r="473" spans="2:44" ht="14.45" x14ac:dyDescent="0.35">
      <c r="B473" s="180" t="s">
        <v>1190</v>
      </c>
      <c r="C473" s="181" t="s">
        <v>1191</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AB473+AC473+AD473</f>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AF473+AG473+AH473</f>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AJ473+AK473+AL473</f>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AN473+AO473+AP473</f>
        <v>0</v>
      </c>
      <c r="AR473" s="182">
        <f>AE473+AI473+AM473+AQ473</f>
        <v>0</v>
      </c>
    </row>
    <row r="474" spans="2:44" ht="14.45" x14ac:dyDescent="0.35">
      <c r="B474" s="180" t="s">
        <v>1192</v>
      </c>
      <c r="C474" s="181" t="s">
        <v>1193</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68">D474+E474</f>
        <v>0</v>
      </c>
      <c r="G474" s="182"/>
      <c r="H474" s="182">
        <f t="shared" ref="H474:H477" si="969">F474-G474</f>
        <v>0</v>
      </c>
      <c r="I474" s="182"/>
      <c r="J474" s="182">
        <f t="shared" ref="J474:J477" si="970">F474-I474</f>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ref="AE474:AE477" si="971">AB474+AC474+AD474</f>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ref="AI474:AI477" si="972">AF474+AG474+AH474</f>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ref="AM474:AM477" si="973">AJ474+AK474+AL474</f>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ref="AQ474:AQ477" si="974">AN474+AO474+AP474</f>
        <v>0</v>
      </c>
      <c r="AR474" s="182">
        <f t="shared" ref="AR474:AR477" si="975">AE474+AI474+AM474+AQ474</f>
        <v>0</v>
      </c>
    </row>
    <row r="475" spans="2:44" ht="14.45" x14ac:dyDescent="0.35">
      <c r="B475" s="180" t="s">
        <v>1194</v>
      </c>
      <c r="C475" s="181" t="s">
        <v>1195</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68"/>
        <v>0</v>
      </c>
      <c r="G475" s="182"/>
      <c r="H475" s="182">
        <f t="shared" si="969"/>
        <v>0</v>
      </c>
      <c r="I475" s="182"/>
      <c r="J475" s="182">
        <f t="shared" si="970"/>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971"/>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972"/>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973"/>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974"/>
        <v>0</v>
      </c>
      <c r="AR475" s="182">
        <f t="shared" si="975"/>
        <v>0</v>
      </c>
    </row>
    <row r="476" spans="2:44" ht="14.45" x14ac:dyDescent="0.35">
      <c r="B476" s="180" t="s">
        <v>1196</v>
      </c>
      <c r="C476" s="181" t="s">
        <v>1197</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68"/>
        <v>0</v>
      </c>
      <c r="G476" s="182"/>
      <c r="H476" s="182">
        <f t="shared" si="969"/>
        <v>0</v>
      </c>
      <c r="I476" s="182"/>
      <c r="J476" s="182">
        <f t="shared" si="970"/>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971"/>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972"/>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973"/>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974"/>
        <v>0</v>
      </c>
      <c r="AR476" s="182">
        <f t="shared" si="975"/>
        <v>0</v>
      </c>
    </row>
    <row r="477" spans="2:44" ht="14.45" x14ac:dyDescent="0.35">
      <c r="B477" s="180" t="s">
        <v>1198</v>
      </c>
      <c r="C477" s="181" t="s">
        <v>1199</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68"/>
        <v>0</v>
      </c>
      <c r="G477" s="182"/>
      <c r="H477" s="182">
        <f t="shared" si="969"/>
        <v>0</v>
      </c>
      <c r="I477" s="182"/>
      <c r="J477" s="182">
        <f t="shared" si="970"/>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si="971"/>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si="972"/>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si="973"/>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si="974"/>
        <v>0</v>
      </c>
      <c r="AR477" s="182">
        <f t="shared" si="975"/>
        <v>0</v>
      </c>
    </row>
    <row r="478" spans="2:44" ht="14.45" x14ac:dyDescent="0.35">
      <c r="B478" s="180" t="s">
        <v>1200</v>
      </c>
      <c r="C478" s="181" t="s">
        <v>1201</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76">D478+E478</f>
        <v>0</v>
      </c>
      <c r="G478" s="182"/>
      <c r="H478" s="182">
        <f t="shared" ref="H478:H481" si="977">F478-G478</f>
        <v>0</v>
      </c>
      <c r="I478" s="182"/>
      <c r="J478" s="182">
        <f t="shared" ref="J478:J481" si="978">F478-I478</f>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ref="AE478:AE481" si="979">AB478+AC478+AD478</f>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ref="AI478:AI481" si="980">AF478+AG478+AH478</f>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ref="AM478:AM481" si="981">AJ478+AK478+AL478</f>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ref="AQ478:AQ481" si="982">AN478+AO478+AP478</f>
        <v>0</v>
      </c>
      <c r="AR478" s="182">
        <f t="shared" ref="AR478:AR481" si="983">AE478+AI478+AM478+AQ478</f>
        <v>0</v>
      </c>
    </row>
    <row r="479" spans="2:44" ht="14.45" x14ac:dyDescent="0.35">
      <c r="B479" s="180" t="s">
        <v>1202</v>
      </c>
      <c r="C479" s="181" t="s">
        <v>1203</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76"/>
        <v>0</v>
      </c>
      <c r="G479" s="182"/>
      <c r="H479" s="182">
        <f t="shared" si="977"/>
        <v>0</v>
      </c>
      <c r="I479" s="182"/>
      <c r="J479" s="182">
        <f t="shared" si="978"/>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979"/>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980"/>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981"/>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982"/>
        <v>0</v>
      </c>
      <c r="AR479" s="182">
        <f t="shared" si="983"/>
        <v>0</v>
      </c>
    </row>
    <row r="480" spans="2:44" ht="14.45" x14ac:dyDescent="0.35">
      <c r="B480" s="180" t="s">
        <v>1204</v>
      </c>
      <c r="C480" s="181" t="s">
        <v>1205</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76"/>
        <v>0</v>
      </c>
      <c r="G480" s="182"/>
      <c r="H480" s="182">
        <f t="shared" si="977"/>
        <v>0</v>
      </c>
      <c r="I480" s="182"/>
      <c r="J480" s="182">
        <f t="shared" si="978"/>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979"/>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980"/>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981"/>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982"/>
        <v>0</v>
      </c>
      <c r="AR480" s="182">
        <f t="shared" si="983"/>
        <v>0</v>
      </c>
    </row>
    <row r="481" spans="2:44" x14ac:dyDescent="0.25">
      <c r="B481" s="180" t="s">
        <v>1206</v>
      </c>
      <c r="C481" s="181" t="s">
        <v>1207</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76"/>
        <v>0</v>
      </c>
      <c r="G481" s="182"/>
      <c r="H481" s="182">
        <f t="shared" si="977"/>
        <v>0</v>
      </c>
      <c r="I481" s="182"/>
      <c r="J481" s="182">
        <f t="shared" si="978"/>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979"/>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980"/>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981"/>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982"/>
        <v>0</v>
      </c>
      <c r="AR481" s="182">
        <f t="shared" si="983"/>
        <v>0</v>
      </c>
    </row>
    <row r="482" spans="2:44" x14ac:dyDescent="0.25">
      <c r="B482" s="180" t="s">
        <v>1208</v>
      </c>
      <c r="C482" s="181" t="s">
        <v>1209</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AB482+AC482+AD482</f>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AF482+AG482+AH482</f>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AJ482+AK482+AL482</f>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AN482+AO482+AP482</f>
        <v>0</v>
      </c>
      <c r="AR482" s="182">
        <f>AE482+AI482+AM482+AQ482</f>
        <v>0</v>
      </c>
    </row>
    <row r="483" spans="2:44" x14ac:dyDescent="0.25">
      <c r="B483" s="180" t="s">
        <v>1210</v>
      </c>
      <c r="C483" s="181" t="s">
        <v>1211</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84">D483+E483</f>
        <v>0</v>
      </c>
      <c r="G483" s="182"/>
      <c r="H483" s="182">
        <f t="shared" ref="H483" si="985">F483-G483</f>
        <v>0</v>
      </c>
      <c r="I483" s="182"/>
      <c r="J483" s="182">
        <f t="shared" ref="J483" si="986">F483-I483</f>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ref="AE483" si="987">AB483+AC483+AD483</f>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ref="AI483" si="988">AF483+AG483+AH483</f>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ref="AM483" si="989">AJ483+AK483+AL483</f>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ref="AQ483" si="990">AN483+AO483+AP483</f>
        <v>0</v>
      </c>
      <c r="AR483" s="182">
        <f t="shared" ref="AR483" si="991">AE483+AI483+AM483+AQ483</f>
        <v>0</v>
      </c>
    </row>
    <row r="484" spans="2:44" x14ac:dyDescent="0.25">
      <c r="B484" s="180" t="s">
        <v>1212</v>
      </c>
      <c r="C484" s="181" t="s">
        <v>1213</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92">D484+E484</f>
        <v>0</v>
      </c>
      <c r="G484" s="182"/>
      <c r="H484" s="182">
        <f t="shared" ref="H484" si="993">F484-G484</f>
        <v>0</v>
      </c>
      <c r="I484" s="182"/>
      <c r="J484" s="182">
        <f t="shared" ref="J484" si="994">F484-I484</f>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ref="AE484" si="995">AB484+AC484+AD484</f>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ref="AI484" si="996">AF484+AG484+AH484</f>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ref="AM484" si="997">AJ484+AK484+AL484</f>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ref="AQ484" si="998">AN484+AO484+AP484</f>
        <v>0</v>
      </c>
      <c r="AR484" s="182">
        <f t="shared" ref="AR484" si="999">AE484+AI484+AM484+AQ484</f>
        <v>0</v>
      </c>
    </row>
    <row r="485" spans="2:44" x14ac:dyDescent="0.25">
      <c r="B485" s="189" t="s">
        <v>360</v>
      </c>
      <c r="C485" s="190" t="s">
        <v>228</v>
      </c>
      <c r="D485" s="191">
        <f>SUM(D486:D488)</f>
        <v>0</v>
      </c>
      <c r="E485" s="191">
        <f>SUM(E486:E488)</f>
        <v>0</v>
      </c>
      <c r="F485" s="191">
        <f t="shared" si="830"/>
        <v>0</v>
      </c>
      <c r="G485" s="191">
        <f>SUM(G486:G488)</f>
        <v>0</v>
      </c>
      <c r="H485" s="191">
        <f t="shared" si="623"/>
        <v>0</v>
      </c>
      <c r="I485" s="191">
        <f>SUM(I486:I488)</f>
        <v>0</v>
      </c>
      <c r="J485" s="191">
        <f t="shared" si="624"/>
        <v>0</v>
      </c>
      <c r="K485" s="191">
        <f t="shared" ref="K485:AD485" si="1000">SUM(K486:K488)</f>
        <v>0</v>
      </c>
      <c r="L485" s="191">
        <f t="shared" si="1000"/>
        <v>0</v>
      </c>
      <c r="M485" s="191">
        <f t="shared" si="1000"/>
        <v>0</v>
      </c>
      <c r="N485" s="191">
        <f t="shared" si="1000"/>
        <v>0</v>
      </c>
      <c r="O485" s="191">
        <f t="shared" si="1000"/>
        <v>0</v>
      </c>
      <c r="P485" s="191">
        <f t="shared" ref="P485:Q485" si="1001">SUM(P486:P488)</f>
        <v>0</v>
      </c>
      <c r="Q485" s="191">
        <f t="shared" si="1001"/>
        <v>0</v>
      </c>
      <c r="R485" s="191">
        <f t="shared" si="1000"/>
        <v>0</v>
      </c>
      <c r="S485" s="191">
        <f t="shared" si="1000"/>
        <v>0</v>
      </c>
      <c r="T485" s="191">
        <f t="shared" ref="T485" si="1002">SUM(T486:T488)</f>
        <v>0</v>
      </c>
      <c r="U485" s="191">
        <f t="shared" si="1000"/>
        <v>0</v>
      </c>
      <c r="V485" s="191">
        <f t="shared" si="1000"/>
        <v>0</v>
      </c>
      <c r="W485" s="191">
        <f t="shared" ref="W485" si="1003">SUM(W486:W488)</f>
        <v>0</v>
      </c>
      <c r="X485" s="191">
        <f t="shared" si="1000"/>
        <v>0</v>
      </c>
      <c r="Y485" s="191">
        <f t="shared" ref="Y485:Z485" si="1004">SUM(Y486:Y488)</f>
        <v>0</v>
      </c>
      <c r="Z485" s="191">
        <f t="shared" si="1004"/>
        <v>0</v>
      </c>
      <c r="AA485" s="191">
        <f t="shared" si="1000"/>
        <v>0</v>
      </c>
      <c r="AB485" s="191">
        <f t="shared" si="1000"/>
        <v>0</v>
      </c>
      <c r="AC485" s="191">
        <f t="shared" si="1000"/>
        <v>0</v>
      </c>
      <c r="AD485" s="191">
        <f t="shared" si="1000"/>
        <v>0</v>
      </c>
      <c r="AE485" s="191">
        <f t="shared" si="628"/>
        <v>0</v>
      </c>
      <c r="AF485" s="191">
        <f>SUM(AF486:AF488)</f>
        <v>0</v>
      </c>
      <c r="AG485" s="191">
        <f>SUM(AG486:AG488)</f>
        <v>0</v>
      </c>
      <c r="AH485" s="191">
        <f>SUM(AH486:AH488)</f>
        <v>0</v>
      </c>
      <c r="AI485" s="191">
        <f t="shared" si="629"/>
        <v>0</v>
      </c>
      <c r="AJ485" s="191">
        <f>SUM(AJ486:AJ488)</f>
        <v>0</v>
      </c>
      <c r="AK485" s="191">
        <f>SUM(AK486:AK488)</f>
        <v>0</v>
      </c>
      <c r="AL485" s="191">
        <f>SUM(AL486:AL488)</f>
        <v>0</v>
      </c>
      <c r="AM485" s="191">
        <f t="shared" si="630"/>
        <v>0</v>
      </c>
      <c r="AN485" s="191">
        <f>SUM(AN486:AN488)</f>
        <v>0</v>
      </c>
      <c r="AO485" s="191">
        <f>SUM(AO486:AO488)</f>
        <v>0</v>
      </c>
      <c r="AP485" s="191">
        <f>SUM(AP486:AP488)</f>
        <v>0</v>
      </c>
      <c r="AQ485" s="191">
        <f t="shared" si="631"/>
        <v>0</v>
      </c>
      <c r="AR485" s="191">
        <f t="shared" si="632"/>
        <v>0</v>
      </c>
    </row>
    <row r="486" spans="2:44" x14ac:dyDescent="0.25">
      <c r="B486" s="180" t="s">
        <v>361</v>
      </c>
      <c r="C486" s="181" t="s">
        <v>229</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830"/>
        <v>0</v>
      </c>
      <c r="G486" s="182"/>
      <c r="H486" s="182">
        <f t="shared" si="623"/>
        <v>0</v>
      </c>
      <c r="I486" s="182"/>
      <c r="J486" s="182">
        <f t="shared" si="624"/>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628"/>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629"/>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630"/>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631"/>
        <v>0</v>
      </c>
      <c r="AR486" s="182">
        <f t="shared" si="632"/>
        <v>0</v>
      </c>
    </row>
    <row r="487" spans="2:44" x14ac:dyDescent="0.25">
      <c r="B487" s="180" t="s">
        <v>1214</v>
      </c>
      <c r="C487" s="181" t="s">
        <v>1215</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1005">D487+E487</f>
        <v>0</v>
      </c>
      <c r="G487" s="182"/>
      <c r="H487" s="182">
        <f t="shared" ref="H487" si="1006">F487-G487</f>
        <v>0</v>
      </c>
      <c r="I487" s="182"/>
      <c r="J487" s="182">
        <f t="shared" ref="J487" si="1007">F487-I487</f>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ref="AE487" si="1008">AB487+AC487+AD487</f>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ref="AI487" si="1009">AF487+AG487+AH487</f>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ref="AM487" si="1010">AJ487+AK487+AL487</f>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ref="AQ487" si="1011">AN487+AO487+AP487</f>
        <v>0</v>
      </c>
      <c r="AR487" s="182">
        <f t="shared" ref="AR487" si="1012">AE487+AI487+AM487+AQ487</f>
        <v>0</v>
      </c>
    </row>
    <row r="488" spans="2:44" x14ac:dyDescent="0.25">
      <c r="B488" s="180" t="s">
        <v>1216</v>
      </c>
      <c r="C488" s="181" t="s">
        <v>1217</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830"/>
        <v>0</v>
      </c>
      <c r="G488" s="182"/>
      <c r="H488" s="182">
        <f t="shared" si="623"/>
        <v>0</v>
      </c>
      <c r="I488" s="182"/>
      <c r="J488" s="182">
        <f t="shared" si="624"/>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628"/>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629"/>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630"/>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631"/>
        <v>0</v>
      </c>
      <c r="AR488" s="182">
        <f t="shared" si="632"/>
        <v>0</v>
      </c>
    </row>
    <row r="489" spans="2:44" x14ac:dyDescent="0.25">
      <c r="B489" s="189" t="s">
        <v>362</v>
      </c>
      <c r="C489" s="190" t="s">
        <v>230</v>
      </c>
      <c r="D489" s="191">
        <f>SUM(D490:D498)</f>
        <v>0</v>
      </c>
      <c r="E489" s="191">
        <f>SUM(E490:E498)</f>
        <v>0</v>
      </c>
      <c r="F489" s="191">
        <f t="shared" si="830"/>
        <v>0</v>
      </c>
      <c r="G489" s="191">
        <f>SUM(G490:G498)</f>
        <v>0</v>
      </c>
      <c r="H489" s="191">
        <f t="shared" si="623"/>
        <v>0</v>
      </c>
      <c r="I489" s="191">
        <f>SUM(I490:I498)</f>
        <v>0</v>
      </c>
      <c r="J489" s="191">
        <f t="shared" si="624"/>
        <v>0</v>
      </c>
      <c r="K489" s="191">
        <f t="shared" ref="K489:AD489" si="1013">SUM(K490:K498)</f>
        <v>0</v>
      </c>
      <c r="L489" s="191">
        <f t="shared" si="1013"/>
        <v>0</v>
      </c>
      <c r="M489" s="191">
        <f t="shared" si="1013"/>
        <v>0</v>
      </c>
      <c r="N489" s="191">
        <f t="shared" si="1013"/>
        <v>0</v>
      </c>
      <c r="O489" s="191">
        <f t="shared" si="1013"/>
        <v>0</v>
      </c>
      <c r="P489" s="191">
        <f t="shared" ref="P489:Q489" si="1014">SUM(P490:P498)</f>
        <v>0</v>
      </c>
      <c r="Q489" s="191">
        <f t="shared" si="1014"/>
        <v>0</v>
      </c>
      <c r="R489" s="191">
        <f t="shared" si="1013"/>
        <v>0</v>
      </c>
      <c r="S489" s="191">
        <f t="shared" si="1013"/>
        <v>0</v>
      </c>
      <c r="T489" s="191">
        <f t="shared" ref="T489" si="1015">SUM(T490:T498)</f>
        <v>0</v>
      </c>
      <c r="U489" s="191">
        <f t="shared" si="1013"/>
        <v>0</v>
      </c>
      <c r="V489" s="191">
        <f t="shared" si="1013"/>
        <v>0</v>
      </c>
      <c r="W489" s="191">
        <f t="shared" ref="W489" si="1016">SUM(W490:W498)</f>
        <v>0</v>
      </c>
      <c r="X489" s="191">
        <f t="shared" si="1013"/>
        <v>0</v>
      </c>
      <c r="Y489" s="191">
        <f t="shared" ref="Y489:Z489" si="1017">SUM(Y490:Y498)</f>
        <v>0</v>
      </c>
      <c r="Z489" s="191">
        <f t="shared" si="1017"/>
        <v>0</v>
      </c>
      <c r="AA489" s="191">
        <f t="shared" si="1013"/>
        <v>0</v>
      </c>
      <c r="AB489" s="191">
        <f t="shared" si="1013"/>
        <v>0</v>
      </c>
      <c r="AC489" s="191">
        <f t="shared" si="1013"/>
        <v>0</v>
      </c>
      <c r="AD489" s="191">
        <f t="shared" si="1013"/>
        <v>0</v>
      </c>
      <c r="AE489" s="191">
        <f t="shared" si="628"/>
        <v>0</v>
      </c>
      <c r="AF489" s="191">
        <f>SUM(AF490:AF498)</f>
        <v>0</v>
      </c>
      <c r="AG489" s="191">
        <f>SUM(AG490:AG498)</f>
        <v>0</v>
      </c>
      <c r="AH489" s="191">
        <f>SUM(AH490:AH498)</f>
        <v>0</v>
      </c>
      <c r="AI489" s="191">
        <f t="shared" si="629"/>
        <v>0</v>
      </c>
      <c r="AJ489" s="191">
        <f>SUM(AJ490:AJ498)</f>
        <v>0</v>
      </c>
      <c r="AK489" s="191">
        <f>SUM(AK490:AK498)</f>
        <v>0</v>
      </c>
      <c r="AL489" s="191">
        <f>SUM(AL490:AL498)</f>
        <v>0</v>
      </c>
      <c r="AM489" s="191">
        <f t="shared" si="630"/>
        <v>0</v>
      </c>
      <c r="AN489" s="191">
        <f>SUM(AN490:AN498)</f>
        <v>0</v>
      </c>
      <c r="AO489" s="191">
        <f>SUM(AO490:AO498)</f>
        <v>0</v>
      </c>
      <c r="AP489" s="191">
        <f>SUM(AP490:AP498)</f>
        <v>0</v>
      </c>
      <c r="AQ489" s="191">
        <f t="shared" si="631"/>
        <v>0</v>
      </c>
      <c r="AR489" s="191">
        <f t="shared" si="632"/>
        <v>0</v>
      </c>
    </row>
    <row r="490" spans="2:44" x14ac:dyDescent="0.25">
      <c r="B490" s="180" t="s">
        <v>363</v>
      </c>
      <c r="C490" s="181" t="s">
        <v>225</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1018">D490+E490</f>
        <v>0</v>
      </c>
      <c r="G490" s="182"/>
      <c r="H490" s="182">
        <f t="shared" ref="H490:H494" si="1019">F490-G490</f>
        <v>0</v>
      </c>
      <c r="I490" s="182"/>
      <c r="J490" s="182">
        <f t="shared" ref="J490:J494" si="1020">F490-I490</f>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ref="AE490:AE494" si="1021">AB490+AC490+AD490</f>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ref="AI490:AI494" si="1022">AF490+AG490+AH490</f>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ref="AM490:AM494" si="1023">AJ490+AK490+AL490</f>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ref="AQ490:AQ494" si="1024">AN490+AO490+AP490</f>
        <v>0</v>
      </c>
      <c r="AR490" s="182">
        <f t="shared" ref="AR490:AR494" si="1025">AE490+AI490+AM490+AQ490</f>
        <v>0</v>
      </c>
    </row>
    <row r="491" spans="2:44" x14ac:dyDescent="0.25">
      <c r="B491" s="180" t="s">
        <v>1218</v>
      </c>
      <c r="C491" s="181" t="s">
        <v>1173</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1026">D491+E491</f>
        <v>0</v>
      </c>
      <c r="G491" s="182"/>
      <c r="H491" s="182">
        <f t="shared" ref="H491" si="1027">F491-G491</f>
        <v>0</v>
      </c>
      <c r="I491" s="182"/>
      <c r="J491" s="182">
        <f t="shared" ref="J491" si="1028">F491-I491</f>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ref="AE491" si="1029">AB491+AC491+AD491</f>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ref="AI491" si="1030">AF491+AG491+AH491</f>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ref="AM491" si="1031">AJ491+AK491+AL491</f>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ref="AQ491" si="1032">AN491+AO491+AP491</f>
        <v>0</v>
      </c>
      <c r="AR491" s="182">
        <f t="shared" ref="AR491" si="1033">AE491+AI491+AM491+AQ491</f>
        <v>0</v>
      </c>
    </row>
    <row r="492" spans="2:44" x14ac:dyDescent="0.25">
      <c r="B492" s="180" t="s">
        <v>1219</v>
      </c>
      <c r="C492" s="181" t="s">
        <v>1175</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1018"/>
        <v>0</v>
      </c>
      <c r="G492" s="182"/>
      <c r="H492" s="182">
        <f t="shared" si="1019"/>
        <v>0</v>
      </c>
      <c r="I492" s="182"/>
      <c r="J492" s="182">
        <f t="shared" si="1020"/>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1021"/>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1022"/>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1023"/>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1024"/>
        <v>0</v>
      </c>
      <c r="AR492" s="182">
        <f t="shared" si="1025"/>
        <v>0</v>
      </c>
    </row>
    <row r="493" spans="2:44" x14ac:dyDescent="0.25">
      <c r="B493" s="180" t="s">
        <v>1220</v>
      </c>
      <c r="C493" s="181" t="s">
        <v>1179</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1018"/>
        <v>0</v>
      </c>
      <c r="G493" s="182"/>
      <c r="H493" s="182">
        <f t="shared" si="1019"/>
        <v>0</v>
      </c>
      <c r="I493" s="182"/>
      <c r="J493" s="182">
        <f t="shared" si="1020"/>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1021"/>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1022"/>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1023"/>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1024"/>
        <v>0</v>
      </c>
      <c r="AR493" s="182">
        <f t="shared" si="1025"/>
        <v>0</v>
      </c>
    </row>
    <row r="494" spans="2:44" x14ac:dyDescent="0.25">
      <c r="B494" s="180" t="s">
        <v>1221</v>
      </c>
      <c r="C494" s="181" t="s">
        <v>1222</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1018"/>
        <v>0</v>
      </c>
      <c r="G494" s="182"/>
      <c r="H494" s="182">
        <f t="shared" si="1019"/>
        <v>0</v>
      </c>
      <c r="I494" s="182"/>
      <c r="J494" s="182">
        <f t="shared" si="1020"/>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1021"/>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1022"/>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1023"/>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1024"/>
        <v>0</v>
      </c>
      <c r="AR494" s="182">
        <f t="shared" si="1025"/>
        <v>0</v>
      </c>
    </row>
    <row r="495" spans="2:44" x14ac:dyDescent="0.25">
      <c r="B495" s="180" t="s">
        <v>1223</v>
      </c>
      <c r="C495" s="181" t="s">
        <v>1183</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830"/>
        <v>0</v>
      </c>
      <c r="G495" s="182"/>
      <c r="H495" s="182">
        <f t="shared" si="623"/>
        <v>0</v>
      </c>
      <c r="I495" s="182"/>
      <c r="J495" s="182">
        <f t="shared" si="624"/>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628"/>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629"/>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630"/>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631"/>
        <v>0</v>
      </c>
      <c r="AR495" s="182">
        <f t="shared" si="632"/>
        <v>0</v>
      </c>
    </row>
    <row r="496" spans="2:44" x14ac:dyDescent="0.25">
      <c r="B496" s="180" t="s">
        <v>1224</v>
      </c>
      <c r="C496" s="181" t="s">
        <v>1225</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1034">D496+E496</f>
        <v>0</v>
      </c>
      <c r="G496" s="182"/>
      <c r="H496" s="182">
        <f t="shared" ref="H496" si="1035">F496-G496</f>
        <v>0</v>
      </c>
      <c r="I496" s="182"/>
      <c r="J496" s="182">
        <f t="shared" ref="J496" si="1036">F496-I496</f>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ref="AE496" si="1037">AB496+AC496+AD496</f>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ref="AI496" si="1038">AF496+AG496+AH496</f>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ref="AM496" si="1039">AJ496+AK496+AL496</f>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ref="AQ496" si="1040">AN496+AO496+AP496</f>
        <v>0</v>
      </c>
      <c r="AR496" s="182">
        <f t="shared" ref="AR496" si="1041">AE496+AI496+AM496+AQ496</f>
        <v>0</v>
      </c>
    </row>
    <row r="497" spans="2:44" x14ac:dyDescent="0.25">
      <c r="B497" s="180" t="s">
        <v>1226</v>
      </c>
      <c r="C497" s="181" t="s">
        <v>1185</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1042">D497+E497</f>
        <v>0</v>
      </c>
      <c r="G497" s="182"/>
      <c r="H497" s="182">
        <f t="shared" ref="H497" si="1043">F497-G497</f>
        <v>0</v>
      </c>
      <c r="I497" s="182"/>
      <c r="J497" s="182">
        <f t="shared" ref="J497" si="1044">F497-I497</f>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ref="AE497" si="1045">AB497+AC497+AD497</f>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ref="AI497" si="1046">AF497+AG497+AH497</f>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ref="AM497" si="1047">AJ497+AK497+AL497</f>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ref="AQ497" si="1048">AN497+AO497+AP497</f>
        <v>0</v>
      </c>
      <c r="AR497" s="182">
        <f t="shared" ref="AR497" si="1049">AE497+AI497+AM497+AQ497</f>
        <v>0</v>
      </c>
    </row>
    <row r="498" spans="2:44" x14ac:dyDescent="0.25">
      <c r="B498" s="180" t="s">
        <v>1227</v>
      </c>
      <c r="C498" s="181" t="s">
        <v>1228</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830"/>
        <v>0</v>
      </c>
      <c r="G498" s="182"/>
      <c r="H498" s="182">
        <f t="shared" si="623"/>
        <v>0</v>
      </c>
      <c r="I498" s="182"/>
      <c r="J498" s="182">
        <f t="shared" si="624"/>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628"/>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629"/>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630"/>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631"/>
        <v>0</v>
      </c>
      <c r="AR498" s="182">
        <f t="shared" si="632"/>
        <v>0</v>
      </c>
    </row>
    <row r="499" spans="2:44" x14ac:dyDescent="0.25">
      <c r="B499" s="177" t="s">
        <v>367</v>
      </c>
      <c r="C499" s="178" t="s">
        <v>233</v>
      </c>
      <c r="D499" s="179">
        <f>D500+D509</f>
        <v>0</v>
      </c>
      <c r="E499" s="179">
        <f>E500+E509</f>
        <v>0</v>
      </c>
      <c r="F499" s="179">
        <f t="shared" ref="F499:F566" si="1050">D499+E499</f>
        <v>0</v>
      </c>
      <c r="G499" s="179">
        <f t="shared" ref="G499:I499" si="1051">G500+G509</f>
        <v>0</v>
      </c>
      <c r="H499" s="179">
        <f t="shared" ref="H499:H566" si="1052">F499-G499</f>
        <v>0</v>
      </c>
      <c r="I499" s="179">
        <f t="shared" si="1051"/>
        <v>0</v>
      </c>
      <c r="J499" s="179">
        <f t="shared" ref="J499:J566" si="1053">F499-I499</f>
        <v>0</v>
      </c>
      <c r="K499" s="179">
        <f t="shared" ref="K499:AP499" si="1054">K500+K509</f>
        <v>0</v>
      </c>
      <c r="L499" s="179">
        <f t="shared" si="1054"/>
        <v>0</v>
      </c>
      <c r="M499" s="179">
        <f t="shared" si="1054"/>
        <v>0</v>
      </c>
      <c r="N499" s="179">
        <f t="shared" si="1054"/>
        <v>0</v>
      </c>
      <c r="O499" s="179">
        <f t="shared" si="1054"/>
        <v>0</v>
      </c>
      <c r="P499" s="179">
        <f t="shared" ref="P499:Q499" si="1055">P500+P509</f>
        <v>0</v>
      </c>
      <c r="Q499" s="179">
        <f t="shared" si="1055"/>
        <v>0</v>
      </c>
      <c r="R499" s="179">
        <f t="shared" si="1054"/>
        <v>0</v>
      </c>
      <c r="S499" s="179">
        <f t="shared" si="1054"/>
        <v>0</v>
      </c>
      <c r="T499" s="179">
        <f t="shared" ref="T499" si="1056">T500+T509</f>
        <v>0</v>
      </c>
      <c r="U499" s="179">
        <f t="shared" si="1054"/>
        <v>0</v>
      </c>
      <c r="V499" s="179">
        <f t="shared" si="1054"/>
        <v>0</v>
      </c>
      <c r="W499" s="179">
        <f t="shared" ref="W499" si="1057">W500+W509</f>
        <v>0</v>
      </c>
      <c r="X499" s="179">
        <f t="shared" si="1054"/>
        <v>0</v>
      </c>
      <c r="Y499" s="179">
        <f t="shared" ref="Y499:Z499" si="1058">Y500+Y509</f>
        <v>0</v>
      </c>
      <c r="Z499" s="179">
        <f t="shared" si="1058"/>
        <v>0</v>
      </c>
      <c r="AA499" s="179">
        <f t="shared" si="1054"/>
        <v>0</v>
      </c>
      <c r="AB499" s="179">
        <f t="shared" si="1054"/>
        <v>0</v>
      </c>
      <c r="AC499" s="179">
        <f t="shared" si="1054"/>
        <v>0</v>
      </c>
      <c r="AD499" s="179">
        <f t="shared" si="1054"/>
        <v>0</v>
      </c>
      <c r="AE499" s="179">
        <f t="shared" ref="AE499:AE566" si="1059">AB499+AC499+AD499</f>
        <v>0</v>
      </c>
      <c r="AF499" s="179">
        <f t="shared" si="1054"/>
        <v>0</v>
      </c>
      <c r="AG499" s="179">
        <f t="shared" si="1054"/>
        <v>0</v>
      </c>
      <c r="AH499" s="179">
        <f t="shared" si="1054"/>
        <v>0</v>
      </c>
      <c r="AI499" s="179">
        <f t="shared" ref="AI499:AI566" si="1060">AF499+AG499+AH499</f>
        <v>0</v>
      </c>
      <c r="AJ499" s="179">
        <f t="shared" si="1054"/>
        <v>0</v>
      </c>
      <c r="AK499" s="179">
        <f t="shared" si="1054"/>
        <v>0</v>
      </c>
      <c r="AL499" s="179">
        <f t="shared" si="1054"/>
        <v>0</v>
      </c>
      <c r="AM499" s="179">
        <f t="shared" ref="AM499:AM566" si="1061">AJ499+AK499+AL499</f>
        <v>0</v>
      </c>
      <c r="AN499" s="179">
        <f t="shared" si="1054"/>
        <v>0</v>
      </c>
      <c r="AO499" s="179">
        <f t="shared" si="1054"/>
        <v>0</v>
      </c>
      <c r="AP499" s="179">
        <f t="shared" si="1054"/>
        <v>0</v>
      </c>
      <c r="AQ499" s="179">
        <f t="shared" ref="AQ499:AQ566" si="1062">AN499+AO499+AP499</f>
        <v>0</v>
      </c>
      <c r="AR499" s="179">
        <f t="shared" ref="AR499:AR566" si="1063">AE499+AI499+AM499+AQ499</f>
        <v>0</v>
      </c>
    </row>
    <row r="500" spans="2:44" x14ac:dyDescent="0.25">
      <c r="B500" s="189" t="s">
        <v>368</v>
      </c>
      <c r="C500" s="190" t="s">
        <v>234</v>
      </c>
      <c r="D500" s="191">
        <f>SUM(D501:D508)</f>
        <v>0</v>
      </c>
      <c r="E500" s="191">
        <f>SUM(E501:E508)</f>
        <v>0</v>
      </c>
      <c r="F500" s="191">
        <f t="shared" si="1050"/>
        <v>0</v>
      </c>
      <c r="G500" s="191">
        <f t="shared" ref="G500:I500" si="1064">SUM(G501:G508)</f>
        <v>0</v>
      </c>
      <c r="H500" s="191">
        <f t="shared" si="1052"/>
        <v>0</v>
      </c>
      <c r="I500" s="191">
        <f t="shared" si="1064"/>
        <v>0</v>
      </c>
      <c r="J500" s="191">
        <f t="shared" si="1053"/>
        <v>0</v>
      </c>
      <c r="K500" s="191">
        <f t="shared" ref="K500:AP500" si="1065">SUM(K501:K508)</f>
        <v>0</v>
      </c>
      <c r="L500" s="191">
        <f t="shared" si="1065"/>
        <v>0</v>
      </c>
      <c r="M500" s="191">
        <f t="shared" si="1065"/>
        <v>0</v>
      </c>
      <c r="N500" s="191">
        <f t="shared" si="1065"/>
        <v>0</v>
      </c>
      <c r="O500" s="191">
        <f t="shared" si="1065"/>
        <v>0</v>
      </c>
      <c r="P500" s="191">
        <f t="shared" ref="P500:Q500" si="1066">SUM(P501:P508)</f>
        <v>0</v>
      </c>
      <c r="Q500" s="191">
        <f t="shared" si="1066"/>
        <v>0</v>
      </c>
      <c r="R500" s="191">
        <f t="shared" si="1065"/>
        <v>0</v>
      </c>
      <c r="S500" s="191">
        <f t="shared" si="1065"/>
        <v>0</v>
      </c>
      <c r="T500" s="191">
        <f t="shared" ref="T500" si="1067">SUM(T501:T508)</f>
        <v>0</v>
      </c>
      <c r="U500" s="191">
        <f t="shared" si="1065"/>
        <v>0</v>
      </c>
      <c r="V500" s="191">
        <f t="shared" si="1065"/>
        <v>0</v>
      </c>
      <c r="W500" s="191">
        <f t="shared" ref="W500" si="1068">SUM(W501:W508)</f>
        <v>0</v>
      </c>
      <c r="X500" s="191">
        <f t="shared" si="1065"/>
        <v>0</v>
      </c>
      <c r="Y500" s="191">
        <f t="shared" ref="Y500:Z500" si="1069">SUM(Y501:Y508)</f>
        <v>0</v>
      </c>
      <c r="Z500" s="191">
        <f t="shared" si="1069"/>
        <v>0</v>
      </c>
      <c r="AA500" s="191">
        <f t="shared" si="1065"/>
        <v>0</v>
      </c>
      <c r="AB500" s="191">
        <f t="shared" si="1065"/>
        <v>0</v>
      </c>
      <c r="AC500" s="191">
        <f t="shared" si="1065"/>
        <v>0</v>
      </c>
      <c r="AD500" s="191">
        <f t="shared" si="1065"/>
        <v>0</v>
      </c>
      <c r="AE500" s="191">
        <f t="shared" si="1059"/>
        <v>0</v>
      </c>
      <c r="AF500" s="191">
        <f t="shared" si="1065"/>
        <v>0</v>
      </c>
      <c r="AG500" s="191">
        <f t="shared" si="1065"/>
        <v>0</v>
      </c>
      <c r="AH500" s="191">
        <f t="shared" si="1065"/>
        <v>0</v>
      </c>
      <c r="AI500" s="191">
        <f t="shared" si="1060"/>
        <v>0</v>
      </c>
      <c r="AJ500" s="191">
        <f t="shared" si="1065"/>
        <v>0</v>
      </c>
      <c r="AK500" s="191">
        <f t="shared" si="1065"/>
        <v>0</v>
      </c>
      <c r="AL500" s="191">
        <f t="shared" si="1065"/>
        <v>0</v>
      </c>
      <c r="AM500" s="191">
        <f t="shared" si="1061"/>
        <v>0</v>
      </c>
      <c r="AN500" s="191">
        <f t="shared" si="1065"/>
        <v>0</v>
      </c>
      <c r="AO500" s="191">
        <f t="shared" si="1065"/>
        <v>0</v>
      </c>
      <c r="AP500" s="191">
        <f t="shared" si="1065"/>
        <v>0</v>
      </c>
      <c r="AQ500" s="191">
        <f t="shared" si="1062"/>
        <v>0</v>
      </c>
      <c r="AR500" s="191">
        <f t="shared" si="1063"/>
        <v>0</v>
      </c>
    </row>
    <row r="501" spans="2:44" x14ac:dyDescent="0.25">
      <c r="B501" s="180" t="s">
        <v>369</v>
      </c>
      <c r="C501" s="181" t="s">
        <v>235</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50"/>
        <v>0</v>
      </c>
      <c r="G501" s="182"/>
      <c r="H501" s="182">
        <f t="shared" si="1052"/>
        <v>0</v>
      </c>
      <c r="I501" s="182"/>
      <c r="J501" s="182">
        <f t="shared" si="1053"/>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1059"/>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1060"/>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1061"/>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1062"/>
        <v>0</v>
      </c>
      <c r="AR501" s="182">
        <f t="shared" si="1063"/>
        <v>0</v>
      </c>
    </row>
    <row r="502" spans="2:44" x14ac:dyDescent="0.25">
      <c r="B502" s="180" t="s">
        <v>1229</v>
      </c>
      <c r="C502" s="181" t="s">
        <v>1230</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50"/>
        <v>0</v>
      </c>
      <c r="G502" s="182"/>
      <c r="H502" s="182">
        <f t="shared" si="1052"/>
        <v>0</v>
      </c>
      <c r="I502" s="182"/>
      <c r="J502" s="182">
        <f t="shared" si="1053"/>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1059"/>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1060"/>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1061"/>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1062"/>
        <v>0</v>
      </c>
      <c r="AR502" s="182">
        <f t="shared" si="1063"/>
        <v>0</v>
      </c>
    </row>
    <row r="503" spans="2:44" x14ac:dyDescent="0.25">
      <c r="B503" s="180" t="s">
        <v>1231</v>
      </c>
      <c r="C503" s="181" t="s">
        <v>1232</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70">D503+E503</f>
        <v>0</v>
      </c>
      <c r="G503" s="182"/>
      <c r="H503" s="182">
        <f t="shared" ref="H503:H506" si="1071">F503-G503</f>
        <v>0</v>
      </c>
      <c r="I503" s="182"/>
      <c r="J503" s="182">
        <f t="shared" ref="J503:J506" si="1072">F503-I503</f>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ref="AE503:AE506" si="1073">AB503+AC503+AD503</f>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ref="AI503:AI506" si="1074">AF503+AG503+AH503</f>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ref="AM503:AM506" si="1075">AJ503+AK503+AL503</f>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ref="AQ503:AQ506" si="1076">AN503+AO503+AP503</f>
        <v>0</v>
      </c>
      <c r="AR503" s="182">
        <f t="shared" ref="AR503:AR506" si="1077">AE503+AI503+AM503+AQ503</f>
        <v>0</v>
      </c>
    </row>
    <row r="504" spans="2:44" x14ac:dyDescent="0.25">
      <c r="B504" s="180" t="s">
        <v>370</v>
      </c>
      <c r="C504" s="181" t="s">
        <v>236</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70"/>
        <v>0</v>
      </c>
      <c r="G504" s="182"/>
      <c r="H504" s="182">
        <f t="shared" si="1071"/>
        <v>0</v>
      </c>
      <c r="I504" s="182"/>
      <c r="J504" s="182">
        <f t="shared" si="1072"/>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1073"/>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1074"/>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1075"/>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1076"/>
        <v>0</v>
      </c>
      <c r="AR504" s="182">
        <f t="shared" si="1077"/>
        <v>0</v>
      </c>
    </row>
    <row r="505" spans="2:44" x14ac:dyDescent="0.25">
      <c r="B505" s="180" t="s">
        <v>1233</v>
      </c>
      <c r="C505" s="181" t="s">
        <v>1234</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78">D505+E505</f>
        <v>0</v>
      </c>
      <c r="G505" s="182"/>
      <c r="H505" s="182">
        <f t="shared" ref="H505" si="1079">F505-G505</f>
        <v>0</v>
      </c>
      <c r="I505" s="182"/>
      <c r="J505" s="182">
        <f t="shared" ref="J505" si="1080">F505-I505</f>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ref="AE505" si="1081">AB505+AC505+AD505</f>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ref="AI505" si="1082">AF505+AG505+AH505</f>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ref="AM505" si="1083">AJ505+AK505+AL505</f>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ref="AQ505" si="1084">AN505+AO505+AP505</f>
        <v>0</v>
      </c>
      <c r="AR505" s="182">
        <f t="shared" ref="AR505" si="1085">AE505+AI505+AM505+AQ505</f>
        <v>0</v>
      </c>
    </row>
    <row r="506" spans="2:44" x14ac:dyDescent="0.25">
      <c r="B506" s="180" t="s">
        <v>1235</v>
      </c>
      <c r="C506" s="181" t="s">
        <v>1236</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70"/>
        <v>0</v>
      </c>
      <c r="G506" s="182"/>
      <c r="H506" s="182">
        <f t="shared" si="1071"/>
        <v>0</v>
      </c>
      <c r="I506" s="182"/>
      <c r="J506" s="182">
        <f t="shared" si="1072"/>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1073"/>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1074"/>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1075"/>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1076"/>
        <v>0</v>
      </c>
      <c r="AR506" s="182">
        <f t="shared" si="1077"/>
        <v>0</v>
      </c>
    </row>
    <row r="507" spans="2:44" x14ac:dyDescent="0.25">
      <c r="B507" s="180" t="s">
        <v>1237</v>
      </c>
      <c r="C507" s="181" t="s">
        <v>1238</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86">D507+E507</f>
        <v>0</v>
      </c>
      <c r="G507" s="182"/>
      <c r="H507" s="182">
        <f t="shared" ref="H507" si="1087">F507-G507</f>
        <v>0</v>
      </c>
      <c r="I507" s="182"/>
      <c r="J507" s="182">
        <f t="shared" ref="J507" si="1088">F507-I507</f>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ref="AE507" si="1089">AB507+AC507+AD507</f>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ref="AI507" si="1090">AF507+AG507+AH507</f>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ref="AM507" si="1091">AJ507+AK507+AL507</f>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ref="AQ507" si="1092">AN507+AO507+AP507</f>
        <v>0</v>
      </c>
      <c r="AR507" s="182">
        <f t="shared" ref="AR507" si="1093">AE507+AI507+AM507+AQ507</f>
        <v>0</v>
      </c>
    </row>
    <row r="508" spans="2:44" x14ac:dyDescent="0.25">
      <c r="B508" s="180" t="s">
        <v>1239</v>
      </c>
      <c r="C508" s="181" t="s">
        <v>1240</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50"/>
        <v>0</v>
      </c>
      <c r="G508" s="182"/>
      <c r="H508" s="182">
        <f t="shared" si="1052"/>
        <v>0</v>
      </c>
      <c r="I508" s="182"/>
      <c r="J508" s="182">
        <f t="shared" si="1053"/>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1059"/>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1060"/>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1061"/>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1062"/>
        <v>0</v>
      </c>
      <c r="AR508" s="182">
        <f t="shared" si="1063"/>
        <v>0</v>
      </c>
    </row>
    <row r="509" spans="2:44" x14ac:dyDescent="0.25">
      <c r="B509" s="189" t="s">
        <v>371</v>
      </c>
      <c r="C509" s="190" t="s">
        <v>237</v>
      </c>
      <c r="D509" s="191">
        <f>SUM(D510:D525)</f>
        <v>0</v>
      </c>
      <c r="E509" s="191">
        <f>SUM(E510:E525)</f>
        <v>0</v>
      </c>
      <c r="F509" s="191">
        <f t="shared" si="1050"/>
        <v>0</v>
      </c>
      <c r="G509" s="191">
        <f>SUM(G510:G525)</f>
        <v>0</v>
      </c>
      <c r="H509" s="191">
        <f t="shared" si="1052"/>
        <v>0</v>
      </c>
      <c r="I509" s="191">
        <f>SUM(I510:I525)</f>
        <v>0</v>
      </c>
      <c r="J509" s="191">
        <f t="shared" si="1053"/>
        <v>0</v>
      </c>
      <c r="K509" s="191">
        <f t="shared" ref="K509:AD509" si="1094">SUM(K510:K525)</f>
        <v>0</v>
      </c>
      <c r="L509" s="191">
        <f t="shared" si="1094"/>
        <v>0</v>
      </c>
      <c r="M509" s="191">
        <f t="shared" si="1094"/>
        <v>0</v>
      </c>
      <c r="N509" s="191">
        <f t="shared" si="1094"/>
        <v>0</v>
      </c>
      <c r="O509" s="191">
        <f t="shared" si="1094"/>
        <v>0</v>
      </c>
      <c r="P509" s="191">
        <f t="shared" ref="P509:Q509" si="1095">SUM(P510:P525)</f>
        <v>0</v>
      </c>
      <c r="Q509" s="191">
        <f t="shared" si="1095"/>
        <v>0</v>
      </c>
      <c r="R509" s="191">
        <f t="shared" si="1094"/>
        <v>0</v>
      </c>
      <c r="S509" s="191">
        <f t="shared" si="1094"/>
        <v>0</v>
      </c>
      <c r="T509" s="191">
        <f t="shared" ref="T509" si="1096">SUM(T510:T525)</f>
        <v>0</v>
      </c>
      <c r="U509" s="191">
        <f t="shared" si="1094"/>
        <v>0</v>
      </c>
      <c r="V509" s="191">
        <f t="shared" si="1094"/>
        <v>0</v>
      </c>
      <c r="W509" s="191">
        <f t="shared" ref="W509" si="1097">SUM(W510:W525)</f>
        <v>0</v>
      </c>
      <c r="X509" s="191">
        <f t="shared" si="1094"/>
        <v>0</v>
      </c>
      <c r="Y509" s="191">
        <f t="shared" ref="Y509:Z509" si="1098">SUM(Y510:Y525)</f>
        <v>0</v>
      </c>
      <c r="Z509" s="191">
        <f t="shared" si="1098"/>
        <v>0</v>
      </c>
      <c r="AA509" s="191">
        <f t="shared" si="1094"/>
        <v>0</v>
      </c>
      <c r="AB509" s="191">
        <f t="shared" si="1094"/>
        <v>0</v>
      </c>
      <c r="AC509" s="191">
        <f t="shared" si="1094"/>
        <v>0</v>
      </c>
      <c r="AD509" s="191">
        <f t="shared" si="1094"/>
        <v>0</v>
      </c>
      <c r="AE509" s="191">
        <f t="shared" si="1059"/>
        <v>0</v>
      </c>
      <c r="AF509" s="191">
        <f>SUM(AF510:AF525)</f>
        <v>0</v>
      </c>
      <c r="AG509" s="191">
        <f>SUM(AG510:AG525)</f>
        <v>0</v>
      </c>
      <c r="AH509" s="191">
        <f>SUM(AH510:AH525)</f>
        <v>0</v>
      </c>
      <c r="AI509" s="191">
        <f t="shared" si="1060"/>
        <v>0</v>
      </c>
      <c r="AJ509" s="191">
        <f>SUM(AJ510:AJ525)</f>
        <v>0</v>
      </c>
      <c r="AK509" s="191">
        <f>SUM(AK510:AK525)</f>
        <v>0</v>
      </c>
      <c r="AL509" s="191">
        <f>SUM(AL510:AL525)</f>
        <v>0</v>
      </c>
      <c r="AM509" s="191">
        <f t="shared" si="1061"/>
        <v>0</v>
      </c>
      <c r="AN509" s="191">
        <f>SUM(AN510:AN525)</f>
        <v>0</v>
      </c>
      <c r="AO509" s="191">
        <f>SUM(AO510:AO525)</f>
        <v>0</v>
      </c>
      <c r="AP509" s="191">
        <f>SUM(AP510:AP525)</f>
        <v>0</v>
      </c>
      <c r="AQ509" s="191">
        <f t="shared" si="1062"/>
        <v>0</v>
      </c>
      <c r="AR509" s="191">
        <f t="shared" si="1063"/>
        <v>0</v>
      </c>
    </row>
    <row r="510" spans="2:44" x14ac:dyDescent="0.25">
      <c r="B510" s="180" t="s">
        <v>372</v>
      </c>
      <c r="C510" s="181" t="s">
        <v>238</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50"/>
        <v>0</v>
      </c>
      <c r="G510" s="182"/>
      <c r="H510" s="182">
        <f t="shared" si="1052"/>
        <v>0</v>
      </c>
      <c r="I510" s="182"/>
      <c r="J510" s="182">
        <f t="shared" si="1053"/>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1059"/>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1060"/>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1061"/>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1062"/>
        <v>0</v>
      </c>
      <c r="AR510" s="182">
        <f t="shared" si="1063"/>
        <v>0</v>
      </c>
    </row>
    <row r="511" spans="2:44" x14ac:dyDescent="0.25">
      <c r="B511" s="180" t="s">
        <v>1241</v>
      </c>
      <c r="C511" s="181" t="s">
        <v>1242</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99">D511+E511</f>
        <v>0</v>
      </c>
      <c r="G511" s="182"/>
      <c r="H511" s="182">
        <f t="shared" ref="H511:H518" si="1100">F511-G511</f>
        <v>0</v>
      </c>
      <c r="I511" s="182"/>
      <c r="J511" s="182">
        <f t="shared" ref="J511:J518" si="1101">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1102">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1103">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1104">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1105">AN511+AO511+AP511</f>
        <v>0</v>
      </c>
      <c r="AR511" s="182">
        <f t="shared" ref="AR511:AR518" si="1106">AE511+AI511+AM511+AQ511</f>
        <v>0</v>
      </c>
    </row>
    <row r="512" spans="2:44" x14ac:dyDescent="0.25">
      <c r="B512" s="180" t="s">
        <v>1243</v>
      </c>
      <c r="C512" s="181" t="s">
        <v>1244</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99"/>
        <v>0</v>
      </c>
      <c r="G512" s="182"/>
      <c r="H512" s="182">
        <f t="shared" si="1100"/>
        <v>0</v>
      </c>
      <c r="I512" s="182"/>
      <c r="J512" s="182">
        <f t="shared" si="1101"/>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1102"/>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1103"/>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1104"/>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1105"/>
        <v>0</v>
      </c>
      <c r="AR512" s="182">
        <f t="shared" si="1106"/>
        <v>0</v>
      </c>
    </row>
    <row r="513" spans="2:44" x14ac:dyDescent="0.25">
      <c r="B513" s="180" t="s">
        <v>1245</v>
      </c>
      <c r="C513" s="181" t="s">
        <v>1246</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99"/>
        <v>0</v>
      </c>
      <c r="G513" s="182"/>
      <c r="H513" s="182">
        <f t="shared" si="1100"/>
        <v>0</v>
      </c>
      <c r="I513" s="182"/>
      <c r="J513" s="182">
        <f t="shared" si="1101"/>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1102"/>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1103"/>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1104"/>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1105"/>
        <v>0</v>
      </c>
      <c r="AR513" s="182">
        <f t="shared" si="1106"/>
        <v>0</v>
      </c>
    </row>
    <row r="514" spans="2:44" x14ac:dyDescent="0.25">
      <c r="B514" s="180" t="s">
        <v>1247</v>
      </c>
      <c r="C514" s="181" t="s">
        <v>1248</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99"/>
        <v>0</v>
      </c>
      <c r="G514" s="182"/>
      <c r="H514" s="182">
        <f t="shared" si="1100"/>
        <v>0</v>
      </c>
      <c r="I514" s="182"/>
      <c r="J514" s="182">
        <f t="shared" si="1101"/>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1102"/>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1103"/>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1104"/>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1105"/>
        <v>0</v>
      </c>
      <c r="AR514" s="182">
        <f t="shared" si="1106"/>
        <v>0</v>
      </c>
    </row>
    <row r="515" spans="2:44" x14ac:dyDescent="0.25">
      <c r="B515" s="180" t="s">
        <v>1249</v>
      </c>
      <c r="C515" s="181" t="s">
        <v>1250</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99"/>
        <v>0</v>
      </c>
      <c r="G515" s="182"/>
      <c r="H515" s="182">
        <f t="shared" si="1100"/>
        <v>0</v>
      </c>
      <c r="I515" s="182"/>
      <c r="J515" s="182">
        <f t="shared" si="1101"/>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1102"/>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1103"/>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1104"/>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1105"/>
        <v>0</v>
      </c>
      <c r="AR515" s="182">
        <f t="shared" si="1106"/>
        <v>0</v>
      </c>
    </row>
    <row r="516" spans="2:44" x14ac:dyDescent="0.25">
      <c r="B516" s="180" t="s">
        <v>1251</v>
      </c>
      <c r="C516" s="181" t="s">
        <v>1252</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99"/>
        <v>0</v>
      </c>
      <c r="G516" s="182"/>
      <c r="H516" s="182">
        <f t="shared" si="1100"/>
        <v>0</v>
      </c>
      <c r="I516" s="182"/>
      <c r="J516" s="182">
        <f t="shared" si="1101"/>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1102"/>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1103"/>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1104"/>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1105"/>
        <v>0</v>
      </c>
      <c r="AR516" s="182">
        <f t="shared" si="1106"/>
        <v>0</v>
      </c>
    </row>
    <row r="517" spans="2:44" x14ac:dyDescent="0.25">
      <c r="B517" s="180" t="s">
        <v>1253</v>
      </c>
      <c r="C517" s="181" t="s">
        <v>1254</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99"/>
        <v>0</v>
      </c>
      <c r="G517" s="182"/>
      <c r="H517" s="182">
        <f t="shared" si="1100"/>
        <v>0</v>
      </c>
      <c r="I517" s="182"/>
      <c r="J517" s="182">
        <f t="shared" si="1101"/>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1102"/>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1103"/>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1104"/>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1105"/>
        <v>0</v>
      </c>
      <c r="AR517" s="182">
        <f t="shared" si="1106"/>
        <v>0</v>
      </c>
    </row>
    <row r="518" spans="2:44" x14ac:dyDescent="0.25">
      <c r="B518" s="180" t="s">
        <v>1255</v>
      </c>
      <c r="C518" s="181" t="s">
        <v>1256</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99"/>
        <v>0</v>
      </c>
      <c r="G518" s="182"/>
      <c r="H518" s="182">
        <f t="shared" si="1100"/>
        <v>0</v>
      </c>
      <c r="I518" s="182"/>
      <c r="J518" s="182">
        <f t="shared" si="1101"/>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1102"/>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1103"/>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1104"/>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1105"/>
        <v>0</v>
      </c>
      <c r="AR518" s="182">
        <f t="shared" si="1106"/>
        <v>0</v>
      </c>
    </row>
    <row r="519" spans="2:44" x14ac:dyDescent="0.25">
      <c r="B519" s="180" t="s">
        <v>1257</v>
      </c>
      <c r="C519" s="181" t="s">
        <v>1258</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50"/>
        <v>0</v>
      </c>
      <c r="G519" s="182"/>
      <c r="H519" s="182">
        <f t="shared" si="1052"/>
        <v>0</v>
      </c>
      <c r="I519" s="182"/>
      <c r="J519" s="182">
        <f t="shared" si="1053"/>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si="1059"/>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si="1060"/>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si="1061"/>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si="1062"/>
        <v>0</v>
      </c>
      <c r="AR519" s="182">
        <f t="shared" si="1063"/>
        <v>0</v>
      </c>
    </row>
    <row r="520" spans="2:44" x14ac:dyDescent="0.25">
      <c r="B520" s="180" t="s">
        <v>1259</v>
      </c>
      <c r="C520" s="181" t="s">
        <v>1260</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50"/>
        <v>0</v>
      </c>
      <c r="G520" s="182"/>
      <c r="H520" s="182">
        <f t="shared" si="1052"/>
        <v>0</v>
      </c>
      <c r="I520" s="182"/>
      <c r="J520" s="182">
        <f t="shared" si="1053"/>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1059"/>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1060"/>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1061"/>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1062"/>
        <v>0</v>
      </c>
      <c r="AR520" s="182">
        <f t="shared" si="1063"/>
        <v>0</v>
      </c>
    </row>
    <row r="521" spans="2:44" x14ac:dyDescent="0.25">
      <c r="B521" s="180" t="s">
        <v>1261</v>
      </c>
      <c r="C521" s="181" t="s">
        <v>1262</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107">D521+E521</f>
        <v>0</v>
      </c>
      <c r="G521" s="182"/>
      <c r="H521" s="182">
        <f t="shared" ref="H521:H522" si="1108">F521-G521</f>
        <v>0</v>
      </c>
      <c r="I521" s="182"/>
      <c r="J521" s="182">
        <f t="shared" ref="J521:J522" si="1109">F521-I521</f>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ref="AE521:AE522" si="1110">AB521+AC521+AD521</f>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ref="AI521:AI522" si="1111">AF521+AG521+AH521</f>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ref="AM521:AM522" si="1112">AJ521+AK521+AL521</f>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ref="AQ521:AQ522" si="1113">AN521+AO521+AP521</f>
        <v>0</v>
      </c>
      <c r="AR521" s="182">
        <f t="shared" ref="AR521:AR522" si="1114">AE521+AI521+AM521+AQ521</f>
        <v>0</v>
      </c>
    </row>
    <row r="522" spans="2:44" x14ac:dyDescent="0.25">
      <c r="B522" s="180" t="s">
        <v>1263</v>
      </c>
      <c r="C522" s="181" t="s">
        <v>1264</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107"/>
        <v>0</v>
      </c>
      <c r="G522" s="182"/>
      <c r="H522" s="182">
        <f t="shared" si="1108"/>
        <v>0</v>
      </c>
      <c r="I522" s="182"/>
      <c r="J522" s="182">
        <f t="shared" si="1109"/>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1110"/>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1111"/>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1112"/>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1113"/>
        <v>0</v>
      </c>
      <c r="AR522" s="182">
        <f t="shared" si="1114"/>
        <v>0</v>
      </c>
    </row>
    <row r="523" spans="2:44" x14ac:dyDescent="0.25">
      <c r="B523" s="180" t="s">
        <v>1265</v>
      </c>
      <c r="C523" s="181" t="s">
        <v>1266</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115">D523+E523</f>
        <v>0</v>
      </c>
      <c r="G523" s="182"/>
      <c r="H523" s="182">
        <f t="shared" ref="H523:H524" si="1116">F523-G523</f>
        <v>0</v>
      </c>
      <c r="I523" s="182"/>
      <c r="J523" s="182">
        <f t="shared" ref="J523:J524" si="1117">F523-I523</f>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ref="AE523:AE524" si="1118">AB523+AC523+AD523</f>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ref="AI523:AI524" si="1119">AF523+AG523+AH523</f>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ref="AM523:AM524" si="1120">AJ523+AK523+AL523</f>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ref="AQ523:AQ524" si="1121">AN523+AO523+AP523</f>
        <v>0</v>
      </c>
      <c r="AR523" s="182">
        <f t="shared" ref="AR523:AR524" si="1122">AE523+AI523+AM523+AQ523</f>
        <v>0</v>
      </c>
    </row>
    <row r="524" spans="2:44" x14ac:dyDescent="0.25">
      <c r="B524" s="180" t="s">
        <v>1267</v>
      </c>
      <c r="C524" s="181" t="s">
        <v>1268</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115"/>
        <v>0</v>
      </c>
      <c r="G524" s="182"/>
      <c r="H524" s="182">
        <f t="shared" si="1116"/>
        <v>0</v>
      </c>
      <c r="I524" s="182"/>
      <c r="J524" s="182">
        <f t="shared" si="1117"/>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1118"/>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1119"/>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1120"/>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1121"/>
        <v>0</v>
      </c>
      <c r="AR524" s="182">
        <f t="shared" si="1122"/>
        <v>0</v>
      </c>
    </row>
    <row r="525" spans="2:44" x14ac:dyDescent="0.25">
      <c r="B525" s="180" t="s">
        <v>1269</v>
      </c>
      <c r="C525" s="181" t="s">
        <v>1270</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50"/>
        <v>0</v>
      </c>
      <c r="G525" s="182"/>
      <c r="H525" s="182">
        <f t="shared" si="1052"/>
        <v>0</v>
      </c>
      <c r="I525" s="182"/>
      <c r="J525" s="182">
        <f t="shared" si="1053"/>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1059"/>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1060"/>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1061"/>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1062"/>
        <v>0</v>
      </c>
      <c r="AR525" s="182">
        <f t="shared" si="1063"/>
        <v>0</v>
      </c>
    </row>
    <row r="526" spans="2:44" x14ac:dyDescent="0.25">
      <c r="B526" s="177" t="s">
        <v>373</v>
      </c>
      <c r="C526" s="178" t="s">
        <v>239</v>
      </c>
      <c r="D526" s="179">
        <f>D527+D541</f>
        <v>0</v>
      </c>
      <c r="E526" s="179">
        <f>E527+E541</f>
        <v>0</v>
      </c>
      <c r="F526" s="179">
        <f t="shared" si="1050"/>
        <v>0</v>
      </c>
      <c r="G526" s="179">
        <f t="shared" ref="G526:I526" si="1123">G527+G541</f>
        <v>0</v>
      </c>
      <c r="H526" s="179">
        <f t="shared" si="1052"/>
        <v>0</v>
      </c>
      <c r="I526" s="179">
        <f t="shared" si="1123"/>
        <v>0</v>
      </c>
      <c r="J526" s="179">
        <f t="shared" si="1053"/>
        <v>0</v>
      </c>
      <c r="K526" s="179">
        <f t="shared" ref="K526:AP526" si="1124">K527+K541</f>
        <v>0</v>
      </c>
      <c r="L526" s="179">
        <f t="shared" si="1124"/>
        <v>0</v>
      </c>
      <c r="M526" s="179">
        <f t="shared" si="1124"/>
        <v>0</v>
      </c>
      <c r="N526" s="179">
        <f t="shared" si="1124"/>
        <v>0</v>
      </c>
      <c r="O526" s="179">
        <f t="shared" si="1124"/>
        <v>0</v>
      </c>
      <c r="P526" s="179">
        <f t="shared" ref="P526:Q526" si="1125">P527+P541</f>
        <v>0</v>
      </c>
      <c r="Q526" s="179">
        <f t="shared" si="1125"/>
        <v>0</v>
      </c>
      <c r="R526" s="179">
        <f t="shared" si="1124"/>
        <v>0</v>
      </c>
      <c r="S526" s="179">
        <f t="shared" si="1124"/>
        <v>0</v>
      </c>
      <c r="T526" s="179">
        <f t="shared" ref="T526" si="1126">T527+T541</f>
        <v>0</v>
      </c>
      <c r="U526" s="179">
        <f t="shared" si="1124"/>
        <v>0</v>
      </c>
      <c r="V526" s="179">
        <f t="shared" si="1124"/>
        <v>0</v>
      </c>
      <c r="W526" s="179">
        <f t="shared" ref="W526" si="1127">W527+W541</f>
        <v>0</v>
      </c>
      <c r="X526" s="179">
        <f t="shared" si="1124"/>
        <v>0</v>
      </c>
      <c r="Y526" s="179">
        <f t="shared" ref="Y526:Z526" si="1128">Y527+Y541</f>
        <v>0</v>
      </c>
      <c r="Z526" s="179">
        <f t="shared" si="1128"/>
        <v>0</v>
      </c>
      <c r="AA526" s="179">
        <f t="shared" si="1124"/>
        <v>0</v>
      </c>
      <c r="AB526" s="179">
        <f t="shared" si="1124"/>
        <v>0</v>
      </c>
      <c r="AC526" s="179">
        <f t="shared" si="1124"/>
        <v>0</v>
      </c>
      <c r="AD526" s="179">
        <f t="shared" si="1124"/>
        <v>0</v>
      </c>
      <c r="AE526" s="179">
        <f t="shared" si="1059"/>
        <v>0</v>
      </c>
      <c r="AF526" s="179">
        <f t="shared" si="1124"/>
        <v>0</v>
      </c>
      <c r="AG526" s="179">
        <f t="shared" si="1124"/>
        <v>0</v>
      </c>
      <c r="AH526" s="179">
        <f t="shared" si="1124"/>
        <v>0</v>
      </c>
      <c r="AI526" s="179">
        <f t="shared" si="1060"/>
        <v>0</v>
      </c>
      <c r="AJ526" s="179">
        <f t="shared" si="1124"/>
        <v>0</v>
      </c>
      <c r="AK526" s="179">
        <f t="shared" si="1124"/>
        <v>0</v>
      </c>
      <c r="AL526" s="179">
        <f t="shared" si="1124"/>
        <v>0</v>
      </c>
      <c r="AM526" s="179">
        <f t="shared" si="1061"/>
        <v>0</v>
      </c>
      <c r="AN526" s="179">
        <f t="shared" si="1124"/>
        <v>0</v>
      </c>
      <c r="AO526" s="179">
        <f t="shared" si="1124"/>
        <v>0</v>
      </c>
      <c r="AP526" s="179">
        <f t="shared" si="1124"/>
        <v>0</v>
      </c>
      <c r="AQ526" s="179">
        <f t="shared" si="1062"/>
        <v>0</v>
      </c>
      <c r="AR526" s="179">
        <f t="shared" si="1063"/>
        <v>0</v>
      </c>
    </row>
    <row r="527" spans="2:44" x14ac:dyDescent="0.25">
      <c r="B527" s="189" t="s">
        <v>374</v>
      </c>
      <c r="C527" s="190" t="s">
        <v>240</v>
      </c>
      <c r="D527" s="191">
        <f>SUM(D528:D540)</f>
        <v>0</v>
      </c>
      <c r="E527" s="191">
        <f>SUM(E528:E540)</f>
        <v>0</v>
      </c>
      <c r="F527" s="191">
        <f t="shared" si="1050"/>
        <v>0</v>
      </c>
      <c r="G527" s="191">
        <f t="shared" ref="G527:I527" si="1129">SUM(G528:G540)</f>
        <v>0</v>
      </c>
      <c r="H527" s="191">
        <f t="shared" si="1052"/>
        <v>0</v>
      </c>
      <c r="I527" s="191">
        <f t="shared" si="1129"/>
        <v>0</v>
      </c>
      <c r="J527" s="191">
        <f t="shared" si="1053"/>
        <v>0</v>
      </c>
      <c r="K527" s="191">
        <f t="shared" ref="K527:AP527" si="1130">SUM(K528:K540)</f>
        <v>0</v>
      </c>
      <c r="L527" s="191">
        <f t="shared" si="1130"/>
        <v>0</v>
      </c>
      <c r="M527" s="191">
        <f t="shared" si="1130"/>
        <v>0</v>
      </c>
      <c r="N527" s="191">
        <f t="shared" si="1130"/>
        <v>0</v>
      </c>
      <c r="O527" s="191">
        <f t="shared" si="1130"/>
        <v>0</v>
      </c>
      <c r="P527" s="191">
        <f t="shared" ref="P527:Q527" si="1131">SUM(P528:P540)</f>
        <v>0</v>
      </c>
      <c r="Q527" s="191">
        <f t="shared" si="1131"/>
        <v>0</v>
      </c>
      <c r="R527" s="191">
        <f t="shared" si="1130"/>
        <v>0</v>
      </c>
      <c r="S527" s="191">
        <f t="shared" si="1130"/>
        <v>0</v>
      </c>
      <c r="T527" s="191">
        <f t="shared" ref="T527" si="1132">SUM(T528:T540)</f>
        <v>0</v>
      </c>
      <c r="U527" s="191">
        <f t="shared" si="1130"/>
        <v>0</v>
      </c>
      <c r="V527" s="191">
        <f t="shared" si="1130"/>
        <v>0</v>
      </c>
      <c r="W527" s="191">
        <f t="shared" ref="W527" si="1133">SUM(W528:W540)</f>
        <v>0</v>
      </c>
      <c r="X527" s="191">
        <f t="shared" si="1130"/>
        <v>0</v>
      </c>
      <c r="Y527" s="191">
        <f t="shared" ref="Y527:Z527" si="1134">SUM(Y528:Y540)</f>
        <v>0</v>
      </c>
      <c r="Z527" s="191">
        <f t="shared" si="1134"/>
        <v>0</v>
      </c>
      <c r="AA527" s="191">
        <f t="shared" si="1130"/>
        <v>0</v>
      </c>
      <c r="AB527" s="191">
        <f t="shared" si="1130"/>
        <v>0</v>
      </c>
      <c r="AC527" s="191">
        <f t="shared" si="1130"/>
        <v>0</v>
      </c>
      <c r="AD527" s="191">
        <f t="shared" si="1130"/>
        <v>0</v>
      </c>
      <c r="AE527" s="191">
        <f t="shared" si="1059"/>
        <v>0</v>
      </c>
      <c r="AF527" s="191">
        <f t="shared" si="1130"/>
        <v>0</v>
      </c>
      <c r="AG527" s="191">
        <f t="shared" si="1130"/>
        <v>0</v>
      </c>
      <c r="AH527" s="191">
        <f t="shared" si="1130"/>
        <v>0</v>
      </c>
      <c r="AI527" s="191">
        <f t="shared" si="1060"/>
        <v>0</v>
      </c>
      <c r="AJ527" s="191">
        <f t="shared" si="1130"/>
        <v>0</v>
      </c>
      <c r="AK527" s="191">
        <f t="shared" si="1130"/>
        <v>0</v>
      </c>
      <c r="AL527" s="191">
        <f t="shared" si="1130"/>
        <v>0</v>
      </c>
      <c r="AM527" s="191">
        <f t="shared" si="1061"/>
        <v>0</v>
      </c>
      <c r="AN527" s="191">
        <f t="shared" si="1130"/>
        <v>0</v>
      </c>
      <c r="AO527" s="191">
        <f t="shared" si="1130"/>
        <v>0</v>
      </c>
      <c r="AP527" s="191">
        <f t="shared" si="1130"/>
        <v>0</v>
      </c>
      <c r="AQ527" s="191">
        <f t="shared" si="1062"/>
        <v>0</v>
      </c>
      <c r="AR527" s="191">
        <f t="shared" si="1063"/>
        <v>0</v>
      </c>
    </row>
    <row r="528" spans="2:44" x14ac:dyDescent="0.25">
      <c r="B528" s="180" t="s">
        <v>375</v>
      </c>
      <c r="C528" s="181" t="s">
        <v>241</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135">D528+E528</f>
        <v>0</v>
      </c>
      <c r="G528" s="182"/>
      <c r="H528" s="182">
        <f t="shared" ref="H528:H540" si="1136">F528-G528</f>
        <v>0</v>
      </c>
      <c r="I528" s="182"/>
      <c r="J528" s="182">
        <f t="shared" ref="J528:J540" si="1137">F528-I528</f>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ref="AE528:AE540" si="1138">AB528+AC528+AD528</f>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ref="AI528:AI540" si="1139">AF528+AG528+AH528</f>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ref="AM528:AM540" si="1140">AJ528+AK528+AL528</f>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ref="AQ528:AQ540" si="1141">AN528+AO528+AP528</f>
        <v>0</v>
      </c>
      <c r="AR528" s="182">
        <f t="shared" ref="AR528:AR540" si="1142">AE528+AI528+AM528+AQ528</f>
        <v>0</v>
      </c>
    </row>
    <row r="529" spans="2:44" x14ac:dyDescent="0.25">
      <c r="B529" s="180" t="s">
        <v>1271</v>
      </c>
      <c r="C529" s="181" t="s">
        <v>1272</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143">D529+E529</f>
        <v>0</v>
      </c>
      <c r="G529" s="182"/>
      <c r="H529" s="182">
        <f t="shared" ref="H529:H533" si="1144">F529-G529</f>
        <v>0</v>
      </c>
      <c r="I529" s="182"/>
      <c r="J529" s="182">
        <f t="shared" ref="J529:J533" si="1145">F529-I529</f>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ref="AE529:AE533" si="1146">AB529+AC529+AD529</f>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ref="AI529:AI533" si="1147">AF529+AG529+AH529</f>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ref="AM529:AM533" si="1148">AJ529+AK529+AL529</f>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ref="AQ529:AQ533" si="1149">AN529+AO529+AP529</f>
        <v>0</v>
      </c>
      <c r="AR529" s="182">
        <f t="shared" ref="AR529:AR533" si="1150">AE529+AI529+AM529+AQ529</f>
        <v>0</v>
      </c>
    </row>
    <row r="530" spans="2:44" x14ac:dyDescent="0.25">
      <c r="B530" s="180" t="s">
        <v>1273</v>
      </c>
      <c r="C530" s="181" t="s">
        <v>1274</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143"/>
        <v>0</v>
      </c>
      <c r="G530" s="182"/>
      <c r="H530" s="182">
        <f t="shared" si="1144"/>
        <v>0</v>
      </c>
      <c r="I530" s="182"/>
      <c r="J530" s="182">
        <f t="shared" si="114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114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114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114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1149"/>
        <v>0</v>
      </c>
      <c r="AR530" s="182">
        <f t="shared" si="1150"/>
        <v>0</v>
      </c>
    </row>
    <row r="531" spans="2:44" x14ac:dyDescent="0.25">
      <c r="B531" s="180" t="s">
        <v>1275</v>
      </c>
      <c r="C531" s="181" t="s">
        <v>1276</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143"/>
        <v>0</v>
      </c>
      <c r="G531" s="182"/>
      <c r="H531" s="182">
        <f t="shared" si="1144"/>
        <v>0</v>
      </c>
      <c r="I531" s="182"/>
      <c r="J531" s="182">
        <f t="shared" si="114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114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114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114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1149"/>
        <v>0</v>
      </c>
      <c r="AR531" s="182">
        <f t="shared" si="1150"/>
        <v>0</v>
      </c>
    </row>
    <row r="532" spans="2:44" x14ac:dyDescent="0.25">
      <c r="B532" s="180" t="s">
        <v>1277</v>
      </c>
      <c r="C532" s="181" t="s">
        <v>1278</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143"/>
        <v>0</v>
      </c>
      <c r="G532" s="182"/>
      <c r="H532" s="182">
        <f t="shared" si="1144"/>
        <v>0</v>
      </c>
      <c r="I532" s="182"/>
      <c r="J532" s="182">
        <f t="shared" si="114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114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114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114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1149"/>
        <v>0</v>
      </c>
      <c r="AR532" s="182">
        <f t="shared" si="1150"/>
        <v>0</v>
      </c>
    </row>
    <row r="533" spans="2:44" x14ac:dyDescent="0.25">
      <c r="B533" s="180" t="s">
        <v>1279</v>
      </c>
      <c r="C533" s="181" t="s">
        <v>1280</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143"/>
        <v>0</v>
      </c>
      <c r="G533" s="182"/>
      <c r="H533" s="182">
        <f t="shared" si="1144"/>
        <v>0</v>
      </c>
      <c r="I533" s="182"/>
      <c r="J533" s="182">
        <f t="shared" si="114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114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114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114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1149"/>
        <v>0</v>
      </c>
      <c r="AR533" s="182">
        <f t="shared" si="1150"/>
        <v>0</v>
      </c>
    </row>
    <row r="534" spans="2:44" x14ac:dyDescent="0.25">
      <c r="B534" s="180" t="s">
        <v>376</v>
      </c>
      <c r="C534" s="181" t="s">
        <v>242</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135"/>
        <v>0</v>
      </c>
      <c r="G534" s="182"/>
      <c r="H534" s="182">
        <f t="shared" si="1136"/>
        <v>0</v>
      </c>
      <c r="I534" s="182"/>
      <c r="J534" s="182">
        <f t="shared" si="1137"/>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1138"/>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1139"/>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1140"/>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1141"/>
        <v>0</v>
      </c>
      <c r="AR534" s="182">
        <f t="shared" si="1142"/>
        <v>0</v>
      </c>
    </row>
    <row r="535" spans="2:44" x14ac:dyDescent="0.25">
      <c r="B535" s="180" t="s">
        <v>1281</v>
      </c>
      <c r="C535" s="181" t="s">
        <v>1282</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135"/>
        <v>0</v>
      </c>
      <c r="G535" s="182"/>
      <c r="H535" s="182">
        <f t="shared" si="1136"/>
        <v>0</v>
      </c>
      <c r="I535" s="182"/>
      <c r="J535" s="182">
        <f t="shared" si="1137"/>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1138"/>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1139"/>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1140"/>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1141"/>
        <v>0</v>
      </c>
      <c r="AR535" s="182">
        <f t="shared" si="1142"/>
        <v>0</v>
      </c>
    </row>
    <row r="536" spans="2:44" x14ac:dyDescent="0.25">
      <c r="B536" s="180" t="s">
        <v>1283</v>
      </c>
      <c r="C536" s="181" t="s">
        <v>1284</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135"/>
        <v>0</v>
      </c>
      <c r="G536" s="182"/>
      <c r="H536" s="182">
        <f t="shared" si="1136"/>
        <v>0</v>
      </c>
      <c r="I536" s="182"/>
      <c r="J536" s="182">
        <f t="shared" si="1137"/>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1138"/>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1139"/>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1140"/>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1141"/>
        <v>0</v>
      </c>
      <c r="AR536" s="182">
        <f t="shared" si="1142"/>
        <v>0</v>
      </c>
    </row>
    <row r="537" spans="2:44" x14ac:dyDescent="0.25">
      <c r="B537" s="180" t="s">
        <v>1285</v>
      </c>
      <c r="C537" s="181" t="s">
        <v>1286</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51">D537+E537</f>
        <v>0</v>
      </c>
      <c r="G537" s="182"/>
      <c r="H537" s="182">
        <f t="shared" ref="H537" si="1152">F537-G537</f>
        <v>0</v>
      </c>
      <c r="I537" s="182"/>
      <c r="J537" s="182">
        <f t="shared" ref="J537" si="1153">F537-I537</f>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ref="AE537" si="1154">AB537+AC537+AD537</f>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ref="AI537" si="1155">AF537+AG537+AH537</f>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ref="AM537" si="1156">AJ537+AK537+AL537</f>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ref="AQ537" si="1157">AN537+AO537+AP537</f>
        <v>0</v>
      </c>
      <c r="AR537" s="182">
        <f t="shared" ref="AR537" si="1158">AE537+AI537+AM537+AQ537</f>
        <v>0</v>
      </c>
    </row>
    <row r="538" spans="2:44" x14ac:dyDescent="0.25">
      <c r="B538" s="180" t="s">
        <v>1287</v>
      </c>
      <c r="C538" s="181" t="s">
        <v>1288</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59">D538+E538</f>
        <v>0</v>
      </c>
      <c r="G538" s="182"/>
      <c r="H538" s="182">
        <f t="shared" ref="H538" si="1160">F538-G538</f>
        <v>0</v>
      </c>
      <c r="I538" s="182"/>
      <c r="J538" s="182">
        <f t="shared" ref="J538" si="1161">F538-I538</f>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ref="AE538" si="1162">AB538+AC538+AD538</f>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ref="AI538" si="1163">AF538+AG538+AH538</f>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ref="AM538" si="1164">AJ538+AK538+AL538</f>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ref="AQ538" si="1165">AN538+AO538+AP538</f>
        <v>0</v>
      </c>
      <c r="AR538" s="182">
        <f t="shared" ref="AR538" si="1166">AE538+AI538+AM538+AQ538</f>
        <v>0</v>
      </c>
    </row>
    <row r="539" spans="2:44" x14ac:dyDescent="0.25">
      <c r="B539" s="180" t="s">
        <v>1289</v>
      </c>
      <c r="C539" s="181" t="s">
        <v>1290</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67">D539+E539</f>
        <v>0</v>
      </c>
      <c r="G539" s="182"/>
      <c r="H539" s="182">
        <f t="shared" ref="H539" si="1168">F539-G539</f>
        <v>0</v>
      </c>
      <c r="I539" s="182"/>
      <c r="J539" s="182">
        <f t="shared" ref="J539" si="1169">F539-I539</f>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ref="AE539" si="1170">AB539+AC539+AD539</f>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ref="AI539" si="1171">AF539+AG539+AH539</f>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ref="AM539" si="1172">AJ539+AK539+AL539</f>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ref="AQ539" si="1173">AN539+AO539+AP539</f>
        <v>0</v>
      </c>
      <c r="AR539" s="182">
        <f t="shared" ref="AR539" si="1174">AE539+AI539+AM539+AQ539</f>
        <v>0</v>
      </c>
    </row>
    <row r="540" spans="2:44" x14ac:dyDescent="0.25">
      <c r="B540" s="180" t="s">
        <v>1291</v>
      </c>
      <c r="C540" s="181" t="s">
        <v>1292</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135"/>
        <v>0</v>
      </c>
      <c r="G540" s="182"/>
      <c r="H540" s="182">
        <f t="shared" si="1136"/>
        <v>0</v>
      </c>
      <c r="I540" s="182"/>
      <c r="J540" s="182">
        <f t="shared" si="1137"/>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1138"/>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1139"/>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1140"/>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1141"/>
        <v>0</v>
      </c>
      <c r="AR540" s="182">
        <f t="shared" si="1142"/>
        <v>0</v>
      </c>
    </row>
    <row r="541" spans="2:44" x14ac:dyDescent="0.25">
      <c r="B541" s="189" t="s">
        <v>377</v>
      </c>
      <c r="C541" s="190" t="s">
        <v>243</v>
      </c>
      <c r="D541" s="191">
        <f>SUM(D542:D559)</f>
        <v>0</v>
      </c>
      <c r="E541" s="191">
        <f>SUM(E542:E559)</f>
        <v>0</v>
      </c>
      <c r="F541" s="191">
        <f t="shared" si="1050"/>
        <v>0</v>
      </c>
      <c r="G541" s="191">
        <f>SUM(G542:G559)</f>
        <v>0</v>
      </c>
      <c r="H541" s="191">
        <f>SUM(H542:H559)</f>
        <v>0</v>
      </c>
      <c r="I541" s="191">
        <f>SUM(I542:I559)</f>
        <v>0</v>
      </c>
      <c r="J541" s="191">
        <f>SUM(J542:J559)</f>
        <v>0</v>
      </c>
      <c r="K541" s="191">
        <f t="shared" ref="K541:AD541" si="1175">SUM(K542:K559)</f>
        <v>0</v>
      </c>
      <c r="L541" s="191">
        <f t="shared" si="1175"/>
        <v>0</v>
      </c>
      <c r="M541" s="191">
        <f t="shared" si="1175"/>
        <v>0</v>
      </c>
      <c r="N541" s="191">
        <f t="shared" si="1175"/>
        <v>0</v>
      </c>
      <c r="O541" s="191">
        <f t="shared" si="1175"/>
        <v>0</v>
      </c>
      <c r="P541" s="191">
        <f t="shared" si="1175"/>
        <v>0</v>
      </c>
      <c r="Q541" s="191">
        <f t="shared" si="1175"/>
        <v>0</v>
      </c>
      <c r="R541" s="191">
        <f t="shared" si="1175"/>
        <v>0</v>
      </c>
      <c r="S541" s="191">
        <f t="shared" si="1175"/>
        <v>0</v>
      </c>
      <c r="T541" s="191">
        <f t="shared" si="1175"/>
        <v>0</v>
      </c>
      <c r="U541" s="191">
        <f t="shared" si="1175"/>
        <v>0</v>
      </c>
      <c r="V541" s="191">
        <f t="shared" si="1175"/>
        <v>0</v>
      </c>
      <c r="W541" s="191">
        <f t="shared" si="1175"/>
        <v>0</v>
      </c>
      <c r="X541" s="191">
        <f t="shared" si="1175"/>
        <v>0</v>
      </c>
      <c r="Y541" s="191">
        <f t="shared" si="1175"/>
        <v>0</v>
      </c>
      <c r="Z541" s="191">
        <f t="shared" ref="Z541" si="1176">SUM(Z542:Z559)</f>
        <v>0</v>
      </c>
      <c r="AA541" s="191">
        <f t="shared" si="1175"/>
        <v>0</v>
      </c>
      <c r="AB541" s="191">
        <f t="shared" si="1175"/>
        <v>0</v>
      </c>
      <c r="AC541" s="191">
        <f t="shared" si="1175"/>
        <v>0</v>
      </c>
      <c r="AD541" s="191">
        <f t="shared" si="1175"/>
        <v>0</v>
      </c>
      <c r="AE541" s="191">
        <f t="shared" si="1059"/>
        <v>0</v>
      </c>
      <c r="AF541" s="191">
        <f t="shared" ref="AF541:AH541" si="1177">SUM(AF542:AF559)</f>
        <v>0</v>
      </c>
      <c r="AG541" s="191">
        <f t="shared" si="1177"/>
        <v>0</v>
      </c>
      <c r="AH541" s="191">
        <f t="shared" si="1177"/>
        <v>0</v>
      </c>
      <c r="AI541" s="191">
        <f t="shared" si="1060"/>
        <v>0</v>
      </c>
      <c r="AJ541" s="191">
        <f t="shared" ref="AJ541:AL541" si="1178">SUM(AJ542:AJ559)</f>
        <v>0</v>
      </c>
      <c r="AK541" s="191">
        <f t="shared" si="1178"/>
        <v>0</v>
      </c>
      <c r="AL541" s="191">
        <f t="shared" si="1178"/>
        <v>0</v>
      </c>
      <c r="AM541" s="191">
        <f t="shared" si="1061"/>
        <v>0</v>
      </c>
      <c r="AN541" s="191">
        <f t="shared" ref="AN541:AP541" si="1179">SUM(AN542:AN559)</f>
        <v>0</v>
      </c>
      <c r="AO541" s="191">
        <f t="shared" si="1179"/>
        <v>0</v>
      </c>
      <c r="AP541" s="191">
        <f t="shared" si="1179"/>
        <v>0</v>
      </c>
      <c r="AQ541" s="191">
        <f t="shared" si="1062"/>
        <v>0</v>
      </c>
      <c r="AR541" s="191">
        <f t="shared" si="1063"/>
        <v>0</v>
      </c>
    </row>
    <row r="542" spans="2:44" x14ac:dyDescent="0.25">
      <c r="B542" s="180" t="s">
        <v>378</v>
      </c>
      <c r="C542" s="181" t="s">
        <v>244</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80">D542+E542</f>
        <v>0</v>
      </c>
      <c r="G542" s="182"/>
      <c r="H542" s="182">
        <f t="shared" ref="H542" si="1181">F542-G542</f>
        <v>0</v>
      </c>
      <c r="I542" s="182"/>
      <c r="J542" s="182">
        <f t="shared" ref="J542" si="1182">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ref="AE542" si="1183">AB542+AC542+AD542</f>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ref="AI542" si="1184">AF542+AG542+AH542</f>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ref="AM542" si="1185">AJ542+AK542+AL542</f>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ref="AQ542" si="1186">AN542+AO542+AP542</f>
        <v>0</v>
      </c>
      <c r="AR542" s="182">
        <f t="shared" ref="AR542" si="1187">AE542+AI542+AM542+AQ542</f>
        <v>0</v>
      </c>
    </row>
    <row r="543" spans="2:44" x14ac:dyDescent="0.25">
      <c r="B543" s="180" t="s">
        <v>379</v>
      </c>
      <c r="C543" s="181" t="s">
        <v>245</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88">D543+E543</f>
        <v>0</v>
      </c>
      <c r="G543" s="182"/>
      <c r="H543" s="182">
        <f t="shared" ref="H543:H559" si="1189">F543-G543</f>
        <v>0</v>
      </c>
      <c r="I543" s="182"/>
      <c r="J543" s="182">
        <f t="shared" ref="J543:J559" si="1190">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1191">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1192">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1193">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1194">AN543+AO543+AP543</f>
        <v>0</v>
      </c>
      <c r="AR543" s="182">
        <f t="shared" ref="AR543:AR559" si="1195">AE543+AI543+AM543+AQ543</f>
        <v>0</v>
      </c>
    </row>
    <row r="544" spans="2:44" x14ac:dyDescent="0.25">
      <c r="B544" s="180" t="s">
        <v>1293</v>
      </c>
      <c r="C544" s="181" t="s">
        <v>1294</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88"/>
        <v>0</v>
      </c>
      <c r="G544" s="182"/>
      <c r="H544" s="182">
        <f t="shared" si="1189"/>
        <v>0</v>
      </c>
      <c r="I544" s="182"/>
      <c r="J544" s="182">
        <f t="shared" si="1190"/>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1191"/>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1192"/>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1193"/>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1194"/>
        <v>0</v>
      </c>
      <c r="AR544" s="182">
        <f t="shared" si="1195"/>
        <v>0</v>
      </c>
    </row>
    <row r="545" spans="2:44" x14ac:dyDescent="0.25">
      <c r="B545" s="180" t="s">
        <v>1295</v>
      </c>
      <c r="C545" s="181" t="s">
        <v>512</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88"/>
        <v>0</v>
      </c>
      <c r="G545" s="182"/>
      <c r="H545" s="182">
        <f t="shared" si="1189"/>
        <v>0</v>
      </c>
      <c r="I545" s="182"/>
      <c r="J545" s="182">
        <f t="shared" si="1190"/>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1191"/>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1192"/>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1193"/>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1194"/>
        <v>0</v>
      </c>
      <c r="AR545" s="182">
        <f t="shared" si="1195"/>
        <v>0</v>
      </c>
    </row>
    <row r="546" spans="2:44" x14ac:dyDescent="0.25">
      <c r="B546" s="180" t="s">
        <v>1296</v>
      </c>
      <c r="C546" s="181" t="s">
        <v>1297</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88"/>
        <v>0</v>
      </c>
      <c r="G546" s="182"/>
      <c r="H546" s="182">
        <f t="shared" si="1189"/>
        <v>0</v>
      </c>
      <c r="I546" s="182"/>
      <c r="J546" s="182">
        <f t="shared" si="1190"/>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1191"/>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1192"/>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1193"/>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1194"/>
        <v>0</v>
      </c>
      <c r="AR546" s="182">
        <f t="shared" si="1195"/>
        <v>0</v>
      </c>
    </row>
    <row r="547" spans="2:44" x14ac:dyDescent="0.25">
      <c r="B547" s="180" t="s">
        <v>1298</v>
      </c>
      <c r="C547" s="181" t="s">
        <v>1299</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88"/>
        <v>0</v>
      </c>
      <c r="G547" s="182"/>
      <c r="H547" s="182">
        <f t="shared" si="1189"/>
        <v>0</v>
      </c>
      <c r="I547" s="182"/>
      <c r="J547" s="182">
        <f t="shared" si="1190"/>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1191"/>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1192"/>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1193"/>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1194"/>
        <v>0</v>
      </c>
      <c r="AR547" s="182">
        <f t="shared" si="1195"/>
        <v>0</v>
      </c>
    </row>
    <row r="548" spans="2:44" x14ac:dyDescent="0.25">
      <c r="B548" s="180" t="s">
        <v>1300</v>
      </c>
      <c r="C548" s="181" t="s">
        <v>1301</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88"/>
        <v>0</v>
      </c>
      <c r="G548" s="182"/>
      <c r="H548" s="182">
        <f t="shared" si="1189"/>
        <v>0</v>
      </c>
      <c r="I548" s="182"/>
      <c r="J548" s="182">
        <f t="shared" si="1190"/>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1191"/>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1192"/>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1193"/>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1194"/>
        <v>0</v>
      </c>
      <c r="AR548" s="182">
        <f t="shared" si="1195"/>
        <v>0</v>
      </c>
    </row>
    <row r="549" spans="2:44" x14ac:dyDescent="0.25">
      <c r="B549" s="180" t="s">
        <v>1302</v>
      </c>
      <c r="C549" s="181" t="s">
        <v>1303</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88"/>
        <v>0</v>
      </c>
      <c r="G549" s="182"/>
      <c r="H549" s="182">
        <f t="shared" si="1189"/>
        <v>0</v>
      </c>
      <c r="I549" s="182"/>
      <c r="J549" s="182">
        <f t="shared" si="1190"/>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1191"/>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1192"/>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1193"/>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1194"/>
        <v>0</v>
      </c>
      <c r="AR549" s="182">
        <f t="shared" si="1195"/>
        <v>0</v>
      </c>
    </row>
    <row r="550" spans="2:44" x14ac:dyDescent="0.25">
      <c r="B550" s="180" t="s">
        <v>1304</v>
      </c>
      <c r="C550" s="181" t="s">
        <v>1305</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88"/>
        <v>0</v>
      </c>
      <c r="G550" s="182"/>
      <c r="H550" s="182">
        <f t="shared" si="1189"/>
        <v>0</v>
      </c>
      <c r="I550" s="182"/>
      <c r="J550" s="182">
        <f t="shared" si="1190"/>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1191"/>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1192"/>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1193"/>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1194"/>
        <v>0</v>
      </c>
      <c r="AR550" s="182">
        <f t="shared" si="1195"/>
        <v>0</v>
      </c>
    </row>
    <row r="551" spans="2:44" x14ac:dyDescent="0.25">
      <c r="B551" s="180" t="s">
        <v>1306</v>
      </c>
      <c r="C551" s="181" t="s">
        <v>1307</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88"/>
        <v>0</v>
      </c>
      <c r="G551" s="182"/>
      <c r="H551" s="182">
        <f t="shared" si="1189"/>
        <v>0</v>
      </c>
      <c r="I551" s="182"/>
      <c r="J551" s="182">
        <f t="shared" si="1190"/>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1191"/>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1192"/>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1193"/>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1194"/>
        <v>0</v>
      </c>
      <c r="AR551" s="182">
        <f t="shared" si="1195"/>
        <v>0</v>
      </c>
    </row>
    <row r="552" spans="2:44" x14ac:dyDescent="0.25">
      <c r="B552" s="180" t="s">
        <v>1308</v>
      </c>
      <c r="C552" s="181" t="s">
        <v>1309</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88"/>
        <v>0</v>
      </c>
      <c r="G552" s="182"/>
      <c r="H552" s="182">
        <f t="shared" si="1189"/>
        <v>0</v>
      </c>
      <c r="I552" s="182"/>
      <c r="J552" s="182">
        <f t="shared" si="1190"/>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1191"/>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1192"/>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1193"/>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1194"/>
        <v>0</v>
      </c>
      <c r="AR552" s="182">
        <f t="shared" si="1195"/>
        <v>0</v>
      </c>
    </row>
    <row r="553" spans="2:44" x14ac:dyDescent="0.25">
      <c r="B553" s="180" t="s">
        <v>1310</v>
      </c>
      <c r="C553" s="181" t="s">
        <v>1311</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88"/>
        <v>0</v>
      </c>
      <c r="G553" s="182"/>
      <c r="H553" s="182">
        <f t="shared" si="1189"/>
        <v>0</v>
      </c>
      <c r="I553" s="182"/>
      <c r="J553" s="182">
        <f t="shared" si="1190"/>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1191"/>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1192"/>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1193"/>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1194"/>
        <v>0</v>
      </c>
      <c r="AR553" s="182">
        <f t="shared" si="1195"/>
        <v>0</v>
      </c>
    </row>
    <row r="554" spans="2:44" x14ac:dyDescent="0.25">
      <c r="B554" s="180" t="s">
        <v>1312</v>
      </c>
      <c r="C554" s="181" t="s">
        <v>1313</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88"/>
        <v>0</v>
      </c>
      <c r="G554" s="182"/>
      <c r="H554" s="182">
        <f t="shared" si="1189"/>
        <v>0</v>
      </c>
      <c r="I554" s="182"/>
      <c r="J554" s="182">
        <f t="shared" si="1190"/>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1191"/>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1192"/>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1193"/>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1194"/>
        <v>0</v>
      </c>
      <c r="AR554" s="182">
        <f t="shared" si="1195"/>
        <v>0</v>
      </c>
    </row>
    <row r="555" spans="2:44" x14ac:dyDescent="0.25">
      <c r="B555" s="180" t="s">
        <v>1314</v>
      </c>
      <c r="C555" s="181" t="s">
        <v>1315</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88"/>
        <v>0</v>
      </c>
      <c r="G555" s="182"/>
      <c r="H555" s="182">
        <f t="shared" si="1189"/>
        <v>0</v>
      </c>
      <c r="I555" s="182"/>
      <c r="J555" s="182">
        <f t="shared" si="1190"/>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1191"/>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1192"/>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1193"/>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1194"/>
        <v>0</v>
      </c>
      <c r="AR555" s="182">
        <f t="shared" si="1195"/>
        <v>0</v>
      </c>
    </row>
    <row r="556" spans="2:44" x14ac:dyDescent="0.25">
      <c r="B556" s="180" t="s">
        <v>1316</v>
      </c>
      <c r="C556" s="181" t="s">
        <v>1317</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88"/>
        <v>0</v>
      </c>
      <c r="G556" s="182"/>
      <c r="H556" s="182">
        <f t="shared" si="1189"/>
        <v>0</v>
      </c>
      <c r="I556" s="182"/>
      <c r="J556" s="182">
        <f t="shared" si="1190"/>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1191"/>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1192"/>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1193"/>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1194"/>
        <v>0</v>
      </c>
      <c r="AR556" s="182">
        <f t="shared" si="1195"/>
        <v>0</v>
      </c>
    </row>
    <row r="557" spans="2:44" x14ac:dyDescent="0.25">
      <c r="B557" s="180" t="s">
        <v>1318</v>
      </c>
      <c r="C557" s="181" t="s">
        <v>1319</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88"/>
        <v>0</v>
      </c>
      <c r="G557" s="182"/>
      <c r="H557" s="182">
        <f t="shared" si="1189"/>
        <v>0</v>
      </c>
      <c r="I557" s="182"/>
      <c r="J557" s="182">
        <f t="shared" si="1190"/>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1191"/>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1192"/>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1193"/>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1194"/>
        <v>0</v>
      </c>
      <c r="AR557" s="182">
        <f t="shared" si="1195"/>
        <v>0</v>
      </c>
    </row>
    <row r="558" spans="2:44" x14ac:dyDescent="0.25">
      <c r="B558" s="180" t="s">
        <v>1320</v>
      </c>
      <c r="C558" s="181" t="s">
        <v>1321</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88"/>
        <v>0</v>
      </c>
      <c r="G558" s="182"/>
      <c r="H558" s="182">
        <f t="shared" si="1189"/>
        <v>0</v>
      </c>
      <c r="I558" s="182"/>
      <c r="J558" s="182">
        <f t="shared" si="1190"/>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1191"/>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1192"/>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1193"/>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1194"/>
        <v>0</v>
      </c>
      <c r="AR558" s="182">
        <f t="shared" si="1195"/>
        <v>0</v>
      </c>
    </row>
    <row r="559" spans="2:44" x14ac:dyDescent="0.25">
      <c r="B559" s="180" t="s">
        <v>1322</v>
      </c>
      <c r="C559" s="181" t="s">
        <v>1323</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88"/>
        <v>0</v>
      </c>
      <c r="G559" s="182"/>
      <c r="H559" s="182">
        <f t="shared" si="1189"/>
        <v>0</v>
      </c>
      <c r="I559" s="182"/>
      <c r="J559" s="182">
        <f t="shared" si="1190"/>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1191"/>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1192"/>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1193"/>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1194"/>
        <v>0</v>
      </c>
      <c r="AR559" s="182">
        <f t="shared" si="1195"/>
        <v>0</v>
      </c>
    </row>
    <row r="560" spans="2:44" x14ac:dyDescent="0.25">
      <c r="B560" s="177" t="s">
        <v>1324</v>
      </c>
      <c r="C560" s="178" t="s">
        <v>1325</v>
      </c>
      <c r="D560" s="179">
        <f>SUM(D561:D565)</f>
        <v>0</v>
      </c>
      <c r="E560" s="179">
        <f>SUM(E561:E565)</f>
        <v>0</v>
      </c>
      <c r="F560" s="179">
        <f t="shared" ref="F560:F565" si="1196">D560+E560</f>
        <v>0</v>
      </c>
      <c r="G560" s="179">
        <f>SUM(G561:G565)</f>
        <v>0</v>
      </c>
      <c r="H560" s="179">
        <f t="shared" ref="H560:H565" si="1197">F560-G560</f>
        <v>0</v>
      </c>
      <c r="I560" s="179">
        <f>SUM(I561:I565)</f>
        <v>0</v>
      </c>
      <c r="J560" s="179">
        <f t="shared" ref="J560:J565" si="1198">F560-I560</f>
        <v>0</v>
      </c>
      <c r="K560" s="179">
        <f t="shared" ref="K560:AD560" si="1199">SUM(K561:K565)</f>
        <v>0</v>
      </c>
      <c r="L560" s="179">
        <f t="shared" si="1199"/>
        <v>0</v>
      </c>
      <c r="M560" s="179">
        <f t="shared" si="1199"/>
        <v>0</v>
      </c>
      <c r="N560" s="179">
        <f t="shared" si="1199"/>
        <v>0</v>
      </c>
      <c r="O560" s="179">
        <f t="shared" si="1199"/>
        <v>0</v>
      </c>
      <c r="P560" s="179">
        <f t="shared" ref="P560:Q560" si="1200">SUM(P561:P565)</f>
        <v>0</v>
      </c>
      <c r="Q560" s="179">
        <f t="shared" si="1200"/>
        <v>0</v>
      </c>
      <c r="R560" s="179">
        <f t="shared" si="1199"/>
        <v>0</v>
      </c>
      <c r="S560" s="179">
        <f t="shared" si="1199"/>
        <v>0</v>
      </c>
      <c r="T560" s="179">
        <f t="shared" ref="T560" si="1201">SUM(T561:T565)</f>
        <v>0</v>
      </c>
      <c r="U560" s="179">
        <f t="shared" si="1199"/>
        <v>0</v>
      </c>
      <c r="V560" s="179">
        <f t="shared" si="1199"/>
        <v>0</v>
      </c>
      <c r="W560" s="179">
        <f t="shared" ref="W560" si="1202">SUM(W561:W565)</f>
        <v>0</v>
      </c>
      <c r="X560" s="179">
        <f t="shared" si="1199"/>
        <v>0</v>
      </c>
      <c r="Y560" s="179">
        <f t="shared" ref="Y560:Z560" si="1203">SUM(Y561:Y565)</f>
        <v>0</v>
      </c>
      <c r="Z560" s="179">
        <f t="shared" si="1203"/>
        <v>0</v>
      </c>
      <c r="AA560" s="179">
        <f t="shared" si="1199"/>
        <v>0</v>
      </c>
      <c r="AB560" s="179">
        <f t="shared" si="1199"/>
        <v>0</v>
      </c>
      <c r="AC560" s="179">
        <f t="shared" si="1199"/>
        <v>0</v>
      </c>
      <c r="AD560" s="179">
        <f t="shared" si="1199"/>
        <v>0</v>
      </c>
      <c r="AE560" s="179">
        <f t="shared" ref="AE560:AE565" si="1204">AB560+AC560+AD560</f>
        <v>0</v>
      </c>
      <c r="AF560" s="179">
        <f>SUM(AF561:AF565)</f>
        <v>0</v>
      </c>
      <c r="AG560" s="179">
        <f>SUM(AG561:AG565)</f>
        <v>0</v>
      </c>
      <c r="AH560" s="179">
        <f>SUM(AH561:AH565)</f>
        <v>0</v>
      </c>
      <c r="AI560" s="179">
        <f t="shared" ref="AI560:AI565" si="1205">AF560+AG560+AH560</f>
        <v>0</v>
      </c>
      <c r="AJ560" s="179">
        <f>SUM(AJ561:AJ565)</f>
        <v>0</v>
      </c>
      <c r="AK560" s="179">
        <f>SUM(AK561:AK565)</f>
        <v>0</v>
      </c>
      <c r="AL560" s="179">
        <f>SUM(AL561:AL565)</f>
        <v>0</v>
      </c>
      <c r="AM560" s="179">
        <f t="shared" ref="AM560:AM565" si="1206">AJ560+AK560+AL560</f>
        <v>0</v>
      </c>
      <c r="AN560" s="179">
        <f>SUM(AN561:AN565)</f>
        <v>0</v>
      </c>
      <c r="AO560" s="179">
        <f>SUM(AO561:AO565)</f>
        <v>0</v>
      </c>
      <c r="AP560" s="179">
        <f>SUM(AP561:AP565)</f>
        <v>0</v>
      </c>
      <c r="AQ560" s="179">
        <f t="shared" ref="AQ560:AQ565" si="1207">AN560+AO560+AP560</f>
        <v>0</v>
      </c>
      <c r="AR560" s="179">
        <f t="shared" ref="AR560:AR565" si="1208">AE560+AI560+AM560+AQ560</f>
        <v>0</v>
      </c>
    </row>
    <row r="561" spans="2:44" x14ac:dyDescent="0.25">
      <c r="B561" s="180" t="s">
        <v>1326</v>
      </c>
      <c r="C561" s="181" t="s">
        <v>1327</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96"/>
        <v>0</v>
      </c>
      <c r="G561" s="182"/>
      <c r="H561" s="182">
        <f t="shared" si="1197"/>
        <v>0</v>
      </c>
      <c r="I561" s="182"/>
      <c r="J561" s="182">
        <f t="shared" si="1198"/>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1204"/>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1205"/>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1206"/>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1207"/>
        <v>0</v>
      </c>
      <c r="AR561" s="182">
        <f t="shared" si="1208"/>
        <v>0</v>
      </c>
    </row>
    <row r="562" spans="2:44" x14ac:dyDescent="0.25">
      <c r="B562" s="180" t="s">
        <v>1328</v>
      </c>
      <c r="C562" s="181" t="s">
        <v>1329</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96"/>
        <v>0</v>
      </c>
      <c r="G562" s="182"/>
      <c r="H562" s="182">
        <f t="shared" si="1197"/>
        <v>0</v>
      </c>
      <c r="I562" s="182"/>
      <c r="J562" s="182">
        <f t="shared" si="1198"/>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1204"/>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1205"/>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1206"/>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1207"/>
        <v>0</v>
      </c>
      <c r="AR562" s="182">
        <f t="shared" si="1208"/>
        <v>0</v>
      </c>
    </row>
    <row r="563" spans="2:44" x14ac:dyDescent="0.25">
      <c r="B563" s="180" t="s">
        <v>1330</v>
      </c>
      <c r="C563" s="181" t="s">
        <v>1331</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96"/>
        <v>0</v>
      </c>
      <c r="G563" s="182"/>
      <c r="H563" s="182">
        <f t="shared" si="1197"/>
        <v>0</v>
      </c>
      <c r="I563" s="182"/>
      <c r="J563" s="182">
        <f t="shared" si="1198"/>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1204"/>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1205"/>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1206"/>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1207"/>
        <v>0</v>
      </c>
      <c r="AR563" s="182">
        <f t="shared" si="1208"/>
        <v>0</v>
      </c>
    </row>
    <row r="564" spans="2:44" x14ac:dyDescent="0.25">
      <c r="B564" s="180" t="s">
        <v>1332</v>
      </c>
      <c r="C564" s="181" t="s">
        <v>1333</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96"/>
        <v>0</v>
      </c>
      <c r="G564" s="182"/>
      <c r="H564" s="182">
        <f t="shared" si="1197"/>
        <v>0</v>
      </c>
      <c r="I564" s="182"/>
      <c r="J564" s="182">
        <f t="shared" si="1198"/>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1204"/>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1205"/>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1206"/>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1207"/>
        <v>0</v>
      </c>
      <c r="AR564" s="182">
        <f t="shared" si="1208"/>
        <v>0</v>
      </c>
    </row>
    <row r="565" spans="2:44" x14ac:dyDescent="0.25">
      <c r="B565" s="180" t="s">
        <v>1334</v>
      </c>
      <c r="C565" s="181" t="s">
        <v>1335</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96"/>
        <v>0</v>
      </c>
      <c r="G565" s="182"/>
      <c r="H565" s="182">
        <f t="shared" si="1197"/>
        <v>0</v>
      </c>
      <c r="I565" s="182"/>
      <c r="J565" s="182">
        <f t="shared" si="1198"/>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1204"/>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1205"/>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1206"/>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1207"/>
        <v>0</v>
      </c>
      <c r="AR565" s="182">
        <f t="shared" si="1208"/>
        <v>0</v>
      </c>
    </row>
    <row r="566" spans="2:44" ht="26.25" x14ac:dyDescent="0.25">
      <c r="B566" s="183"/>
      <c r="C566" s="184" t="s">
        <v>246</v>
      </c>
      <c r="D566" s="185">
        <f>D12+D106+D222+D327+D397+D499+D526+D560</f>
        <v>2344914.6677916665</v>
      </c>
      <c r="E566" s="185">
        <f>E12+E106+E222+E327+E397+E499+E526+E560</f>
        <v>8521239.3260000013</v>
      </c>
      <c r="F566" s="185">
        <f t="shared" si="1050"/>
        <v>10866153.993791668</v>
      </c>
      <c r="G566" s="185">
        <f>G12+G106+G222+G327+G397+G499+G526+G560</f>
        <v>0</v>
      </c>
      <c r="H566" s="185">
        <f t="shared" si="1052"/>
        <v>10866153.993791668</v>
      </c>
      <c r="I566" s="185">
        <f>I12+I106+I222+I327+I397+I499+I526+I560</f>
        <v>0</v>
      </c>
      <c r="J566" s="185">
        <f t="shared" si="1053"/>
        <v>10866153.993791668</v>
      </c>
      <c r="K566" s="185">
        <f t="shared" ref="K566:AD566" si="1209">K12+K106+K222+K327+K397+K499+K526+K560</f>
        <v>626000</v>
      </c>
      <c r="L566" s="185">
        <f t="shared" si="1209"/>
        <v>636473.24099999992</v>
      </c>
      <c r="M566" s="185">
        <f t="shared" si="1209"/>
        <v>745650</v>
      </c>
      <c r="N566" s="185">
        <f t="shared" si="1209"/>
        <v>536140</v>
      </c>
      <c r="O566" s="185">
        <f t="shared" si="1209"/>
        <v>254999.5</v>
      </c>
      <c r="P566" s="185">
        <f t="shared" ref="P566:Q566" si="1210">P12+P106+P222+P327+P397+P499+P526+P560</f>
        <v>1279810.4471249999</v>
      </c>
      <c r="Q566" s="185">
        <f t="shared" si="1210"/>
        <v>321450</v>
      </c>
      <c r="R566" s="185">
        <f t="shared" si="1209"/>
        <v>32000</v>
      </c>
      <c r="S566" s="185">
        <f t="shared" si="1209"/>
        <v>0</v>
      </c>
      <c r="T566" s="185">
        <f t="shared" ref="T566" si="1211">T12+T106+T222+T327+T397+T499+T526+T560</f>
        <v>0</v>
      </c>
      <c r="U566" s="185">
        <f t="shared" si="1209"/>
        <v>6171024.6616666671</v>
      </c>
      <c r="V566" s="185">
        <f t="shared" si="1209"/>
        <v>0</v>
      </c>
      <c r="W566" s="185">
        <f t="shared" ref="W566" si="1212">W12+W106+W222+W327+W397+W499+W526+W560</f>
        <v>35000</v>
      </c>
      <c r="X566" s="185">
        <f t="shared" si="1209"/>
        <v>0</v>
      </c>
      <c r="Y566" s="185">
        <f t="shared" ref="Y566:Z566" si="1213">Y12+Y106+Y222+Y327+Y397+Y499+Y526+Y560</f>
        <v>60000</v>
      </c>
      <c r="Z566" s="185">
        <f t="shared" si="1213"/>
        <v>0</v>
      </c>
      <c r="AA566" s="185">
        <f t="shared" si="1209"/>
        <v>0</v>
      </c>
      <c r="AB566" s="185">
        <f t="shared" si="1209"/>
        <v>1293916.6666666665</v>
      </c>
      <c r="AC566" s="185">
        <f t="shared" si="1209"/>
        <v>3266286.7532500001</v>
      </c>
      <c r="AD566" s="185">
        <f t="shared" si="1209"/>
        <v>1981107.9950000001</v>
      </c>
      <c r="AE566" s="185">
        <f t="shared" si="1059"/>
        <v>6541311.4149166672</v>
      </c>
      <c r="AF566" s="185">
        <f t="shared" ref="AF566:AH566" si="1214">AF12+AF106+AF222+AF327+AF397+AF499+AF526+AF560</f>
        <v>171750</v>
      </c>
      <c r="AG566" s="185">
        <f t="shared" si="1214"/>
        <v>429290</v>
      </c>
      <c r="AH566" s="185">
        <f t="shared" si="1214"/>
        <v>1285150</v>
      </c>
      <c r="AI566" s="185">
        <f t="shared" si="1060"/>
        <v>1886190</v>
      </c>
      <c r="AJ566" s="185">
        <f t="shared" ref="AJ566:AL566" si="1215">AJ12+AJ106+AJ222+AJ327+AJ397+AJ499+AJ526+AJ560</f>
        <v>859518.507125</v>
      </c>
      <c r="AK566" s="185">
        <f t="shared" si="1215"/>
        <v>534149.58774999995</v>
      </c>
      <c r="AL566" s="185">
        <f t="shared" si="1215"/>
        <v>160500</v>
      </c>
      <c r="AM566" s="185">
        <f t="shared" si="1061"/>
        <v>1554168.094875</v>
      </c>
      <c r="AN566" s="185">
        <f t="shared" ref="AN566:AP566" si="1216">AN12+AN106+AN222+AN327+AN397+AN499+AN526+AN560</f>
        <v>714184.48399999994</v>
      </c>
      <c r="AO566" s="185">
        <f t="shared" si="1216"/>
        <v>30000</v>
      </c>
      <c r="AP566" s="185">
        <f t="shared" si="1216"/>
        <v>28000</v>
      </c>
      <c r="AQ566" s="185">
        <f t="shared" si="1062"/>
        <v>772184.48399999994</v>
      </c>
      <c r="AR566" s="185">
        <f t="shared" si="1063"/>
        <v>10753853.993791668</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UI1205"/>
  <sheetViews>
    <sheetView showGridLines="0" topLeftCell="C4" zoomScale="80" zoomScaleNormal="80" zoomScaleSheetLayoutView="80" workbookViewId="0">
      <selection activeCell="G1209" sqref="G1209"/>
    </sheetView>
  </sheetViews>
  <sheetFormatPr baseColWidth="10" defaultColWidth="11.5703125" defaultRowHeight="15" x14ac:dyDescent="0.25"/>
  <cols>
    <col min="1" max="1" width="1.85546875" style="85" customWidth="1"/>
    <col min="2" max="2" width="7.85546875" style="85" customWidth="1"/>
    <col min="3" max="3" width="76.85546875" style="85" customWidth="1"/>
    <col min="4" max="4" width="29.28515625" style="85" customWidth="1"/>
    <col min="5" max="5" width="18.140625" style="85" customWidth="1"/>
    <col min="6" max="6" width="17.85546875" style="85" customWidth="1"/>
    <col min="7" max="7" width="13.85546875" style="85" customWidth="1"/>
    <col min="8" max="8" width="26.5703125" style="76" customWidth="1"/>
    <col min="9" max="9" width="21.140625" style="85" customWidth="1"/>
    <col min="10" max="10" width="50" style="85" customWidth="1"/>
    <col min="11" max="11" width="35.85546875" style="85" customWidth="1"/>
    <col min="12" max="12" width="22.4257812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4" t="s">
        <v>1357</v>
      </c>
      <c r="B2" s="124" t="s">
        <v>1359</v>
      </c>
      <c r="C2" s="124" t="s">
        <v>471</v>
      </c>
      <c r="D2" s="124" t="s">
        <v>1358</v>
      </c>
      <c r="E2" s="124" t="s">
        <v>1360</v>
      </c>
      <c r="F2" s="124" t="s">
        <v>472</v>
      </c>
      <c r="G2" s="124" t="s">
        <v>1361</v>
      </c>
      <c r="H2" s="124" t="s">
        <v>1362</v>
      </c>
      <c r="I2" s="124" t="s">
        <v>1363</v>
      </c>
      <c r="J2" s="124" t="s">
        <v>1450</v>
      </c>
      <c r="K2" s="124" t="s">
        <v>1364</v>
      </c>
      <c r="L2" s="124" t="s">
        <v>1365</v>
      </c>
      <c r="M2" s="124" t="s">
        <v>1366</v>
      </c>
      <c r="N2" s="124" t="s">
        <v>1367</v>
      </c>
      <c r="O2" s="124" t="s">
        <v>1368</v>
      </c>
      <c r="P2" s="121" t="s">
        <v>1467</v>
      </c>
      <c r="Q2" s="121" t="s">
        <v>1505</v>
      </c>
      <c r="S2" s="424" t="str">
        <f>+Presupuesto!D11</f>
        <v>Recurrente</v>
      </c>
      <c r="T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s="121" customFormat="1" ht="14.45" hidden="1" x14ac:dyDescent="0.35">
      <c r="A3" s="152"/>
      <c r="B3" s="152"/>
      <c r="C3" s="152"/>
      <c r="D3" s="152"/>
      <c r="E3" s="152"/>
      <c r="F3" s="152"/>
      <c r="G3" s="154"/>
      <c r="H3" s="154"/>
      <c r="I3" s="154"/>
      <c r="J3" s="154"/>
      <c r="K3" s="154"/>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60" customHeight="1" x14ac:dyDescent="0.35">
      <c r="C5" s="194" t="s">
        <v>249</v>
      </c>
      <c r="D5" s="425">
        <f>SUMIF(C:C,$C$12,D:D)</f>
        <v>4666829.3321249997</v>
      </c>
      <c r="G5" s="155">
        <f>D10+D160+D286+D439+D545+D737+D962+D1027+D1052+D1108+D1145+D1187</f>
        <v>4666829.3321249997</v>
      </c>
    </row>
    <row r="6" spans="1:555" ht="14.45" x14ac:dyDescent="0.35">
      <c r="C6" s="70"/>
      <c r="D6" s="70"/>
      <c r="E6" s="70"/>
      <c r="F6" s="70"/>
      <c r="G6" s="70"/>
      <c r="H6" s="78"/>
      <c r="I6" s="70"/>
      <c r="J6" s="70"/>
    </row>
    <row r="7" spans="1:555" ht="14.45" x14ac:dyDescent="0.35">
      <c r="C7" s="70" t="s">
        <v>41</v>
      </c>
      <c r="D7" s="70"/>
      <c r="E7" s="70"/>
      <c r="F7" s="70"/>
      <c r="G7" s="70"/>
      <c r="H7" s="78"/>
      <c r="I7" s="70"/>
      <c r="J7" s="70"/>
    </row>
    <row r="8" spans="1:555" ht="14.45" x14ac:dyDescent="0.35">
      <c r="C8" s="70" t="s">
        <v>42</v>
      </c>
      <c r="D8" s="70"/>
      <c r="E8" s="70"/>
      <c r="F8" s="70"/>
      <c r="G8" s="70"/>
      <c r="H8" s="78"/>
      <c r="I8" s="70"/>
      <c r="J8" s="70"/>
    </row>
    <row r="9" spans="1:555" s="428" customFormat="1" ht="14.45" x14ac:dyDescent="0.35">
      <c r="C9" s="70"/>
      <c r="D9" s="70"/>
      <c r="E9" s="70"/>
      <c r="F9" s="70"/>
      <c r="G9" s="70"/>
      <c r="H9" s="78"/>
      <c r="I9" s="70"/>
      <c r="J9" s="70"/>
    </row>
    <row r="10" spans="1:555" s="428" customFormat="1" ht="36" x14ac:dyDescent="0.25">
      <c r="C10" s="556" t="s">
        <v>2290</v>
      </c>
      <c r="D10" s="962">
        <f>D12+D23+D34+D46+D57+D68+D78+D89+D99+D110+D120+D130+D140+D150</f>
        <v>506000</v>
      </c>
      <c r="E10" s="943">
        <f>D12+D23+D34+D46+D57+D68+D78+D89+D99+D110+D120+D130+D140+D150</f>
        <v>506000</v>
      </c>
      <c r="F10" s="959">
        <f>E10+140000</f>
        <v>646000</v>
      </c>
      <c r="G10" s="70"/>
      <c r="H10" s="957">
        <f>D12+D23+D34+D46+D57+D68+D78+D89+D99+D110+D120+D130+D140+D149+D150+D162+D172+D182+D192+D203+D214+D227+D236+D246+D255+D264+D274+D288+D298+D308+D318+D330+D339+D349+D358+D371+D379+D388+D398+D407+D419+D430+D441+D452+D463+D474+D486+D497+D510+D519+D536+D547+D560+D572+D582+D595+D605+D615+D625+D635+D645+D654+D664+D675+D685+D696+D706+D716+D727+D739+D749+D759+D770+D788+D802+D815+D827+D838+D848+D858+D870+D881+D892+D908+D918+D928+D938+D950+D964+D972+D981+D990+D1000+D1009+D1029+D1039+D1056+D1074+D1091+D1110+D1128+D1127+D1148+D1167+D1190</f>
        <v>4636829.3321249997</v>
      </c>
      <c r="I10" s="70"/>
      <c r="J10" s="70"/>
    </row>
    <row r="11" spans="1:555" ht="15.75" thickBot="1" x14ac:dyDescent="0.3">
      <c r="B11" s="92"/>
      <c r="C11" s="176"/>
      <c r="D11" s="176"/>
      <c r="E11" s="176"/>
      <c r="F11" s="967">
        <f>D10+D160+D286+D439+D545+D737+D962+D1027+D1052+D1108+D1145+D1187</f>
        <v>4666829.3321249997</v>
      </c>
      <c r="G11" s="176"/>
      <c r="H11" s="78"/>
      <c r="I11" s="176"/>
      <c r="J11" s="176"/>
      <c r="K11" s="111"/>
    </row>
    <row r="12" spans="1:555" ht="15.75" thickBot="1" x14ac:dyDescent="0.3">
      <c r="B12" s="92"/>
      <c r="C12" s="29" t="s">
        <v>43</v>
      </c>
      <c r="D12" s="30">
        <f>SUM(G18:G20)</f>
        <v>30000</v>
      </c>
      <c r="E12" s="92"/>
      <c r="F12" s="968">
        <f>D12+D23+D34+D46+D57+D68+D78+D89+D99+D110+D120+D130+D140+D150+D162+D172+D182+D192+D203+D214+D227+D236+D246+D255+D265+D264+D274+D288+D298+D308+D318+D330+D339+D349+D358+D370+D379+D388+D398+D407+D419+D430+D441+D452+D463+D474+D486+D497+D510+D519+D536+D547+D560+D572+D582+D595+D605+D615+D625+D635+D645+D654+D664+D675+D685+D696+D706+D716+D727+D739+D749+D759+D770+D788+D802+D815+D827+D838+D848+D858+D870+D881+D892+D908+D918+D928+D938+D950+D964+D972+D981+D990+D1000+D1009+D1029+D1039+D1056+D1074+D1091+D1110+D1127+D1148+D1167+D1190</f>
        <v>4666829.3321249997</v>
      </c>
      <c r="G12" s="92"/>
      <c r="H12" s="75"/>
      <c r="I12" s="75"/>
      <c r="J12" s="75"/>
      <c r="K12" s="111"/>
    </row>
    <row r="13" spans="1:555" hidden="1" x14ac:dyDescent="0.25">
      <c r="B13" s="92"/>
      <c r="C13" s="70"/>
      <c r="D13" s="31"/>
      <c r="E13" s="92"/>
      <c r="F13" s="895"/>
      <c r="G13" s="92"/>
      <c r="H13" s="75"/>
      <c r="I13" s="75"/>
      <c r="J13" s="75"/>
      <c r="K13" s="111"/>
    </row>
    <row r="14" spans="1:555" ht="15.75" hidden="1" x14ac:dyDescent="0.25">
      <c r="B14" s="92"/>
      <c r="C14" s="201" t="s">
        <v>392</v>
      </c>
      <c r="D14" s="347" t="s">
        <v>1544</v>
      </c>
      <c r="E14" s="92"/>
      <c r="F14" s="92"/>
      <c r="G14" s="92"/>
      <c r="H14" s="75"/>
      <c r="I14" s="75"/>
      <c r="J14" s="75"/>
      <c r="K14" s="111"/>
      <c r="N14" s="152"/>
    </row>
    <row r="15" spans="1:555" ht="18.75" hidden="1" x14ac:dyDescent="0.25">
      <c r="B15" s="92"/>
      <c r="C15" s="207" t="str">
        <f>IFERROR(VLOOKUP(D14,'1. Desarrollo e Innov. Curricu.'!$E:$F,2,FALSE),IFERROR(VLOOKUP(D14,'2. Investigación Científica'!$E:$F,2,FALSE),IFERROR(VLOOKUP(D14,'3. Vinculación Univ. Sociedad'!$E:$F,2,FALSE),IFERROR(VLOOKUP(D14,'4. Docencia y Profesorado Univ.'!$E:$F,2,FALSE),IFERROR(VLOOKUP(D14,'5. Estudiantes y Graduados'!$E:$F,2,FALSE),IFERROR(VLOOKUP(D14,'11. Gestion Administrativa'!$E:$F,2,FALSE),IFERROR(VLOOKUP(D14,'13. Gestión Académica'!$E:$F,2,FALSE),IFERROR(VLOOKUP(D14,'8. Asegura. de la Calid. y M'!$E:$F,2,FALSE),IFERROR(VLOOKUP(D14,'6. Gestión del Conocimiento'!$E:$F,2,FALSE),IFERROR(VLOOKUP(D14,'15. Gobernabilidad y Proceso...'!$E:$F,2,FALSE),IFERROR(VLOOKUP(D14,'12. Gestión del Talento Humano'!$E:$F,2,FALSE),IFERROR(VLOOKUP(D14,'14. Internacional... de la E.S.'!$E:$F,2,FALSE),IFERROR(VLOOKUP(D14,'10. Posgrado'!$E:$F,2,FALSE),IFERROR(VLOOKUP(D14,'17. Gestión TIC'!$E:$F,2,FALSE),IFERROR(VLOOKUP(D14,'16. Desa. del Sistema Educ.Sup.'!$E:$F,2,FALSE),IFERROR(VLOOKUP(D14,'9. Cultura de Inno. Insti...'!$E:$F,2,FALSE),VLOOKUP(D14,'7. Lo Esencial de la Reforma U.'!$E:$F,2,0)))))))))))))))))</f>
        <v>Elaborar de un diagnóstico para la creación del Postgrado en Comunicación.</v>
      </c>
      <c r="D15" s="31"/>
      <c r="E15" s="92"/>
      <c r="F15" s="92"/>
      <c r="G15" s="92"/>
      <c r="H15" s="75"/>
      <c r="I15" s="75"/>
      <c r="J15" s="75"/>
      <c r="K15" s="111"/>
      <c r="N15" s="152"/>
    </row>
    <row r="16" spans="1:555" hidden="1" x14ac:dyDescent="0.25">
      <c r="B16" s="92"/>
      <c r="C16" s="70"/>
      <c r="D16" s="31"/>
      <c r="E16" s="92"/>
      <c r="F16" s="92"/>
      <c r="G16" s="92"/>
      <c r="H16" s="75"/>
      <c r="I16" s="75"/>
      <c r="J16" s="75"/>
      <c r="K16" s="111"/>
      <c r="N16" s="152"/>
    </row>
    <row r="17" spans="2:14" ht="32.25" hidden="1" customHeight="1" x14ac:dyDescent="0.25">
      <c r="B17" s="92"/>
      <c r="C17" s="499" t="s">
        <v>44</v>
      </c>
      <c r="D17" s="148" t="s">
        <v>45</v>
      </c>
      <c r="E17" s="499" t="s">
        <v>55</v>
      </c>
      <c r="F17" s="499" t="s">
        <v>57</v>
      </c>
      <c r="G17" s="504" t="s">
        <v>27</v>
      </c>
      <c r="H17" s="149" t="s">
        <v>131</v>
      </c>
      <c r="I17" s="499" t="s">
        <v>46</v>
      </c>
      <c r="J17" s="499" t="s">
        <v>132</v>
      </c>
      <c r="K17" s="499" t="s">
        <v>410</v>
      </c>
      <c r="L17" s="499" t="s">
        <v>411</v>
      </c>
      <c r="N17" s="152"/>
    </row>
    <row r="18" spans="2:14" hidden="1" x14ac:dyDescent="0.25">
      <c r="B18" s="92"/>
      <c r="C18" s="493" t="s">
        <v>49</v>
      </c>
      <c r="D18" s="999"/>
      <c r="E18" s="501">
        <v>1</v>
      </c>
      <c r="F18" s="505">
        <v>5000</v>
      </c>
      <c r="G18" s="505">
        <f t="shared" ref="G18:G20" si="0">E18*F18</f>
        <v>5000</v>
      </c>
      <c r="H18" s="164" t="s">
        <v>1497</v>
      </c>
      <c r="I18" s="506" t="s">
        <v>792</v>
      </c>
      <c r="J18" s="506" t="str">
        <f>VLOOKUP(I18,Presupuesto!$B$11:$C$566,2,0)</f>
        <v>ALIMENTOS B EBIDAS PARA PERSONAS</v>
      </c>
      <c r="K18" s="506" t="s">
        <v>1357</v>
      </c>
      <c r="L18" s="506" t="s">
        <v>395</v>
      </c>
      <c r="N18" s="152"/>
    </row>
    <row r="19" spans="2:14" hidden="1" x14ac:dyDescent="0.25">
      <c r="B19" s="92"/>
      <c r="C19" s="493" t="s">
        <v>50</v>
      </c>
      <c r="D19" s="999"/>
      <c r="E19" s="500">
        <v>1</v>
      </c>
      <c r="F19" s="507">
        <v>10000</v>
      </c>
      <c r="G19" s="505">
        <f t="shared" si="0"/>
        <v>10000</v>
      </c>
      <c r="H19" s="164" t="s">
        <v>1497</v>
      </c>
      <c r="I19" s="506" t="s">
        <v>749</v>
      </c>
      <c r="J19" s="506" t="str">
        <f>VLOOKUP(I19,Presupuesto!$B$11:$C$566,2,0)</f>
        <v>PASAJES NACIONALES</v>
      </c>
      <c r="K19" s="506" t="s">
        <v>1357</v>
      </c>
      <c r="L19" s="506" t="s">
        <v>396</v>
      </c>
      <c r="N19" s="152"/>
    </row>
    <row r="20" spans="2:14" hidden="1" x14ac:dyDescent="0.25">
      <c r="B20" s="92"/>
      <c r="C20" s="493" t="s">
        <v>417</v>
      </c>
      <c r="D20" s="999"/>
      <c r="E20" s="500">
        <v>1</v>
      </c>
      <c r="F20" s="507">
        <v>15000</v>
      </c>
      <c r="G20" s="505">
        <f t="shared" si="0"/>
        <v>15000</v>
      </c>
      <c r="H20" s="164" t="s">
        <v>1497</v>
      </c>
      <c r="I20" s="506" t="s">
        <v>821</v>
      </c>
      <c r="J20" s="506" t="str">
        <f>VLOOKUP(I20,Presupuesto!$B$11:$C$566,2,0)</f>
        <v>PRODUCTOS PAPEL Y CARTON</v>
      </c>
      <c r="K20" s="506" t="s">
        <v>1357</v>
      </c>
      <c r="L20" s="506" t="s">
        <v>396</v>
      </c>
      <c r="N20" s="152"/>
    </row>
    <row r="21" spans="2:14" hidden="1" x14ac:dyDescent="0.25">
      <c r="B21" s="92"/>
      <c r="C21" s="92"/>
      <c r="E21" s="111"/>
      <c r="F21" s="111"/>
      <c r="G21" s="111"/>
      <c r="H21" s="173"/>
      <c r="I21" s="111"/>
      <c r="J21" s="111"/>
      <c r="K21" s="111"/>
    </row>
    <row r="22" spans="2:14" hidden="1" x14ac:dyDescent="0.25"/>
    <row r="23" spans="2:14" ht="15.75" hidden="1" thickBot="1" x14ac:dyDescent="0.3">
      <c r="C23" s="29" t="s">
        <v>43</v>
      </c>
      <c r="D23" s="30">
        <f>SUM(G30:G31)</f>
        <v>12000</v>
      </c>
      <c r="E23" s="92"/>
      <c r="F23" s="92"/>
      <c r="G23" s="92"/>
      <c r="H23" s="75"/>
      <c r="I23" s="75"/>
      <c r="J23" s="75"/>
      <c r="K23" s="111"/>
    </row>
    <row r="24" spans="2:14" hidden="1" x14ac:dyDescent="0.25">
      <c r="C24" s="70"/>
      <c r="D24" s="31"/>
      <c r="E24" s="92"/>
      <c r="F24" s="92"/>
      <c r="G24" s="92"/>
      <c r="H24" s="75"/>
      <c r="I24" s="75"/>
      <c r="J24" s="75"/>
      <c r="K24" s="111"/>
    </row>
    <row r="25" spans="2:14" hidden="1" x14ac:dyDescent="0.25">
      <c r="C25" s="70"/>
      <c r="D25" s="31"/>
      <c r="E25" s="92"/>
      <c r="F25" s="92"/>
      <c r="G25" s="92"/>
      <c r="H25" s="75"/>
      <c r="I25" s="75"/>
      <c r="J25" s="75"/>
      <c r="K25" s="111"/>
    </row>
    <row r="26" spans="2:14" ht="15.75" hidden="1" x14ac:dyDescent="0.25">
      <c r="C26" s="201" t="s">
        <v>392</v>
      </c>
      <c r="D26" s="347" t="s">
        <v>1706</v>
      </c>
      <c r="E26" s="92"/>
      <c r="F26" s="92"/>
      <c r="G26" s="92"/>
      <c r="H26" s="75"/>
      <c r="I26" s="75"/>
      <c r="J26" s="75"/>
      <c r="K26" s="111"/>
    </row>
    <row r="27" spans="2:14" ht="18.75" hidden="1" x14ac:dyDescent="0.25">
      <c r="C27" s="207" t="str">
        <f>IFERROR(VLOOKUP(D26,'1. Desarrollo e Innov. Curricu.'!$E:$F,2,FALSE),IFERROR(VLOOKUP(D26,'2. Investigación Científica'!$E:$F,2,FALSE),IFERROR(VLOOKUP(D26,'3. Vinculación Univ. Sociedad'!$E:$F,2,FALSE),IFERROR(VLOOKUP(D26,'4. Docencia y Profesorado Univ.'!$E:$F,2,FALSE),IFERROR(VLOOKUP(D26,'5. Estudiantes y Graduados'!$E:$F,2,FALSE),IFERROR(VLOOKUP(D26,'11. Gestion Administrativa'!$E:$F,2,FALSE),IFERROR(VLOOKUP(D26,'13. Gestión Académica'!$E:$F,2,FALSE),IFERROR(VLOOKUP(D26,'8. Asegura. de la Calid. y M'!$E:$F,2,FALSE),IFERROR(VLOOKUP(D26,'6. Gestión del Conocimiento'!$E:$F,2,FALSE),IFERROR(VLOOKUP(D26,'15. Gobernabilidad y Proceso...'!$E:$F,2,FALSE),IFERROR(VLOOKUP(D26,'12. Gestión del Talento Humano'!$E:$F,2,FALSE),IFERROR(VLOOKUP(D26,'14. Internacional... de la E.S.'!$E:$F,2,FALSE),IFERROR(VLOOKUP(D26,'10. Posgrado'!$E:$F,2,FALSE),IFERROR(VLOOKUP(D26,'17. Gestión TIC'!$E:$F,2,FALSE),IFERROR(VLOOKUP(D26,'16. Desa. del Sistema Educ.Sup.'!$E:$F,2,FALSE),IFERROR(VLOOKUP(D26,'9. Cultura de Inno. Insti...'!$E:$F,2,FALSE),VLOOKUP(D26,'7. Lo Esencial de la Reforma U.'!$E:$F,2,0)))))))))))))))))</f>
        <v>Revisar la propuesta del Posgrado en Comunicación con la asamblea docente.</v>
      </c>
      <c r="D27" s="31"/>
      <c r="E27" s="92"/>
      <c r="F27" s="92"/>
      <c r="G27" s="92"/>
      <c r="H27" s="75"/>
      <c r="I27" s="75"/>
      <c r="J27" s="75"/>
      <c r="K27" s="111"/>
    </row>
    <row r="28" spans="2:14" hidden="1" x14ac:dyDescent="0.25">
      <c r="C28" s="70"/>
      <c r="D28" s="31"/>
      <c r="E28" s="92"/>
      <c r="F28" s="92"/>
      <c r="G28" s="92"/>
      <c r="H28" s="75"/>
      <c r="I28" s="75"/>
      <c r="J28" s="75"/>
      <c r="K28" s="111"/>
    </row>
    <row r="29" spans="2:14" ht="15.75" hidden="1" thickBot="1" x14ac:dyDescent="0.3">
      <c r="C29" s="499" t="s">
        <v>44</v>
      </c>
      <c r="D29" s="148" t="s">
        <v>45</v>
      </c>
      <c r="E29" s="499" t="s">
        <v>55</v>
      </c>
      <c r="F29" s="499" t="s">
        <v>57</v>
      </c>
      <c r="G29" s="504" t="s">
        <v>27</v>
      </c>
      <c r="H29" s="149" t="s">
        <v>131</v>
      </c>
      <c r="I29" s="499" t="s">
        <v>46</v>
      </c>
      <c r="J29" s="499" t="s">
        <v>132</v>
      </c>
      <c r="K29" s="499" t="s">
        <v>410</v>
      </c>
      <c r="L29" s="127" t="s">
        <v>411</v>
      </c>
    </row>
    <row r="30" spans="2:14" hidden="1" x14ac:dyDescent="0.25">
      <c r="C30" s="493"/>
      <c r="D30" s="999">
        <v>24</v>
      </c>
      <c r="E30" s="500"/>
      <c r="F30" s="507">
        <v>0</v>
      </c>
      <c r="G30" s="505">
        <f t="shared" ref="G30:G31" si="1">E30*F30</f>
        <v>0</v>
      </c>
      <c r="H30" s="164"/>
      <c r="I30" s="506" t="s">
        <v>699</v>
      </c>
      <c r="J30" s="506" t="str">
        <f>VLOOKUP(I30,Presupuesto!$B$11:$C$566,2,0)</f>
        <v>SERVICIOS DE CAPACITACION.</v>
      </c>
      <c r="K30" s="521" t="s">
        <v>1357</v>
      </c>
      <c r="L30" s="115" t="s">
        <v>394</v>
      </c>
    </row>
    <row r="31" spans="2:14" ht="15.6" hidden="1" customHeight="1" x14ac:dyDescent="0.25">
      <c r="C31" s="493" t="s">
        <v>49</v>
      </c>
      <c r="D31" s="999"/>
      <c r="E31" s="501">
        <f>D30</f>
        <v>24</v>
      </c>
      <c r="F31" s="505">
        <v>500</v>
      </c>
      <c r="G31" s="505">
        <f t="shared" si="1"/>
        <v>12000</v>
      </c>
      <c r="H31" s="164" t="s">
        <v>129</v>
      </c>
      <c r="I31" s="506" t="s">
        <v>792</v>
      </c>
      <c r="J31" s="506" t="str">
        <f>VLOOKUP(I31,Presupuesto!$B$11:$C$566,2,0)</f>
        <v>ALIMENTOS B EBIDAS PARA PERSONAS</v>
      </c>
      <c r="K31" s="506" t="s">
        <v>1357</v>
      </c>
      <c r="L31" s="97" t="s">
        <v>402</v>
      </c>
    </row>
    <row r="32" spans="2:14" hidden="1" x14ac:dyDescent="0.25"/>
    <row r="33" spans="3:12" hidden="1" x14ac:dyDescent="0.25"/>
    <row r="34" spans="3:12" ht="15.75" hidden="1" thickBot="1" x14ac:dyDescent="0.3">
      <c r="C34" s="29" t="s">
        <v>43</v>
      </c>
      <c r="D34" s="30">
        <f>SUM(G41:G43)</f>
        <v>36000</v>
      </c>
      <c r="E34" s="92"/>
      <c r="F34" s="92"/>
      <c r="G34" s="92"/>
      <c r="H34" s="75"/>
      <c r="I34" s="75"/>
      <c r="J34" s="75"/>
      <c r="K34" s="111"/>
    </row>
    <row r="35" spans="3:12" hidden="1" x14ac:dyDescent="0.25">
      <c r="C35" s="70"/>
      <c r="D35" s="31"/>
      <c r="E35" s="92"/>
      <c r="F35" s="92"/>
      <c r="G35" s="92"/>
      <c r="H35" s="75"/>
      <c r="I35" s="75"/>
      <c r="J35" s="75"/>
      <c r="K35" s="111"/>
    </row>
    <row r="36" spans="3:12" hidden="1" x14ac:dyDescent="0.25">
      <c r="C36" s="70"/>
      <c r="D36" s="31"/>
      <c r="E36" s="92"/>
      <c r="F36" s="92"/>
      <c r="G36" s="92"/>
      <c r="H36" s="75"/>
      <c r="I36" s="75"/>
      <c r="J36" s="75"/>
      <c r="K36" s="111"/>
    </row>
    <row r="37" spans="3:12" ht="15.75" hidden="1" x14ac:dyDescent="0.25">
      <c r="C37" s="201" t="s">
        <v>392</v>
      </c>
      <c r="D37" s="347" t="s">
        <v>1708</v>
      </c>
      <c r="E37" s="92"/>
      <c r="F37" s="92"/>
      <c r="G37" s="92"/>
      <c r="H37" s="75"/>
      <c r="I37" s="75"/>
      <c r="J37" s="75"/>
      <c r="K37" s="111"/>
    </row>
    <row r="38" spans="3:12" ht="18.75" hidden="1" x14ac:dyDescent="0.25">
      <c r="C38" s="207"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Realizar una jornada de socialización del nuevo plan de estudios de la Carrera de Sociología. ( Tegucigalpa y S.P.S).</v>
      </c>
      <c r="D38" s="31"/>
      <c r="E38" s="92"/>
      <c r="F38" s="92"/>
      <c r="G38" s="92"/>
      <c r="H38" s="75"/>
      <c r="I38" s="75"/>
      <c r="J38" s="75"/>
      <c r="K38" s="111"/>
    </row>
    <row r="39" spans="3:12" hidden="1" x14ac:dyDescent="0.25">
      <c r="C39" s="70"/>
      <c r="D39" s="31"/>
      <c r="E39" s="92"/>
      <c r="F39" s="92"/>
      <c r="G39" s="92"/>
      <c r="H39" s="75"/>
      <c r="I39" s="75"/>
      <c r="J39" s="75"/>
      <c r="K39" s="111"/>
    </row>
    <row r="40" spans="3:12" ht="15.75" hidden="1" thickBot="1" x14ac:dyDescent="0.3">
      <c r="C40" s="125" t="s">
        <v>44</v>
      </c>
      <c r="D40" s="128" t="s">
        <v>45</v>
      </c>
      <c r="E40" s="127" t="s">
        <v>55</v>
      </c>
      <c r="F40" s="127" t="s">
        <v>57</v>
      </c>
      <c r="G40" s="126" t="s">
        <v>27</v>
      </c>
      <c r="H40" s="132" t="s">
        <v>131</v>
      </c>
      <c r="I40" s="127" t="s">
        <v>46</v>
      </c>
      <c r="J40" s="127" t="s">
        <v>132</v>
      </c>
      <c r="K40" s="127" t="s">
        <v>410</v>
      </c>
      <c r="L40" s="127" t="s">
        <v>411</v>
      </c>
    </row>
    <row r="41" spans="3:12" hidden="1" x14ac:dyDescent="0.25">
      <c r="C41" s="98" t="s">
        <v>48</v>
      </c>
      <c r="D41" s="1001"/>
      <c r="E41" s="199">
        <v>40</v>
      </c>
      <c r="F41" s="99">
        <v>100</v>
      </c>
      <c r="G41" s="96">
        <f t="shared" ref="G41:G42" si="2">E41*F41</f>
        <v>4000</v>
      </c>
      <c r="H41" s="160" t="s">
        <v>129</v>
      </c>
      <c r="I41" s="97" t="s">
        <v>717</v>
      </c>
      <c r="J41" s="97" t="str">
        <f>VLOOKUP(I41,Presupuesto!$B$11:$C$566,2,0)</f>
        <v>SERVICIOS DE IMPRENTA PUBLIC.Y REPRODUCCION</v>
      </c>
      <c r="K41" s="97" t="s">
        <v>1357</v>
      </c>
      <c r="L41" s="97" t="s">
        <v>399</v>
      </c>
    </row>
    <row r="42" spans="3:12" hidden="1" x14ac:dyDescent="0.25">
      <c r="C42" s="98" t="s">
        <v>49</v>
      </c>
      <c r="D42" s="1001"/>
      <c r="E42" s="199">
        <v>200</v>
      </c>
      <c r="F42" s="99">
        <v>100</v>
      </c>
      <c r="G42" s="96">
        <f t="shared" si="2"/>
        <v>20000</v>
      </c>
      <c r="H42" s="160" t="s">
        <v>129</v>
      </c>
      <c r="I42" s="97" t="s">
        <v>792</v>
      </c>
      <c r="J42" s="97" t="str">
        <f>VLOOKUP(I42,Presupuesto!$B$11:$C$566,2,0)</f>
        <v>ALIMENTOS B EBIDAS PARA PERSONAS</v>
      </c>
      <c r="K42" s="97" t="e">
        <f>#REF!</f>
        <v>#REF!</v>
      </c>
      <c r="L42" s="97" t="s">
        <v>396</v>
      </c>
    </row>
    <row r="43" spans="3:12" ht="31.5" hidden="1" customHeight="1" thickBot="1" x14ac:dyDescent="0.3">
      <c r="C43" s="213" t="s">
        <v>428</v>
      </c>
      <c r="D43" s="214">
        <v>3</v>
      </c>
      <c r="E43" s="315">
        <v>2</v>
      </c>
      <c r="F43" s="103">
        <v>2000</v>
      </c>
      <c r="G43" s="104">
        <f>D43*E43*F43</f>
        <v>12000</v>
      </c>
      <c r="H43" s="316" t="s">
        <v>129</v>
      </c>
      <c r="I43" s="317" t="s">
        <v>761</v>
      </c>
      <c r="J43" s="105" t="str">
        <f>VLOOKUP(I43,Presupuesto!$B$11:$C$566,2,0)</f>
        <v>VIATICOS NACIONALES</v>
      </c>
      <c r="K43" s="318" t="s">
        <v>1357</v>
      </c>
      <c r="L43" s="318" t="s">
        <v>400</v>
      </c>
    </row>
    <row r="44" spans="3:12" hidden="1" x14ac:dyDescent="0.25">
      <c r="C44" s="92"/>
      <c r="E44" s="111"/>
      <c r="F44" s="111"/>
      <c r="G44" s="111"/>
      <c r="H44" s="173"/>
      <c r="I44" s="111"/>
      <c r="J44" s="111"/>
      <c r="K44" s="111"/>
    </row>
    <row r="45" spans="3:12" hidden="1" x14ac:dyDescent="0.25"/>
    <row r="46" spans="3:12" ht="15.75" hidden="1" thickBot="1" x14ac:dyDescent="0.3">
      <c r="C46" s="29" t="s">
        <v>43</v>
      </c>
      <c r="D46" s="30">
        <f>SUM(G53:G54)</f>
        <v>5000</v>
      </c>
      <c r="E46" s="92"/>
      <c r="F46" s="92"/>
      <c r="G46" s="92"/>
      <c r="H46" s="75"/>
      <c r="I46" s="75"/>
      <c r="J46" s="75"/>
      <c r="K46" s="111"/>
    </row>
    <row r="47" spans="3:12" hidden="1" x14ac:dyDescent="0.25">
      <c r="C47" s="70"/>
      <c r="D47" s="31"/>
      <c r="E47" s="92"/>
      <c r="F47" s="92"/>
      <c r="G47" s="92"/>
      <c r="H47" s="75"/>
      <c r="I47" s="75"/>
      <c r="J47" s="75"/>
      <c r="K47" s="111"/>
    </row>
    <row r="48" spans="3:12" hidden="1" x14ac:dyDescent="0.25">
      <c r="C48" s="70"/>
      <c r="D48" s="31"/>
      <c r="E48" s="92"/>
      <c r="F48" s="92"/>
      <c r="G48" s="92"/>
      <c r="H48" s="75"/>
      <c r="I48" s="75"/>
      <c r="J48" s="75"/>
      <c r="K48" s="111"/>
    </row>
    <row r="49" spans="3:12" ht="15.75" hidden="1" x14ac:dyDescent="0.25">
      <c r="C49" s="201" t="s">
        <v>392</v>
      </c>
      <c r="D49" s="347" t="s">
        <v>1709</v>
      </c>
      <c r="E49" s="92"/>
      <c r="F49" s="92"/>
      <c r="G49" s="92"/>
      <c r="H49" s="75"/>
      <c r="I49" s="75"/>
      <c r="J49" s="75"/>
      <c r="K49" s="111"/>
    </row>
    <row r="50" spans="3:12" ht="18.75" hidden="1" x14ac:dyDescent="0.25">
      <c r="C50" s="207" t="str">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Proceso...'!$E:$F,2,FALSE),IFERROR(VLOOKUP(D49,'12.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U.'!$E:$F,2,0)))))))))))))))))</f>
        <v>Actualizar el programa académico de la asignatura de Estudios la Mujer</v>
      </c>
      <c r="D50" s="31"/>
      <c r="E50" s="92"/>
      <c r="F50" s="92"/>
      <c r="G50" s="92"/>
      <c r="H50" s="75"/>
      <c r="I50" s="75"/>
      <c r="J50" s="75"/>
      <c r="K50" s="111"/>
    </row>
    <row r="51" spans="3:12" hidden="1" x14ac:dyDescent="0.25">
      <c r="C51" s="70"/>
      <c r="D51" s="31"/>
      <c r="E51" s="92"/>
      <c r="F51" s="92"/>
      <c r="G51" s="92"/>
      <c r="H51" s="75"/>
      <c r="I51" s="75"/>
      <c r="J51" s="75"/>
      <c r="K51" s="111"/>
    </row>
    <row r="52" spans="3:12" ht="15.75" hidden="1" thickBot="1" x14ac:dyDescent="0.3">
      <c r="C52" s="496" t="s">
        <v>44</v>
      </c>
      <c r="D52" s="137" t="s">
        <v>45</v>
      </c>
      <c r="E52" s="127" t="s">
        <v>55</v>
      </c>
      <c r="F52" s="127" t="s">
        <v>57</v>
      </c>
      <c r="G52" s="126" t="s">
        <v>27</v>
      </c>
      <c r="H52" s="132" t="s">
        <v>131</v>
      </c>
      <c r="I52" s="127" t="s">
        <v>46</v>
      </c>
      <c r="J52" s="127" t="s">
        <v>132</v>
      </c>
      <c r="K52" s="127" t="s">
        <v>410</v>
      </c>
      <c r="L52" s="127" t="s">
        <v>411</v>
      </c>
    </row>
    <row r="53" spans="3:12" hidden="1" x14ac:dyDescent="0.25">
      <c r="C53" s="493" t="s">
        <v>48</v>
      </c>
      <c r="D53" s="999"/>
      <c r="E53" s="199">
        <v>1</v>
      </c>
      <c r="F53" s="99">
        <v>2000</v>
      </c>
      <c r="G53" s="96">
        <f t="shared" ref="G53:G54" si="3">E53*F53</f>
        <v>2000</v>
      </c>
      <c r="H53" s="160" t="s">
        <v>129</v>
      </c>
      <c r="I53" s="97" t="s">
        <v>717</v>
      </c>
      <c r="J53" s="97" t="str">
        <f>VLOOKUP(I53,Presupuesto!$B$11:$C$566,2,0)</f>
        <v>SERVICIOS DE IMPRENTA PUBLIC.Y REPRODUCCION</v>
      </c>
      <c r="K53" s="97" t="s">
        <v>1357</v>
      </c>
      <c r="L53" s="97" t="s">
        <v>398</v>
      </c>
    </row>
    <row r="54" spans="3:12" hidden="1" x14ac:dyDescent="0.25">
      <c r="C54" s="493" t="s">
        <v>49</v>
      </c>
      <c r="D54" s="999"/>
      <c r="E54" s="199">
        <v>20</v>
      </c>
      <c r="F54" s="99">
        <v>150</v>
      </c>
      <c r="G54" s="96">
        <f t="shared" si="3"/>
        <v>3000</v>
      </c>
      <c r="H54" s="160" t="s">
        <v>129</v>
      </c>
      <c r="I54" s="97" t="s">
        <v>792</v>
      </c>
      <c r="J54" s="97" t="str">
        <f>VLOOKUP(I54,Presupuesto!$B$11:$C$566,2,0)</f>
        <v>ALIMENTOS B EBIDAS PARA PERSONAS</v>
      </c>
      <c r="K54" s="97" t="s">
        <v>1357</v>
      </c>
      <c r="L54" s="97" t="s">
        <v>398</v>
      </c>
    </row>
    <row r="55" spans="3:12" hidden="1" x14ac:dyDescent="0.25"/>
    <row r="56" spans="3:12" hidden="1" x14ac:dyDescent="0.25"/>
    <row r="57" spans="3:12" ht="15.75" hidden="1" thickBot="1" x14ac:dyDescent="0.3">
      <c r="C57" s="29" t="s">
        <v>43</v>
      </c>
      <c r="D57" s="30">
        <f>SUM(G64:G65)</f>
        <v>20000</v>
      </c>
      <c r="E57" s="92"/>
      <c r="F57" s="92"/>
      <c r="G57" s="92"/>
      <c r="H57" s="75"/>
      <c r="I57" s="75"/>
      <c r="J57" s="75"/>
      <c r="K57" s="111"/>
    </row>
    <row r="58" spans="3:12" hidden="1" x14ac:dyDescent="0.25">
      <c r="C58" s="70"/>
      <c r="D58" s="31"/>
      <c r="E58" s="92"/>
      <c r="F58" s="92"/>
      <c r="G58" s="92"/>
      <c r="H58" s="75"/>
      <c r="I58" s="75"/>
      <c r="J58" s="75"/>
      <c r="K58" s="111"/>
    </row>
    <row r="59" spans="3:12" hidden="1" x14ac:dyDescent="0.25">
      <c r="C59" s="70"/>
      <c r="D59" s="31"/>
      <c r="E59" s="92"/>
      <c r="F59" s="92"/>
      <c r="G59" s="92"/>
      <c r="H59" s="75"/>
      <c r="I59" s="75"/>
      <c r="J59" s="75"/>
      <c r="K59" s="111"/>
    </row>
    <row r="60" spans="3:12" ht="15.75" hidden="1" x14ac:dyDescent="0.25">
      <c r="C60" s="201" t="s">
        <v>392</v>
      </c>
      <c r="D60" s="347" t="s">
        <v>1710</v>
      </c>
      <c r="E60" s="92"/>
      <c r="F60" s="92"/>
      <c r="G60" s="92"/>
      <c r="H60" s="75"/>
      <c r="I60" s="75"/>
      <c r="J60" s="75"/>
      <c r="K60" s="111"/>
    </row>
    <row r="61" spans="3:12" ht="18.75" hidden="1" x14ac:dyDescent="0.25">
      <c r="C61" s="207" t="str">
        <f>IFERROR(VLOOKUP(D60,'1. Desarrollo e Innov. Curricu.'!$E:$F,2,FALSE),IFERROR(VLOOKUP(D60,'2. Investigación Científica'!$E:$F,2,FALSE),IFERROR(VLOOKUP(D60,'3. Vinculación Univ. Sociedad'!$E:$F,2,FALSE),IFERROR(VLOOKUP(D60,'4. Docencia y Profesorado Univ.'!$E:$F,2,FALSE),IFERROR(VLOOKUP(D60,'5. Estudiantes y Graduados'!$E:$F,2,FALSE),IFERROR(VLOOKUP(D60,'11. Gestion Administrativa'!$E:$F,2,FALSE),IFERROR(VLOOKUP(D60,'13. Gestión Académica'!$E:$F,2,FALSE),IFERROR(VLOOKUP(D60,'8. Asegura. de la Calid. y M'!$E:$F,2,FALSE),IFERROR(VLOOKUP(D60,'6. Gestión del Conocimiento'!$E:$F,2,FALSE),IFERROR(VLOOKUP(D60,'15. Gobernabilidad y Proceso...'!$E:$F,2,FALSE),IFERROR(VLOOKUP(D60,'12. Gestión del Talento Humano'!$E:$F,2,FALSE),IFERROR(VLOOKUP(D60,'14. Internacional... de la E.S.'!$E:$F,2,FALSE),IFERROR(VLOOKUP(D60,'10. Posgrado'!$E:$F,2,FALSE),IFERROR(VLOOKUP(D60,'17. Gestión TIC'!$E:$F,2,FALSE),IFERROR(VLOOKUP(D60,'16. Desa. del Sistema Educ.Sup.'!$E:$F,2,FALSE),IFERROR(VLOOKUP(D60,'9. Cultura de Inno. Insti...'!$E:$F,2,FALSE),VLOOKUP(D60,'7. Lo Esencial de la Reforma U.'!$E:$F,2,0)))))))))))))))))</f>
        <v>Actualizar el  programa de la asignatura de sociologia general.</v>
      </c>
      <c r="D61" s="31"/>
      <c r="E61" s="92"/>
      <c r="F61" s="92"/>
      <c r="G61" s="92"/>
      <c r="H61" s="75"/>
      <c r="I61" s="75"/>
      <c r="J61" s="75"/>
      <c r="K61" s="111"/>
    </row>
    <row r="62" spans="3:12" hidden="1" x14ac:dyDescent="0.25">
      <c r="C62" s="70"/>
      <c r="D62" s="31"/>
      <c r="E62" s="92"/>
      <c r="F62" s="92"/>
      <c r="G62" s="92"/>
      <c r="H62" s="75"/>
      <c r="I62" s="75"/>
      <c r="J62" s="75"/>
      <c r="K62" s="111"/>
    </row>
    <row r="63" spans="3:12" ht="15.75" hidden="1" thickBot="1" x14ac:dyDescent="0.3">
      <c r="C63" s="499" t="s">
        <v>44</v>
      </c>
      <c r="D63" s="148" t="s">
        <v>45</v>
      </c>
      <c r="E63" s="499" t="s">
        <v>55</v>
      </c>
      <c r="F63" s="127" t="s">
        <v>57</v>
      </c>
      <c r="G63" s="126" t="s">
        <v>27</v>
      </c>
      <c r="H63" s="132" t="s">
        <v>131</v>
      </c>
      <c r="I63" s="127" t="s">
        <v>46</v>
      </c>
      <c r="J63" s="127" t="s">
        <v>132</v>
      </c>
      <c r="K63" s="127" t="s">
        <v>410</v>
      </c>
      <c r="L63" s="127" t="s">
        <v>411</v>
      </c>
    </row>
    <row r="64" spans="3:12" hidden="1" x14ac:dyDescent="0.25">
      <c r="C64" s="493" t="s">
        <v>48</v>
      </c>
      <c r="D64" s="999"/>
      <c r="E64" s="501">
        <v>100</v>
      </c>
      <c r="F64" s="498">
        <v>50</v>
      </c>
      <c r="G64" s="96">
        <f t="shared" ref="G64:G65" si="4">E64*F64</f>
        <v>5000</v>
      </c>
      <c r="H64" s="160" t="s">
        <v>1497</v>
      </c>
      <c r="I64" s="97" t="s">
        <v>717</v>
      </c>
      <c r="J64" s="97" t="str">
        <f>VLOOKUP(I64,Presupuesto!$B$11:$C$566,2,0)</f>
        <v>SERVICIOS DE IMPRENTA PUBLIC.Y REPRODUCCION</v>
      </c>
      <c r="K64" s="97" t="s">
        <v>1357</v>
      </c>
      <c r="L64" s="97" t="s">
        <v>412</v>
      </c>
    </row>
    <row r="65" spans="3:12" hidden="1" x14ac:dyDescent="0.25">
      <c r="C65" s="493" t="s">
        <v>49</v>
      </c>
      <c r="D65" s="999"/>
      <c r="E65" s="501">
        <v>100</v>
      </c>
      <c r="F65" s="498">
        <v>150</v>
      </c>
      <c r="G65" s="96">
        <f t="shared" si="4"/>
        <v>15000</v>
      </c>
      <c r="H65" s="160" t="s">
        <v>1497</v>
      </c>
      <c r="I65" s="97" t="s">
        <v>792</v>
      </c>
      <c r="J65" s="97" t="str">
        <f>VLOOKUP(I65,Presupuesto!$B$11:$C$566,2,0)</f>
        <v>ALIMENTOS B EBIDAS PARA PERSONAS</v>
      </c>
      <c r="K65" s="97" t="s">
        <v>1357</v>
      </c>
      <c r="L65" s="97" t="s">
        <v>398</v>
      </c>
    </row>
    <row r="66" spans="3:12" hidden="1" x14ac:dyDescent="0.25">
      <c r="C66" s="92"/>
      <c r="E66" s="111"/>
      <c r="F66" s="111"/>
      <c r="G66" s="111"/>
      <c r="H66" s="173"/>
      <c r="I66" s="111"/>
      <c r="J66" s="111"/>
      <c r="K66" s="111"/>
    </row>
    <row r="67" spans="3:12" hidden="1" x14ac:dyDescent="0.25"/>
    <row r="68" spans="3:12" ht="15.75" hidden="1" thickBot="1" x14ac:dyDescent="0.3">
      <c r="C68" s="29" t="s">
        <v>43</v>
      </c>
      <c r="D68" s="30">
        <f>SUM(G75:G75)</f>
        <v>12000</v>
      </c>
      <c r="E68" s="92"/>
      <c r="F68" s="92"/>
      <c r="G68" s="92"/>
      <c r="H68" s="75"/>
      <c r="I68" s="75"/>
      <c r="J68" s="75"/>
      <c r="K68" s="111"/>
    </row>
    <row r="69" spans="3:12" hidden="1" x14ac:dyDescent="0.25">
      <c r="C69" s="70"/>
      <c r="D69" s="31"/>
      <c r="E69" s="92"/>
      <c r="F69" s="92"/>
      <c r="G69" s="92"/>
      <c r="H69" s="75"/>
      <c r="I69" s="75"/>
      <c r="J69" s="75"/>
      <c r="K69" s="111"/>
    </row>
    <row r="70" spans="3:12" hidden="1" x14ac:dyDescent="0.25">
      <c r="C70" s="70"/>
      <c r="D70" s="31"/>
      <c r="E70" s="92"/>
      <c r="F70" s="92"/>
      <c r="G70" s="92"/>
      <c r="H70" s="75"/>
      <c r="I70" s="75"/>
      <c r="J70" s="75"/>
      <c r="K70" s="111"/>
    </row>
    <row r="71" spans="3:12" ht="15.75" hidden="1" x14ac:dyDescent="0.25">
      <c r="C71" s="201" t="s">
        <v>392</v>
      </c>
      <c r="D71" s="347" t="s">
        <v>1711</v>
      </c>
      <c r="E71" s="92"/>
      <c r="F71" s="92"/>
      <c r="G71" s="92"/>
      <c r="H71" s="75"/>
      <c r="I71" s="75"/>
      <c r="J71" s="75"/>
      <c r="K71" s="111"/>
    </row>
    <row r="72" spans="3:12" ht="18.75" hidden="1" x14ac:dyDescent="0.25">
      <c r="C72" s="207" t="str">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 xml:space="preserve">Actualizar el programa de las asignaturas de carrera de Desarrollo Local. </v>
      </c>
      <c r="D72" s="31"/>
      <c r="E72" s="92"/>
      <c r="F72" s="92"/>
      <c r="G72" s="92"/>
      <c r="H72" s="75"/>
      <c r="I72" s="75"/>
      <c r="J72" s="75"/>
      <c r="K72" s="111"/>
    </row>
    <row r="73" spans="3:12" hidden="1" x14ac:dyDescent="0.25">
      <c r="C73" s="70"/>
      <c r="D73" s="31"/>
      <c r="E73" s="92"/>
      <c r="F73" s="92"/>
      <c r="G73" s="92"/>
      <c r="H73" s="75"/>
      <c r="I73" s="75"/>
      <c r="J73" s="75"/>
      <c r="K73" s="111"/>
    </row>
    <row r="74" spans="3:12" ht="15.75" hidden="1" thickBot="1" x14ac:dyDescent="0.3">
      <c r="C74" s="125" t="s">
        <v>44</v>
      </c>
      <c r="D74" s="128" t="s">
        <v>45</v>
      </c>
      <c r="E74" s="127" t="s">
        <v>55</v>
      </c>
      <c r="F74" s="127" t="s">
        <v>57</v>
      </c>
      <c r="G74" s="126" t="s">
        <v>27</v>
      </c>
      <c r="H74" s="132" t="s">
        <v>131</v>
      </c>
      <c r="I74" s="127" t="s">
        <v>46</v>
      </c>
      <c r="J74" s="127" t="s">
        <v>132</v>
      </c>
      <c r="K74" s="127" t="s">
        <v>410</v>
      </c>
      <c r="L74" s="127" t="s">
        <v>411</v>
      </c>
    </row>
    <row r="75" spans="3:12" hidden="1" x14ac:dyDescent="0.25">
      <c r="C75" s="98" t="s">
        <v>49</v>
      </c>
      <c r="D75" s="965"/>
      <c r="E75" s="199">
        <v>80</v>
      </c>
      <c r="F75" s="99">
        <v>150</v>
      </c>
      <c r="G75" s="96">
        <f t="shared" ref="G75" si="5">E75*F75</f>
        <v>12000</v>
      </c>
      <c r="H75" s="160" t="s">
        <v>1497</v>
      </c>
      <c r="I75" s="97" t="s">
        <v>792</v>
      </c>
      <c r="J75" s="97" t="str">
        <f>VLOOKUP(I75,Presupuesto!$B$11:$C$566,2,0)</f>
        <v>ALIMENTOS B EBIDAS PARA PERSONAS</v>
      </c>
      <c r="K75" s="97" t="s">
        <v>1357</v>
      </c>
      <c r="L75" s="97" t="s">
        <v>396</v>
      </c>
    </row>
    <row r="76" spans="3:12" hidden="1" x14ac:dyDescent="0.25"/>
    <row r="77" spans="3:12" hidden="1" x14ac:dyDescent="0.25"/>
    <row r="78" spans="3:12" ht="15.75" hidden="1" thickBot="1" x14ac:dyDescent="0.3">
      <c r="C78" s="29" t="s">
        <v>43</v>
      </c>
      <c r="D78" s="30">
        <f>SUM(G85:G86)</f>
        <v>20000</v>
      </c>
      <c r="E78" s="92"/>
      <c r="F78" s="92"/>
      <c r="G78" s="92"/>
      <c r="H78" s="75"/>
      <c r="I78" s="75"/>
      <c r="J78" s="75"/>
      <c r="K78" s="111"/>
    </row>
    <row r="79" spans="3:12" hidden="1" x14ac:dyDescent="0.25">
      <c r="C79" s="70"/>
      <c r="D79" s="31"/>
      <c r="E79" s="92"/>
      <c r="F79" s="92"/>
      <c r="G79" s="92"/>
      <c r="H79" s="75"/>
      <c r="I79" s="75"/>
      <c r="J79" s="75"/>
      <c r="K79" s="111"/>
    </row>
    <row r="80" spans="3:12" hidden="1" x14ac:dyDescent="0.25">
      <c r="C80" s="70"/>
      <c r="D80" s="31"/>
      <c r="E80" s="92"/>
      <c r="F80" s="92"/>
      <c r="G80" s="92"/>
      <c r="H80" s="75"/>
      <c r="I80" s="75"/>
      <c r="J80" s="75"/>
      <c r="K80" s="111"/>
    </row>
    <row r="81" spans="3:12" ht="15.75" hidden="1" x14ac:dyDescent="0.25">
      <c r="C81" s="201" t="s">
        <v>392</v>
      </c>
      <c r="D81" s="347" t="s">
        <v>1713</v>
      </c>
      <c r="E81" s="92"/>
      <c r="F81" s="92"/>
      <c r="G81" s="92"/>
      <c r="H81" s="75"/>
      <c r="I81" s="75"/>
      <c r="J81" s="75"/>
      <c r="K81" s="111"/>
    </row>
    <row r="82" spans="3:12" ht="18.75" hidden="1" x14ac:dyDescent="0.25">
      <c r="C82" s="207" t="str">
        <f>IFERROR(VLOOKUP(D81,'1. Desarrollo e Innov. Curricu.'!$E:$F,2,FALSE),IFERROR(VLOOKUP(D81,'2. Investigación Científica'!$E:$F,2,FALSE),IFERROR(VLOOKUP(D81,'3. Vinculación Univ. Sociedad'!$E:$F,2,FALSE),IFERROR(VLOOKUP(D81,'4. Docencia y Profesorado Univ.'!$E:$F,2,FALSE),IFERROR(VLOOKUP(D81,'5. Estudiantes y Graduados'!$E:$F,2,FALSE),IFERROR(VLOOKUP(D81,'11. Gestion Administrativa'!$E:$F,2,FALSE),IFERROR(VLOOKUP(D81,'13. Gestión Académica'!$E:$F,2,FALSE),IFERROR(VLOOKUP(D81,'8. Asegura. de la Calid. y M'!$E:$F,2,FALSE),IFERROR(VLOOKUP(D81,'6. Gestión del Conocimiento'!$E:$F,2,FALSE),IFERROR(VLOOKUP(D81,'15. Gobernabilidad y Proceso...'!$E:$F,2,FALSE),IFERROR(VLOOKUP(D81,'12. Gestión del Talento Humano'!$E:$F,2,FALSE),IFERROR(VLOOKUP(D81,'14. Internacional... de la E.S.'!$E:$F,2,FALSE),IFERROR(VLOOKUP(D81,'10. Posgrado'!$E:$F,2,FALSE),IFERROR(VLOOKUP(D81,'17. Gestión TIC'!$E:$F,2,FALSE),IFERROR(VLOOKUP(D81,'16. Desa. del Sistema Educ.Sup.'!$E:$F,2,FALSE),IFERROR(VLOOKUP(D81,'9. Cultura de Inno. Insti...'!$E:$F,2,FALSE),VLOOKUP(D81,'7. Lo Esencial de la Reforma U.'!$E:$F,2,0)))))))))))))))))</f>
        <v xml:space="preserve">Realizar talleres de socialización del nuevo plan de estudios. </v>
      </c>
      <c r="D82" s="31"/>
      <c r="E82" s="92"/>
      <c r="F82" s="92"/>
      <c r="G82" s="92"/>
      <c r="H82" s="75"/>
      <c r="I82" s="75"/>
      <c r="J82" s="75"/>
      <c r="K82" s="111"/>
    </row>
    <row r="83" spans="3:12" hidden="1" x14ac:dyDescent="0.25">
      <c r="C83" s="70"/>
      <c r="D83" s="31"/>
      <c r="E83" s="92"/>
      <c r="F83" s="92"/>
      <c r="G83" s="92"/>
      <c r="H83" s="75"/>
      <c r="I83" s="75"/>
      <c r="J83" s="75"/>
      <c r="K83" s="111"/>
    </row>
    <row r="84" spans="3:12" hidden="1" x14ac:dyDescent="0.25">
      <c r="C84" s="499" t="s">
        <v>44</v>
      </c>
      <c r="D84" s="148" t="s">
        <v>45</v>
      </c>
      <c r="E84" s="499" t="s">
        <v>55</v>
      </c>
      <c r="F84" s="499" t="s">
        <v>57</v>
      </c>
      <c r="G84" s="504" t="s">
        <v>27</v>
      </c>
      <c r="H84" s="149" t="s">
        <v>131</v>
      </c>
      <c r="I84" s="499" t="s">
        <v>46</v>
      </c>
      <c r="J84" s="499" t="s">
        <v>132</v>
      </c>
      <c r="K84" s="499" t="s">
        <v>410</v>
      </c>
      <c r="L84" s="499" t="s">
        <v>411</v>
      </c>
    </row>
    <row r="85" spans="3:12" hidden="1" x14ac:dyDescent="0.25">
      <c r="C85" s="493" t="s">
        <v>48</v>
      </c>
      <c r="D85" s="999"/>
      <c r="E85" s="501">
        <v>100</v>
      </c>
      <c r="F85" s="505">
        <v>50</v>
      </c>
      <c r="G85" s="505">
        <f t="shared" ref="G85:G86" si="6">E85*F85</f>
        <v>5000</v>
      </c>
      <c r="H85" s="164" t="s">
        <v>129</v>
      </c>
      <c r="I85" s="506" t="s">
        <v>717</v>
      </c>
      <c r="J85" s="506" t="str">
        <f>VLOOKUP(I85,Presupuesto!$B$11:$C$566,2,0)</f>
        <v>SERVICIOS DE IMPRENTA PUBLIC.Y REPRODUCCION</v>
      </c>
      <c r="K85" s="506" t="s">
        <v>1357</v>
      </c>
      <c r="L85" s="506" t="s">
        <v>395</v>
      </c>
    </row>
    <row r="86" spans="3:12" hidden="1" x14ac:dyDescent="0.25">
      <c r="C86" s="493" t="s">
        <v>49</v>
      </c>
      <c r="D86" s="999"/>
      <c r="E86" s="501">
        <v>100</v>
      </c>
      <c r="F86" s="505">
        <v>150</v>
      </c>
      <c r="G86" s="505">
        <f t="shared" si="6"/>
        <v>15000</v>
      </c>
      <c r="H86" s="164" t="s">
        <v>129</v>
      </c>
      <c r="I86" s="506" t="s">
        <v>792</v>
      </c>
      <c r="J86" s="506" t="str">
        <f>VLOOKUP(I86,Presupuesto!$B$11:$C$566,2,0)</f>
        <v>ALIMENTOS B EBIDAS PARA PERSONAS</v>
      </c>
      <c r="K86" s="506" t="s">
        <v>1357</v>
      </c>
      <c r="L86" s="506" t="s">
        <v>397</v>
      </c>
    </row>
    <row r="87" spans="3:12" hidden="1" x14ac:dyDescent="0.25">
      <c r="C87" s="92"/>
      <c r="E87" s="111"/>
      <c r="F87" s="111"/>
      <c r="G87" s="111"/>
      <c r="H87" s="173"/>
      <c r="I87" s="111"/>
      <c r="J87" s="111"/>
      <c r="K87" s="111"/>
    </row>
    <row r="88" spans="3:12" hidden="1" x14ac:dyDescent="0.25"/>
    <row r="89" spans="3:12" ht="15.75" hidden="1" thickBot="1" x14ac:dyDescent="0.3">
      <c r="C89" s="29" t="s">
        <v>43</v>
      </c>
      <c r="D89" s="30">
        <f>SUM(G96:G96)</f>
        <v>84000</v>
      </c>
      <c r="E89" s="92"/>
      <c r="F89" s="92"/>
      <c r="G89" s="92"/>
      <c r="H89" s="75"/>
      <c r="I89" s="75"/>
      <c r="J89" s="75"/>
      <c r="K89" s="111"/>
    </row>
    <row r="90" spans="3:12" hidden="1" x14ac:dyDescent="0.25">
      <c r="C90" s="70"/>
      <c r="D90" s="31"/>
      <c r="E90" s="92"/>
      <c r="F90" s="92"/>
      <c r="G90" s="92"/>
      <c r="H90" s="75"/>
      <c r="I90" s="75"/>
      <c r="J90" s="75"/>
      <c r="K90" s="111"/>
    </row>
    <row r="91" spans="3:12" hidden="1" x14ac:dyDescent="0.25">
      <c r="C91" s="70"/>
      <c r="D91" s="31"/>
      <c r="E91" s="92"/>
      <c r="F91" s="92"/>
      <c r="G91" s="92"/>
      <c r="H91" s="75"/>
      <c r="I91" s="75"/>
      <c r="J91" s="75"/>
      <c r="K91" s="111"/>
    </row>
    <row r="92" spans="3:12" ht="15.75" hidden="1" x14ac:dyDescent="0.25">
      <c r="C92" s="201" t="s">
        <v>392</v>
      </c>
      <c r="D92" s="347" t="s">
        <v>1715</v>
      </c>
      <c r="E92" s="92"/>
      <c r="F92" s="92"/>
      <c r="G92" s="92"/>
      <c r="H92" s="75"/>
      <c r="I92" s="75"/>
      <c r="J92" s="75"/>
      <c r="K92" s="111"/>
    </row>
    <row r="93" spans="3:12" ht="18.75" hidden="1" x14ac:dyDescent="0.25">
      <c r="C93" s="207" t="str">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Posgrado'!$E:$F,2,FALSE),IFERROR(VLOOKUP(D92,'17. Gestión TIC'!$E:$F,2,FALSE),IFERROR(VLOOKUP(D92,'16. Desa. del Sistema Educ.Sup.'!$E:$F,2,FALSE),IFERROR(VLOOKUP(D92,'9. Cultura de Inno. Insti...'!$E:$F,2,FALSE),VLOOKUP(D92,'7. Lo Esencial de la Reforma U.'!$E:$F,2,0)))))))))))))))))</f>
        <v xml:space="preserve">Gestionar la apertura de  la carrera de Trabajo Social en el Centro Regional Valle de Sula. </v>
      </c>
      <c r="D93" s="31"/>
      <c r="E93" s="92"/>
      <c r="F93" s="92"/>
      <c r="G93" s="92"/>
      <c r="H93" s="75"/>
      <c r="I93" s="75"/>
      <c r="J93" s="75"/>
      <c r="K93" s="111"/>
    </row>
    <row r="94" spans="3:12" hidden="1" x14ac:dyDescent="0.25">
      <c r="C94" s="70"/>
      <c r="D94" s="31"/>
      <c r="E94" s="92"/>
      <c r="F94" s="92"/>
      <c r="G94" s="92"/>
      <c r="H94" s="75"/>
      <c r="I94" s="75"/>
      <c r="J94" s="75"/>
      <c r="K94" s="111"/>
    </row>
    <row r="95" spans="3:12" ht="15.75" hidden="1" thickBot="1" x14ac:dyDescent="0.3">
      <c r="C95" s="125" t="s">
        <v>44</v>
      </c>
      <c r="D95" s="128" t="s">
        <v>45</v>
      </c>
      <c r="E95" s="127" t="s">
        <v>55</v>
      </c>
      <c r="F95" s="127" t="s">
        <v>57</v>
      </c>
      <c r="G95" s="126" t="s">
        <v>27</v>
      </c>
      <c r="H95" s="132" t="s">
        <v>131</v>
      </c>
      <c r="I95" s="127" t="s">
        <v>46</v>
      </c>
      <c r="J95" s="127" t="s">
        <v>132</v>
      </c>
      <c r="K95" s="127" t="s">
        <v>410</v>
      </c>
      <c r="L95" s="127" t="s">
        <v>411</v>
      </c>
    </row>
    <row r="96" spans="3:12" ht="15.75" hidden="1" thickBot="1" x14ac:dyDescent="0.3">
      <c r="C96" s="213" t="s">
        <v>428</v>
      </c>
      <c r="D96" s="214">
        <v>3</v>
      </c>
      <c r="E96" s="315">
        <v>14</v>
      </c>
      <c r="F96" s="103">
        <f>HLOOKUP(C96,$AH$2:$BU$3,2,0)</f>
        <v>2000</v>
      </c>
      <c r="G96" s="104">
        <f>D96*E96*F96</f>
        <v>84000</v>
      </c>
      <c r="H96" s="316" t="s">
        <v>129</v>
      </c>
      <c r="I96" s="317" t="s">
        <v>761</v>
      </c>
      <c r="J96" s="105" t="str">
        <f>VLOOKUP(I96,Presupuesto!$B$11:$C$566,2,0)</f>
        <v>VIATICOS NACIONALES</v>
      </c>
      <c r="K96" s="318" t="s">
        <v>1357</v>
      </c>
      <c r="L96" s="318" t="s">
        <v>400</v>
      </c>
    </row>
    <row r="97" spans="3:12" hidden="1" x14ac:dyDescent="0.25"/>
    <row r="98" spans="3:12" hidden="1" x14ac:dyDescent="0.25"/>
    <row r="99" spans="3:12" ht="15.75" hidden="1" thickBot="1" x14ac:dyDescent="0.3">
      <c r="C99" s="29" t="s">
        <v>43</v>
      </c>
      <c r="D99" s="30">
        <f>SUM(G106:G107)</f>
        <v>150000</v>
      </c>
      <c r="E99" s="92"/>
      <c r="F99" s="92"/>
      <c r="G99" s="92"/>
      <c r="H99" s="75"/>
      <c r="I99" s="75"/>
      <c r="J99" s="75"/>
      <c r="K99" s="111"/>
    </row>
    <row r="100" spans="3:12" hidden="1" x14ac:dyDescent="0.25">
      <c r="C100" s="70"/>
      <c r="D100" s="31"/>
      <c r="E100" s="92"/>
      <c r="F100" s="92"/>
      <c r="G100" s="92"/>
      <c r="H100" s="75"/>
      <c r="I100" s="75"/>
      <c r="J100" s="75"/>
      <c r="K100" s="111"/>
    </row>
    <row r="101" spans="3:12" hidden="1" x14ac:dyDescent="0.25">
      <c r="C101" s="70"/>
      <c r="D101" s="31"/>
      <c r="E101" s="92"/>
      <c r="F101" s="92"/>
      <c r="G101" s="92"/>
      <c r="H101" s="75"/>
      <c r="I101" s="75"/>
      <c r="J101" s="75"/>
      <c r="K101" s="111"/>
    </row>
    <row r="102" spans="3:12" ht="15.75" hidden="1" x14ac:dyDescent="0.25">
      <c r="C102" s="201" t="s">
        <v>392</v>
      </c>
      <c r="D102" s="347" t="s">
        <v>1716</v>
      </c>
      <c r="E102" s="92"/>
      <c r="F102" s="92"/>
      <c r="G102" s="92"/>
      <c r="H102" s="75"/>
      <c r="I102" s="75"/>
      <c r="J102" s="75"/>
      <c r="K102" s="111"/>
    </row>
    <row r="103" spans="3:12" ht="18.75" hidden="1" x14ac:dyDescent="0.25">
      <c r="C103" s="207" t="str">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Realizar un plan de mercadeo y publicidad  para visibilizar la carrera de Trabajo Social en el departamento de Francisco Morazán y Valle de Sula.</v>
      </c>
      <c r="D103" s="31"/>
      <c r="E103" s="92"/>
      <c r="F103" s="92"/>
      <c r="G103" s="92"/>
      <c r="H103" s="75"/>
      <c r="I103" s="75"/>
      <c r="J103" s="75"/>
      <c r="K103" s="111"/>
    </row>
    <row r="104" spans="3:12" hidden="1" x14ac:dyDescent="0.25">
      <c r="C104" s="70"/>
      <c r="D104" s="31"/>
      <c r="E104" s="92"/>
      <c r="F104" s="92"/>
      <c r="G104" s="92"/>
      <c r="H104" s="75"/>
      <c r="I104" s="75"/>
      <c r="J104" s="75"/>
      <c r="K104" s="111"/>
    </row>
    <row r="105" spans="3:12" ht="15.75" hidden="1" thickBot="1" x14ac:dyDescent="0.3">
      <c r="C105" s="125" t="s">
        <v>44</v>
      </c>
      <c r="D105" s="128" t="s">
        <v>45</v>
      </c>
      <c r="E105" s="127" t="s">
        <v>55</v>
      </c>
      <c r="F105" s="127" t="s">
        <v>57</v>
      </c>
      <c r="G105" s="126" t="s">
        <v>27</v>
      </c>
      <c r="H105" s="132" t="s">
        <v>131</v>
      </c>
      <c r="I105" s="127" t="s">
        <v>46</v>
      </c>
      <c r="J105" s="127" t="s">
        <v>132</v>
      </c>
      <c r="K105" s="127" t="s">
        <v>410</v>
      </c>
      <c r="L105" s="127" t="s">
        <v>411</v>
      </c>
    </row>
    <row r="106" spans="3:12" hidden="1" x14ac:dyDescent="0.25">
      <c r="C106" s="98" t="s">
        <v>48</v>
      </c>
      <c r="D106" s="1001"/>
      <c r="E106" s="199">
        <v>1000</v>
      </c>
      <c r="F106" s="99">
        <v>50</v>
      </c>
      <c r="G106" s="96">
        <f t="shared" ref="G106:G107" si="7">E106*F106</f>
        <v>50000</v>
      </c>
      <c r="H106" s="160" t="s">
        <v>1497</v>
      </c>
      <c r="I106" s="97" t="s">
        <v>717</v>
      </c>
      <c r="J106" s="97" t="str">
        <f>VLOOKUP(I106,Presupuesto!$B$11:$C$566,2,0)</f>
        <v>SERVICIOS DE IMPRENTA PUBLIC.Y REPRODUCCION</v>
      </c>
      <c r="K106" s="97" t="s">
        <v>1357</v>
      </c>
      <c r="L106" s="97" t="s">
        <v>412</v>
      </c>
    </row>
    <row r="107" spans="3:12" s="428" customFormat="1" hidden="1" x14ac:dyDescent="0.25">
      <c r="C107" s="98" t="s">
        <v>1874</v>
      </c>
      <c r="D107" s="1001"/>
      <c r="E107" s="199">
        <v>1</v>
      </c>
      <c r="F107" s="99">
        <v>100000</v>
      </c>
      <c r="G107" s="96">
        <f t="shared" si="7"/>
        <v>100000</v>
      </c>
      <c r="H107" s="160" t="s">
        <v>1497</v>
      </c>
      <c r="I107" s="97" t="s">
        <v>731</v>
      </c>
      <c r="J107" s="97" t="str">
        <f>VLOOKUP(I107,Presupuesto!$B$11:$C$566,2,0)</f>
        <v>PUBLICIDAD Y PROPAGANDA</v>
      </c>
      <c r="K107" s="97" t="s">
        <v>1357</v>
      </c>
      <c r="L107" s="97" t="s">
        <v>400</v>
      </c>
    </row>
    <row r="108" spans="3:12" hidden="1" x14ac:dyDescent="0.25">
      <c r="C108" s="92"/>
      <c r="E108" s="111"/>
      <c r="F108" s="111"/>
      <c r="G108" s="111"/>
      <c r="H108" s="173"/>
      <c r="I108" s="111"/>
      <c r="J108" s="111"/>
      <c r="K108" s="111"/>
    </row>
    <row r="109" spans="3:12" hidden="1" x14ac:dyDescent="0.25"/>
    <row r="110" spans="3:12" ht="15.75" hidden="1" thickBot="1" x14ac:dyDescent="0.3">
      <c r="C110" s="29" t="s">
        <v>43</v>
      </c>
      <c r="D110" s="30">
        <f>SUM(G117:G117)</f>
        <v>10000</v>
      </c>
      <c r="E110" s="92"/>
      <c r="F110" s="92"/>
      <c r="G110" s="92"/>
      <c r="H110" s="75"/>
      <c r="I110" s="75"/>
      <c r="J110" s="75"/>
      <c r="K110" s="111"/>
    </row>
    <row r="111" spans="3:12" hidden="1" x14ac:dyDescent="0.25">
      <c r="C111" s="70"/>
      <c r="D111" s="31"/>
      <c r="E111" s="92"/>
      <c r="F111" s="92"/>
      <c r="G111" s="92"/>
      <c r="H111" s="75"/>
      <c r="I111" s="75"/>
      <c r="J111" s="75"/>
      <c r="K111" s="111"/>
    </row>
    <row r="112" spans="3:12" hidden="1" x14ac:dyDescent="0.25">
      <c r="C112" s="70"/>
      <c r="D112" s="31"/>
      <c r="E112" s="92"/>
      <c r="F112" s="92"/>
      <c r="G112" s="92"/>
      <c r="H112" s="75"/>
      <c r="I112" s="75"/>
      <c r="J112" s="75"/>
      <c r="K112" s="111"/>
    </row>
    <row r="113" spans="3:12" ht="15.75" hidden="1" x14ac:dyDescent="0.25">
      <c r="C113" s="201" t="s">
        <v>392</v>
      </c>
      <c r="D113" s="347" t="s">
        <v>1717</v>
      </c>
      <c r="E113" s="92"/>
      <c r="F113" s="92"/>
      <c r="G113" s="92"/>
      <c r="H113" s="75"/>
      <c r="I113" s="75"/>
      <c r="J113" s="75"/>
      <c r="K113" s="111"/>
    </row>
    <row r="114" spans="3:12" ht="18.75" hidden="1" x14ac:dyDescent="0.25">
      <c r="C114" s="207" t="str">
        <f>IFERROR(VLOOKUP(D113,'1. Desarrollo e Innov. Curricu.'!$E:$F,2,FALSE),IFERROR(VLOOKUP(D113,'2. Investigación Científica'!$E:$F,2,FALSE),IFERROR(VLOOKUP(D113,'3. Vinculación Univ. Sociedad'!$E:$F,2,FALSE),IFERROR(VLOOKUP(D113,'4. Docencia y Profesorado Univ.'!$E:$F,2,FALSE),IFERROR(VLOOKUP(D113,'5. Estudiantes y Graduados'!$E:$F,2,FALSE),IFERROR(VLOOKUP(D113,'11. Gestion Administrativa'!$E:$F,2,FALSE),IFERROR(VLOOKUP(D113,'13. Gestión Académica'!$E:$F,2,FALSE),IFERROR(VLOOKUP(D113,'8. Asegura. de la Calid. y M'!$E:$F,2,FALSE),IFERROR(VLOOKUP(D113,'6. Gestión del Conocimiento'!$E:$F,2,FALSE),IFERROR(VLOOKUP(D113,'15. Gobernabilidad y Proceso...'!$E:$F,2,FALSE),IFERROR(VLOOKUP(D113,'12. Gestión del Talento Humano'!$E:$F,2,FALSE),IFERROR(VLOOKUP(D113,'14. Internacional... de la E.S.'!$E:$F,2,FALSE),IFERROR(VLOOKUP(D113,'10. Posgrado'!$E:$F,2,FALSE),IFERROR(VLOOKUP(D113,'17. Gestión TIC'!$E:$F,2,FALSE),IFERROR(VLOOKUP(D113,'16. Desa. del Sistema Educ.Sup.'!$E:$F,2,FALSE),IFERROR(VLOOKUP(D113,'9. Cultura de Inno. Insti...'!$E:$F,2,FALSE),VLOOKUP(D113,'7. Lo Esencial de la Reforma U.'!$E:$F,2,0)))))))))))))))))</f>
        <v xml:space="preserve">Socializar el nuevo plan de la Carrera de Psicología al personal docentes y estudiantes. </v>
      </c>
      <c r="D114" s="31"/>
      <c r="E114" s="92"/>
      <c r="F114" s="92"/>
      <c r="G114" s="92"/>
      <c r="H114" s="75"/>
      <c r="I114" s="75"/>
      <c r="J114" s="75"/>
      <c r="K114" s="111"/>
    </row>
    <row r="115" spans="3:12" hidden="1" x14ac:dyDescent="0.25">
      <c r="C115" s="70"/>
      <c r="D115" s="31"/>
      <c r="E115" s="92"/>
      <c r="F115" s="92"/>
      <c r="G115" s="92"/>
      <c r="H115" s="75"/>
      <c r="I115" s="75"/>
      <c r="J115" s="75"/>
      <c r="K115" s="111"/>
    </row>
    <row r="116" spans="3:12" ht="15.75" hidden="1" thickBot="1" x14ac:dyDescent="0.3">
      <c r="C116" s="125" t="s">
        <v>44</v>
      </c>
      <c r="D116" s="128" t="s">
        <v>45</v>
      </c>
      <c r="E116" s="127" t="s">
        <v>55</v>
      </c>
      <c r="F116" s="127" t="s">
        <v>57</v>
      </c>
      <c r="G116" s="126" t="s">
        <v>27</v>
      </c>
      <c r="H116" s="132" t="s">
        <v>131</v>
      </c>
      <c r="I116" s="127" t="s">
        <v>46</v>
      </c>
      <c r="J116" s="127" t="s">
        <v>132</v>
      </c>
      <c r="K116" s="127" t="s">
        <v>410</v>
      </c>
      <c r="L116" s="127" t="s">
        <v>411</v>
      </c>
    </row>
    <row r="117" spans="3:12" hidden="1" x14ac:dyDescent="0.25">
      <c r="C117" s="98" t="s">
        <v>49</v>
      </c>
      <c r="D117" s="965"/>
      <c r="E117" s="199">
        <v>100</v>
      </c>
      <c r="F117" s="99">
        <v>100</v>
      </c>
      <c r="G117" s="96">
        <f t="shared" ref="G117" si="8">E117*F117</f>
        <v>10000</v>
      </c>
      <c r="H117" s="160" t="s">
        <v>129</v>
      </c>
      <c r="I117" s="97" t="s">
        <v>792</v>
      </c>
      <c r="J117" s="97" t="str">
        <f>VLOOKUP(I117,Presupuesto!$B$11:$C$566,2,0)</f>
        <v>ALIMENTOS B EBIDAS PARA PERSONAS</v>
      </c>
      <c r="K117" s="97" t="s">
        <v>1357</v>
      </c>
      <c r="L117" s="97" t="s">
        <v>397</v>
      </c>
    </row>
    <row r="118" spans="3:12" hidden="1" x14ac:dyDescent="0.25"/>
    <row r="119" spans="3:12" hidden="1" x14ac:dyDescent="0.25"/>
    <row r="120" spans="3:12" ht="15.75" hidden="1" thickBot="1" x14ac:dyDescent="0.3">
      <c r="C120" s="29" t="s">
        <v>43</v>
      </c>
      <c r="D120" s="30">
        <f>SUM(G127:G127)</f>
        <v>60000</v>
      </c>
      <c r="E120" s="92"/>
      <c r="F120" s="92"/>
      <c r="G120" s="92"/>
      <c r="H120" s="75"/>
      <c r="I120" s="75"/>
      <c r="J120" s="75"/>
      <c r="K120" s="111"/>
    </row>
    <row r="121" spans="3:12" hidden="1" x14ac:dyDescent="0.25">
      <c r="C121" s="70"/>
      <c r="D121" s="31"/>
      <c r="E121" s="92"/>
      <c r="F121" s="92"/>
      <c r="G121" s="92"/>
      <c r="H121" s="75"/>
      <c r="I121" s="75"/>
      <c r="J121" s="75"/>
      <c r="K121" s="111"/>
    </row>
    <row r="122" spans="3:12" hidden="1" x14ac:dyDescent="0.25">
      <c r="C122" s="70"/>
      <c r="D122" s="31"/>
      <c r="E122" s="92"/>
      <c r="F122" s="92"/>
      <c r="G122" s="92"/>
      <c r="H122" s="75"/>
      <c r="I122" s="75"/>
      <c r="J122" s="75"/>
      <c r="K122" s="111"/>
    </row>
    <row r="123" spans="3:12" ht="15.75" hidden="1" x14ac:dyDescent="0.25">
      <c r="C123" s="201" t="s">
        <v>392</v>
      </c>
      <c r="D123" s="347" t="s">
        <v>1720</v>
      </c>
      <c r="E123" s="92"/>
      <c r="F123" s="92"/>
      <c r="G123" s="92"/>
      <c r="H123" s="75"/>
      <c r="I123" s="75"/>
      <c r="J123" s="75"/>
      <c r="K123" s="111"/>
    </row>
    <row r="124" spans="3:12" ht="18.75" hidden="1" x14ac:dyDescent="0.25">
      <c r="C124" s="207" t="str">
        <f>IFERROR(VLOOKUP(D123,'1. Desarrollo e Innov. Curricu.'!$E:$F,2,FALSE),IFERROR(VLOOKUP(D123,'2. Investigación Científica'!$E:$F,2,FALSE),IFERROR(VLOOKUP(D123,'3. Vinculación Univ. Sociedad'!$E:$F,2,FALSE),IFERROR(VLOOKUP(D123,'4. Docencia y Profesorado Univ.'!$E:$F,2,FALSE),IFERROR(VLOOKUP(D123,'5. Estudiantes y Graduados'!$E:$F,2,FALSE),IFERROR(VLOOKUP(D123,'11. Gestion Administrativa'!$E:$F,2,FALSE),IFERROR(VLOOKUP(D123,'13. Gestión Académica'!$E:$F,2,FALSE),IFERROR(VLOOKUP(D123,'8. Asegura. de la Calid. y M'!$E:$F,2,FALSE),IFERROR(VLOOKUP(D123,'6. Gestión del Conocimiento'!$E:$F,2,FALSE),IFERROR(VLOOKUP(D123,'15. Gobernabilidad y Proceso...'!$E:$F,2,FALSE),IFERROR(VLOOKUP(D123,'12. Gestión del Talento Humano'!$E:$F,2,FALSE),IFERROR(VLOOKUP(D123,'14. Internacional... de la E.S.'!$E:$F,2,FALSE),IFERROR(VLOOKUP(D123,'10. Posgrado'!$E:$F,2,FALSE),IFERROR(VLOOKUP(D123,'17. Gestión TIC'!$E:$F,2,FALSE),IFERROR(VLOOKUP(D123,'16. Desa. del Sistema Educ.Sup.'!$E:$F,2,FALSE),IFERROR(VLOOKUP(D123,'9. Cultura de Inno. Insti...'!$E:$F,2,FALSE),VLOOKUP(D123,'7. Lo Esencial de la Reforma U.'!$E:$F,2,0)))))))))))))))))</f>
        <v>Realización de Taller de sistematización de asignaturas de Cultura _Salud</v>
      </c>
      <c r="D124" s="31"/>
      <c r="E124" s="92"/>
      <c r="F124" s="92"/>
      <c r="G124" s="92"/>
      <c r="H124" s="75"/>
      <c r="I124" s="75"/>
      <c r="J124" s="75"/>
      <c r="K124" s="111"/>
    </row>
    <row r="125" spans="3:12" hidden="1" x14ac:dyDescent="0.25">
      <c r="C125" s="70"/>
      <c r="D125" s="31"/>
      <c r="E125" s="92"/>
      <c r="F125" s="92"/>
      <c r="G125" s="92"/>
      <c r="H125" s="75"/>
      <c r="I125" s="75"/>
      <c r="J125" s="75"/>
      <c r="K125" s="111"/>
    </row>
    <row r="126" spans="3:12" ht="15.75" hidden="1" thickBot="1" x14ac:dyDescent="0.3">
      <c r="C126" s="125" t="s">
        <v>44</v>
      </c>
      <c r="D126" s="128" t="s">
        <v>45</v>
      </c>
      <c r="E126" s="127" t="s">
        <v>55</v>
      </c>
      <c r="F126" s="127" t="s">
        <v>57</v>
      </c>
      <c r="G126" s="126" t="s">
        <v>27</v>
      </c>
      <c r="H126" s="132" t="s">
        <v>131</v>
      </c>
      <c r="I126" s="127" t="s">
        <v>46</v>
      </c>
      <c r="J126" s="127" t="s">
        <v>132</v>
      </c>
      <c r="K126" s="127" t="s">
        <v>410</v>
      </c>
      <c r="L126" s="127" t="s">
        <v>411</v>
      </c>
    </row>
    <row r="127" spans="3:12" ht="15.75" hidden="1" thickBot="1" x14ac:dyDescent="0.3">
      <c r="C127" s="213" t="s">
        <v>428</v>
      </c>
      <c r="D127" s="214">
        <v>3</v>
      </c>
      <c r="E127" s="315">
        <v>10</v>
      </c>
      <c r="F127" s="103">
        <f>HLOOKUP(C127,$AH$2:$BU$3,2,0)</f>
        <v>2000</v>
      </c>
      <c r="G127" s="104">
        <f>D127*E127*F127</f>
        <v>60000</v>
      </c>
      <c r="H127" s="316" t="s">
        <v>129</v>
      </c>
      <c r="I127" s="317" t="s">
        <v>761</v>
      </c>
      <c r="J127" s="105" t="str">
        <f>VLOOKUP(I127,Presupuesto!$B$11:$C$566,2,0)</f>
        <v>VIATICOS NACIONALES</v>
      </c>
      <c r="K127" s="318" t="s">
        <v>1357</v>
      </c>
      <c r="L127" s="318" t="s">
        <v>401</v>
      </c>
    </row>
    <row r="128" spans="3:12" hidden="1" x14ac:dyDescent="0.25">
      <c r="C128" s="92"/>
      <c r="E128" s="111"/>
      <c r="F128" s="111"/>
      <c r="G128" s="111"/>
      <c r="H128" s="173"/>
      <c r="I128" s="111"/>
      <c r="J128" s="111"/>
      <c r="K128" s="111"/>
    </row>
    <row r="129" spans="3:13" hidden="1" x14ac:dyDescent="0.25"/>
    <row r="130" spans="3:13" ht="15.75" hidden="1" thickBot="1" x14ac:dyDescent="0.3">
      <c r="C130" s="29" t="s">
        <v>43</v>
      </c>
      <c r="D130" s="30">
        <f>SUM(G136:G136)</f>
        <v>7000</v>
      </c>
      <c r="E130" s="92"/>
      <c r="F130" s="92"/>
      <c r="G130" s="92"/>
      <c r="H130" s="75"/>
      <c r="I130" s="75"/>
      <c r="J130" s="75"/>
      <c r="K130" s="111"/>
    </row>
    <row r="131" spans="3:13" hidden="1" x14ac:dyDescent="0.25">
      <c r="C131" s="70"/>
      <c r="D131" s="31"/>
      <c r="E131" s="92"/>
      <c r="F131" s="92"/>
      <c r="G131" s="92"/>
      <c r="H131" s="75"/>
      <c r="I131" s="75"/>
      <c r="J131" s="75"/>
      <c r="K131" s="111"/>
    </row>
    <row r="132" spans="3:13" ht="15.75" hidden="1" x14ac:dyDescent="0.25">
      <c r="C132" s="201" t="s">
        <v>392</v>
      </c>
      <c r="D132" s="347" t="s">
        <v>1727</v>
      </c>
      <c r="E132" s="92"/>
      <c r="F132" s="92"/>
      <c r="G132" s="92"/>
      <c r="H132" s="75"/>
      <c r="I132" s="75"/>
      <c r="J132" s="75"/>
      <c r="K132" s="111"/>
    </row>
    <row r="133" spans="3:13" ht="18.75" hidden="1" x14ac:dyDescent="0.25">
      <c r="C133" s="207" t="str">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 xml:space="preserve">Socilizar el nuevo plan de estudios aprobado de la Carrera de Historia. </v>
      </c>
      <c r="D133" s="31"/>
      <c r="E133" s="92"/>
      <c r="F133" s="92"/>
      <c r="G133" s="92"/>
      <c r="H133" s="75"/>
      <c r="I133" s="75"/>
      <c r="J133" s="75"/>
      <c r="K133" s="111"/>
    </row>
    <row r="134" spans="3:13" hidden="1" x14ac:dyDescent="0.25">
      <c r="C134" s="70"/>
      <c r="D134" s="31"/>
      <c r="E134" s="92"/>
      <c r="F134" s="92"/>
      <c r="G134" s="92"/>
      <c r="H134" s="75"/>
      <c r="I134" s="75"/>
      <c r="J134" s="75"/>
      <c r="K134" s="111"/>
    </row>
    <row r="135" spans="3:13" ht="15.75" hidden="1" thickBot="1" x14ac:dyDescent="0.3">
      <c r="C135" s="125" t="s">
        <v>44</v>
      </c>
      <c r="D135" s="128" t="s">
        <v>45</v>
      </c>
      <c r="E135" s="127" t="s">
        <v>55</v>
      </c>
      <c r="F135" s="127" t="s">
        <v>57</v>
      </c>
      <c r="G135" s="126" t="s">
        <v>27</v>
      </c>
      <c r="H135" s="132" t="s">
        <v>131</v>
      </c>
      <c r="I135" s="127" t="s">
        <v>46</v>
      </c>
      <c r="J135" s="127" t="s">
        <v>132</v>
      </c>
      <c r="K135" s="127" t="s">
        <v>410</v>
      </c>
      <c r="L135" s="127" t="s">
        <v>411</v>
      </c>
    </row>
    <row r="136" spans="3:13" hidden="1" x14ac:dyDescent="0.25">
      <c r="C136" s="98" t="s">
        <v>49</v>
      </c>
      <c r="D136" s="965"/>
      <c r="E136" s="199">
        <v>70</v>
      </c>
      <c r="F136" s="99">
        <v>100</v>
      </c>
      <c r="G136" s="96">
        <f t="shared" ref="G136" si="9">E136*F136</f>
        <v>7000</v>
      </c>
      <c r="H136" s="160" t="s">
        <v>129</v>
      </c>
      <c r="I136" s="97" t="s">
        <v>792</v>
      </c>
      <c r="J136" s="97" t="str">
        <f>VLOOKUP(I136,Presupuesto!$B$11:$C$566,2,0)</f>
        <v>ALIMENTOS B EBIDAS PARA PERSONAS</v>
      </c>
      <c r="K136" s="97" t="s">
        <v>1357</v>
      </c>
      <c r="L136" s="97" t="s">
        <v>398</v>
      </c>
    </row>
    <row r="137" spans="3:13" hidden="1" x14ac:dyDescent="0.25"/>
    <row r="138" spans="3:13" hidden="1" x14ac:dyDescent="0.25"/>
    <row r="139" spans="3:13" hidden="1" x14ac:dyDescent="0.25">
      <c r="C139" s="428"/>
      <c r="D139" s="428"/>
      <c r="E139" s="428"/>
      <c r="F139" s="428"/>
      <c r="G139" s="428"/>
      <c r="H139" s="415"/>
      <c r="I139" s="428"/>
      <c r="J139" s="428"/>
      <c r="K139" s="428"/>
      <c r="L139" s="428"/>
      <c r="M139" s="428"/>
    </row>
    <row r="140" spans="3:13" ht="15.75" hidden="1" thickBot="1" x14ac:dyDescent="0.3">
      <c r="C140" s="29" t="s">
        <v>43</v>
      </c>
      <c r="D140" s="30">
        <f>SUM(G146:G146)</f>
        <v>20000</v>
      </c>
      <c r="E140" s="92"/>
      <c r="F140" s="92"/>
      <c r="G140" s="92"/>
      <c r="H140" s="75"/>
      <c r="I140" s="75"/>
      <c r="J140" s="75"/>
      <c r="K140" s="111"/>
      <c r="L140" s="428"/>
      <c r="M140" s="428"/>
    </row>
    <row r="141" spans="3:13" hidden="1" x14ac:dyDescent="0.25">
      <c r="C141" s="70"/>
      <c r="D141" s="31"/>
      <c r="E141" s="92"/>
      <c r="F141" s="92"/>
      <c r="G141" s="92"/>
      <c r="H141" s="75"/>
      <c r="I141" s="75"/>
      <c r="J141" s="75"/>
      <c r="K141" s="111"/>
      <c r="L141" s="428"/>
      <c r="M141" s="428"/>
    </row>
    <row r="142" spans="3:13" ht="15.75" hidden="1" x14ac:dyDescent="0.25">
      <c r="C142" s="201" t="s">
        <v>392</v>
      </c>
      <c r="D142" s="347" t="s">
        <v>1724</v>
      </c>
      <c r="E142" s="92"/>
      <c r="F142" s="92"/>
      <c r="G142" s="92"/>
      <c r="H142" s="75"/>
      <c r="I142" s="75"/>
      <c r="J142" s="75"/>
      <c r="K142" s="111"/>
      <c r="L142" s="428"/>
      <c r="M142" s="428"/>
    </row>
    <row r="143" spans="3:13" ht="18.75" hidden="1" x14ac:dyDescent="0.25">
      <c r="C143" s="207" t="str">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Desarrollar una campaña de promoción de la Maestría en Historia Social y Cultural.</v>
      </c>
      <c r="D143" s="31"/>
      <c r="E143" s="92"/>
      <c r="F143" s="92"/>
      <c r="G143" s="92"/>
      <c r="H143" s="75"/>
      <c r="I143" s="75"/>
      <c r="J143" s="75"/>
      <c r="K143" s="111"/>
      <c r="L143" s="428"/>
      <c r="M143" s="428"/>
    </row>
    <row r="144" spans="3:13" hidden="1" x14ac:dyDescent="0.25">
      <c r="C144" s="70"/>
      <c r="D144" s="31"/>
      <c r="E144" s="92"/>
      <c r="F144" s="92"/>
      <c r="G144" s="92"/>
      <c r="H144" s="75"/>
      <c r="I144" s="75"/>
      <c r="J144" s="75"/>
      <c r="K144" s="111"/>
      <c r="L144" s="428"/>
      <c r="M144" s="428"/>
    </row>
    <row r="145" spans="3:13" hidden="1" x14ac:dyDescent="0.25">
      <c r="C145" s="499" t="s">
        <v>44</v>
      </c>
      <c r="D145" s="148" t="s">
        <v>45</v>
      </c>
      <c r="E145" s="499" t="s">
        <v>55</v>
      </c>
      <c r="F145" s="499" t="s">
        <v>57</v>
      </c>
      <c r="G145" s="504" t="s">
        <v>27</v>
      </c>
      <c r="H145" s="149" t="s">
        <v>131</v>
      </c>
      <c r="I145" s="499" t="s">
        <v>46</v>
      </c>
      <c r="J145" s="499" t="s">
        <v>132</v>
      </c>
      <c r="K145" s="499" t="s">
        <v>410</v>
      </c>
      <c r="L145" s="499" t="s">
        <v>411</v>
      </c>
      <c r="M145" s="428"/>
    </row>
    <row r="146" spans="3:13" hidden="1" x14ac:dyDescent="0.25">
      <c r="C146" s="493" t="s">
        <v>1875</v>
      </c>
      <c r="D146" s="966"/>
      <c r="E146" s="501">
        <v>1</v>
      </c>
      <c r="F146" s="505">
        <v>20000</v>
      </c>
      <c r="G146" s="505">
        <f t="shared" ref="G146" si="10">E146*F146</f>
        <v>20000</v>
      </c>
      <c r="H146" s="164" t="s">
        <v>1497</v>
      </c>
      <c r="I146" s="506" t="s">
        <v>731</v>
      </c>
      <c r="J146" s="506" t="str">
        <f>VLOOKUP(I146,Presupuesto!$B$11:$C$566,2,0)</f>
        <v>PUBLICIDAD Y PROPAGANDA</v>
      </c>
      <c r="K146" s="506" t="s">
        <v>1357</v>
      </c>
      <c r="L146" s="506" t="s">
        <v>412</v>
      </c>
      <c r="M146" s="428"/>
    </row>
    <row r="147" spans="3:13" hidden="1" x14ac:dyDescent="0.25">
      <c r="C147" s="428"/>
      <c r="D147" s="428"/>
      <c r="E147" s="428"/>
      <c r="F147" s="428"/>
      <c r="G147" s="428"/>
      <c r="H147" s="415"/>
      <c r="I147" s="428"/>
      <c r="J147" s="428"/>
      <c r="K147" s="428"/>
      <c r="L147" s="428"/>
      <c r="M147" s="428"/>
    </row>
    <row r="148" spans="3:13" hidden="1" x14ac:dyDescent="0.25"/>
    <row r="149" spans="3:13" hidden="1" x14ac:dyDescent="0.25">
      <c r="C149" s="428"/>
      <c r="D149" s="428"/>
      <c r="E149" s="428"/>
      <c r="F149" s="428"/>
      <c r="G149" s="428"/>
      <c r="H149" s="415"/>
      <c r="I149" s="428"/>
      <c r="J149" s="428"/>
      <c r="K149" s="428"/>
      <c r="L149" s="428"/>
      <c r="M149" s="428"/>
    </row>
    <row r="150" spans="3:13" ht="15.75" hidden="1" thickBot="1" x14ac:dyDescent="0.3">
      <c r="C150" s="29" t="s">
        <v>43</v>
      </c>
      <c r="D150" s="30">
        <f>SUM(G156:G157)</f>
        <v>40000</v>
      </c>
      <c r="E150" s="92"/>
      <c r="F150" s="92"/>
      <c r="G150" s="92"/>
      <c r="H150" s="75"/>
      <c r="I150" s="75"/>
      <c r="J150" s="75"/>
      <c r="K150" s="111"/>
      <c r="L150" s="428"/>
      <c r="M150" s="428"/>
    </row>
    <row r="151" spans="3:13" hidden="1" x14ac:dyDescent="0.25">
      <c r="C151" s="70"/>
      <c r="D151" s="31"/>
      <c r="E151" s="92"/>
      <c r="F151" s="92"/>
      <c r="G151" s="92"/>
      <c r="H151" s="75"/>
      <c r="I151" s="75"/>
      <c r="J151" s="75"/>
      <c r="K151" s="111"/>
      <c r="L151" s="428"/>
      <c r="M151" s="428"/>
    </row>
    <row r="152" spans="3:13" ht="15.75" hidden="1" x14ac:dyDescent="0.25">
      <c r="C152" s="201" t="s">
        <v>392</v>
      </c>
      <c r="D152" s="347" t="s">
        <v>1732</v>
      </c>
      <c r="E152" s="92"/>
      <c r="F152" s="92"/>
      <c r="G152" s="92"/>
      <c r="H152" s="75"/>
      <c r="I152" s="75"/>
      <c r="J152" s="75"/>
      <c r="K152" s="111"/>
      <c r="L152" s="428"/>
      <c r="M152" s="428"/>
    </row>
    <row r="153" spans="3:13" ht="18.75" hidden="1" x14ac:dyDescent="0.25">
      <c r="C153" s="207" t="str">
        <f>IFERROR(VLOOKUP(D152,'1. Desarrollo e Innov. Curricu.'!$E:$F,2,FALSE),IFERROR(VLOOKUP(D152,'2. Investigación Científica'!$E:$F,2,FALSE),IFERROR(VLOOKUP(D152,'3. Vinculación Univ. Sociedad'!$E:$F,2,FALSE),IFERROR(VLOOKUP(D152,'4. Docencia y Profesorado Univ.'!$E:$F,2,FALSE),IFERROR(VLOOKUP(D152,'5. Estudiantes y Graduados'!$E:$F,2,FALSE),IFERROR(VLOOKUP(D152,'11. Gestion Administrativa'!$E:$F,2,FALSE),IFERROR(VLOOKUP(D152,'13. Gestión Académica'!$E:$F,2,FALSE),IFERROR(VLOOKUP(D152,'8. Asegura. de la Calid. y M'!$E:$F,2,FALSE),IFERROR(VLOOKUP(D152,'6. Gestión del Conocimiento'!$E:$F,2,FALSE),IFERROR(VLOOKUP(D152,'15. Gobernabilidad y Proceso...'!$E:$F,2,FALSE),IFERROR(VLOOKUP(D152,'12. Gestión del Talento Humano'!$E:$F,2,FALSE),IFERROR(VLOOKUP(D152,'14. Internacional... de la E.S.'!$E:$F,2,FALSE),IFERROR(VLOOKUP(D152,'10. Posgrado'!$E:$F,2,FALSE),IFERROR(VLOOKUP(D152,'17. Gestión TIC'!$E:$F,2,FALSE),IFERROR(VLOOKUP(D152,'16. Desa. del Sistema Educ.Sup.'!$E:$F,2,FALSE),IFERROR(VLOOKUP(D152,'9. Cultura de Inno. Insti...'!$E:$F,2,FALSE),VLOOKUP(D152,'7. Lo Esencial de la Reforma U.'!$E:$F,2,0)))))))))))))))))</f>
        <v xml:space="preserve">Dar segumiento a las unidades académicas en los  procesos de Desarrollo Curricular. </v>
      </c>
      <c r="D153" s="31"/>
      <c r="E153" s="92"/>
      <c r="F153" s="92"/>
      <c r="G153" s="92"/>
      <c r="H153" s="75"/>
      <c r="I153" s="75"/>
      <c r="J153" s="75"/>
      <c r="K153" s="111"/>
      <c r="L153" s="428"/>
      <c r="M153" s="428"/>
    </row>
    <row r="154" spans="3:13" hidden="1" x14ac:dyDescent="0.25">
      <c r="C154" s="70"/>
      <c r="D154" s="31"/>
      <c r="E154" s="92"/>
      <c r="F154" s="92"/>
      <c r="G154" s="92"/>
      <c r="H154" s="75"/>
      <c r="I154" s="75"/>
      <c r="J154" s="75"/>
      <c r="K154" s="111"/>
      <c r="L154" s="428"/>
      <c r="M154" s="428"/>
    </row>
    <row r="155" spans="3:13" hidden="1" x14ac:dyDescent="0.25">
      <c r="C155" s="499" t="s">
        <v>44</v>
      </c>
      <c r="D155" s="148" t="s">
        <v>45</v>
      </c>
      <c r="E155" s="499" t="s">
        <v>55</v>
      </c>
      <c r="F155" s="499" t="s">
        <v>57</v>
      </c>
      <c r="G155" s="504" t="s">
        <v>27</v>
      </c>
      <c r="H155" s="149" t="s">
        <v>131</v>
      </c>
      <c r="I155" s="499" t="s">
        <v>46</v>
      </c>
      <c r="J155" s="499" t="s">
        <v>132</v>
      </c>
      <c r="K155" s="499" t="s">
        <v>410</v>
      </c>
      <c r="L155" s="499" t="s">
        <v>411</v>
      </c>
      <c r="M155" s="428"/>
    </row>
    <row r="156" spans="3:13" hidden="1" x14ac:dyDescent="0.25">
      <c r="C156" s="493" t="s">
        <v>48</v>
      </c>
      <c r="D156" s="999"/>
      <c r="E156" s="501">
        <v>200</v>
      </c>
      <c r="F156" s="505">
        <v>50</v>
      </c>
      <c r="G156" s="505">
        <f t="shared" ref="G156:G157" si="11">E156*F156</f>
        <v>10000</v>
      </c>
      <c r="H156" s="164" t="s">
        <v>129</v>
      </c>
      <c r="I156" s="506" t="s">
        <v>717</v>
      </c>
      <c r="J156" s="506" t="str">
        <f>VLOOKUP(I156,Presupuesto!$B$11:$C$566,2,0)</f>
        <v>SERVICIOS DE IMPRENTA PUBLIC.Y REPRODUCCION</v>
      </c>
      <c r="K156" s="506" t="s">
        <v>1357</v>
      </c>
      <c r="L156" s="506" t="s">
        <v>412</v>
      </c>
      <c r="M156" s="428"/>
    </row>
    <row r="157" spans="3:13" hidden="1" x14ac:dyDescent="0.25">
      <c r="C157" s="493" t="s">
        <v>49</v>
      </c>
      <c r="D157" s="999"/>
      <c r="E157" s="501">
        <v>200</v>
      </c>
      <c r="F157" s="505">
        <v>150</v>
      </c>
      <c r="G157" s="505">
        <f t="shared" si="11"/>
        <v>30000</v>
      </c>
      <c r="H157" s="164" t="s">
        <v>129</v>
      </c>
      <c r="I157" s="506" t="s">
        <v>792</v>
      </c>
      <c r="J157" s="506" t="str">
        <f>VLOOKUP(I157,Presupuesto!$B$11:$C$566,2,0)</f>
        <v>ALIMENTOS B EBIDAS PARA PERSONAS</v>
      </c>
      <c r="K157" s="506" t="s">
        <v>1357</v>
      </c>
      <c r="L157" s="506" t="s">
        <v>402</v>
      </c>
      <c r="M157" s="428"/>
    </row>
    <row r="158" spans="3:13" hidden="1" x14ac:dyDescent="0.25">
      <c r="C158" s="428"/>
      <c r="D158" s="428"/>
      <c r="E158" s="428"/>
      <c r="F158" s="428"/>
      <c r="G158" s="428"/>
      <c r="H158" s="415"/>
      <c r="I158" s="428"/>
      <c r="J158" s="428"/>
      <c r="K158" s="428"/>
      <c r="L158" s="428"/>
      <c r="M158" s="428"/>
    </row>
    <row r="159" spans="3:13" hidden="1" x14ac:dyDescent="0.25">
      <c r="C159" s="428"/>
      <c r="D159" s="428"/>
      <c r="E159" s="428"/>
      <c r="F159" s="428"/>
      <c r="G159" s="428"/>
      <c r="H159" s="415"/>
      <c r="I159" s="428"/>
      <c r="J159" s="428"/>
      <c r="K159" s="428"/>
      <c r="L159" s="428"/>
      <c r="M159" s="428"/>
    </row>
    <row r="160" spans="3:13" s="428" customFormat="1" ht="36" hidden="1" x14ac:dyDescent="0.25">
      <c r="C160" s="556" t="s">
        <v>1898</v>
      </c>
      <c r="D160" s="628">
        <f>D162+D172+D182+D192+D203+D214+D227+D236+D246+D255+D264+D274</f>
        <v>815779.38499999989</v>
      </c>
      <c r="E160" s="582">
        <f>D162+D172+D182+D192+D203+D214+D227+D236+D246+D255+D264+D274</f>
        <v>815779.38499999989</v>
      </c>
      <c r="H160" s="415"/>
    </row>
    <row r="161" spans="3:13" s="428" customFormat="1" hidden="1" x14ac:dyDescent="0.25">
      <c r="H161" s="415"/>
    </row>
    <row r="162" spans="3:13" ht="15.75" hidden="1" thickBot="1" x14ac:dyDescent="0.3">
      <c r="C162" s="29" t="s">
        <v>43</v>
      </c>
      <c r="D162" s="30">
        <f>SUM(G168:G169)</f>
        <v>20000</v>
      </c>
      <c r="E162" s="92"/>
      <c r="F162" s="92"/>
      <c r="G162" s="92"/>
      <c r="H162" s="75"/>
      <c r="I162" s="75"/>
      <c r="J162" s="75"/>
      <c r="K162" s="111"/>
      <c r="L162" s="428"/>
      <c r="M162" s="428"/>
    </row>
    <row r="163" spans="3:13" hidden="1" x14ac:dyDescent="0.25">
      <c r="C163" s="70"/>
      <c r="D163" s="31"/>
      <c r="E163" s="92"/>
      <c r="F163" s="92"/>
      <c r="G163" s="92"/>
      <c r="H163" s="75"/>
      <c r="I163" s="75"/>
      <c r="J163" s="75"/>
      <c r="K163" s="111"/>
      <c r="L163" s="428"/>
      <c r="M163" s="428"/>
    </row>
    <row r="164" spans="3:13" ht="15.75" hidden="1" x14ac:dyDescent="0.25">
      <c r="C164" s="201" t="s">
        <v>392</v>
      </c>
      <c r="D164" s="347" t="s">
        <v>1890</v>
      </c>
      <c r="E164" s="92"/>
      <c r="F164" s="92"/>
      <c r="G164" s="92"/>
      <c r="H164" s="75"/>
      <c r="I164" s="75"/>
      <c r="J164" s="75"/>
      <c r="K164" s="111"/>
      <c r="L164" s="428"/>
      <c r="M164" s="428"/>
    </row>
    <row r="165" spans="3:13" ht="18.75" hidden="1" x14ac:dyDescent="0.25">
      <c r="C165" s="207" t="str">
        <f>IFERROR(VLOOKUP(D164,'1. Desarrollo e Innov. Curricu.'!$E:$F,2,FALSE),IFERROR(VLOOKUP(D164,'2. Investigación Científica'!$E:$F,2,FALSE),IFERROR(VLOOKUP(D164,'3. Vinculación Univ. Sociedad'!$E:$F,2,FALSE),IFERROR(VLOOKUP(D164,'4. Docencia y Profesorado Univ.'!$E:$F,2,FALSE),IFERROR(VLOOKUP(D164,'5. Estudiantes y Graduados'!$E:$F,2,FALSE),IFERROR(VLOOKUP(D164,'11. Gestion Administrativa'!$E:$F,2,FALSE),IFERROR(VLOOKUP(D164,'13. Gestión Académica'!$E:$F,2,FALSE),IFERROR(VLOOKUP(D164,'8. Asegura. de la Calid. y M'!$E:$F,2,FALSE),IFERROR(VLOOKUP(D164,'6. Gestión del Conocimiento'!$E:$F,2,FALSE),IFERROR(VLOOKUP(D164,'15. Gobernabilidad y Proceso...'!$E:$F,2,FALSE),IFERROR(VLOOKUP(D164,'12. Gestión del Talento Humano'!$E:$F,2,FALSE),IFERROR(VLOOKUP(D164,'14. Internacional... de la E.S.'!$E:$F,2,FALSE),IFERROR(VLOOKUP(D164,'10. Posgrado'!$E:$F,2,FALSE),IFERROR(VLOOKUP(D164,'17. Gestión TIC'!$E:$F,2,FALSE),IFERROR(VLOOKUP(D164,'16. Desa. del Sistema Educ.Sup.'!$E:$F,2,FALSE),IFERROR(VLOOKUP(D164,'9. Cultura de Inno. Insti...'!$E:$F,2,FALSE),VLOOKUP(D164,'7. Lo Esencial de la Reforma U.'!$E:$F,2,0)))))))))))))))))</f>
        <v xml:space="preserve">Realizar la recopilación de datos para la investigación de la historia del periodismo en Honduras. </v>
      </c>
      <c r="D165" s="31"/>
      <c r="E165" s="92"/>
      <c r="F165" s="92"/>
      <c r="G165" s="92"/>
      <c r="H165" s="75"/>
      <c r="I165" s="75"/>
      <c r="J165" s="75"/>
      <c r="K165" s="111"/>
      <c r="L165" s="428"/>
      <c r="M165" s="428"/>
    </row>
    <row r="166" spans="3:13" hidden="1" x14ac:dyDescent="0.25">
      <c r="C166" s="70"/>
      <c r="D166" s="31"/>
      <c r="E166" s="92"/>
      <c r="F166" s="92"/>
      <c r="G166" s="92"/>
      <c r="H166" s="75"/>
      <c r="I166" s="75"/>
      <c r="J166" s="75"/>
      <c r="K166" s="111"/>
      <c r="L166" s="428"/>
      <c r="M166" s="428"/>
    </row>
    <row r="167" spans="3:13" hidden="1" x14ac:dyDescent="0.25">
      <c r="C167" s="499" t="s">
        <v>44</v>
      </c>
      <c r="D167" s="148" t="s">
        <v>45</v>
      </c>
      <c r="E167" s="499" t="s">
        <v>55</v>
      </c>
      <c r="F167" s="499" t="s">
        <v>57</v>
      </c>
      <c r="G167" s="504" t="s">
        <v>27</v>
      </c>
      <c r="H167" s="149" t="s">
        <v>131</v>
      </c>
      <c r="I167" s="499" t="s">
        <v>46</v>
      </c>
      <c r="J167" s="499" t="s">
        <v>132</v>
      </c>
      <c r="K167" s="499" t="s">
        <v>410</v>
      </c>
      <c r="L167" s="499" t="s">
        <v>411</v>
      </c>
      <c r="M167" s="428"/>
    </row>
    <row r="168" spans="3:13" hidden="1" x14ac:dyDescent="0.25">
      <c r="C168" s="493" t="s">
        <v>48</v>
      </c>
      <c r="D168" s="999"/>
      <c r="E168" s="501">
        <v>50</v>
      </c>
      <c r="F168" s="505">
        <v>50</v>
      </c>
      <c r="G168" s="505">
        <f t="shared" ref="G168:G169" si="12">E168*F168</f>
        <v>2500</v>
      </c>
      <c r="H168" s="164" t="s">
        <v>1497</v>
      </c>
      <c r="I168" s="506" t="s">
        <v>717</v>
      </c>
      <c r="J168" s="506" t="str">
        <f>VLOOKUP(I168,Presupuesto!$B$11:$C$566,2,0)</f>
        <v>SERVICIOS DE IMPRENTA PUBLIC.Y REPRODUCCION</v>
      </c>
      <c r="K168" s="506" t="s">
        <v>1359</v>
      </c>
      <c r="L168" s="506" t="s">
        <v>412</v>
      </c>
      <c r="M168" s="428"/>
    </row>
    <row r="169" spans="3:13" hidden="1" x14ac:dyDescent="0.25">
      <c r="C169" s="493" t="s">
        <v>417</v>
      </c>
      <c r="D169" s="999"/>
      <c r="E169" s="500">
        <v>70</v>
      </c>
      <c r="F169" s="507">
        <v>250</v>
      </c>
      <c r="G169" s="505">
        <f t="shared" si="12"/>
        <v>17500</v>
      </c>
      <c r="H169" s="164" t="s">
        <v>1497</v>
      </c>
      <c r="I169" s="506" t="s">
        <v>821</v>
      </c>
      <c r="J169" s="506" t="str">
        <f>VLOOKUP(I169,Presupuesto!$B$11:$C$566,2,0)</f>
        <v>PRODUCTOS PAPEL Y CARTON</v>
      </c>
      <c r="K169" s="506" t="s">
        <v>1359</v>
      </c>
      <c r="L169" s="506" t="s">
        <v>401</v>
      </c>
      <c r="M169" s="428"/>
    </row>
    <row r="170" spans="3:13" hidden="1" x14ac:dyDescent="0.25">
      <c r="C170" s="428"/>
      <c r="D170" s="428"/>
      <c r="E170" s="428"/>
      <c r="F170" s="428"/>
      <c r="G170" s="428"/>
      <c r="H170" s="415"/>
      <c r="I170" s="428"/>
      <c r="J170" s="428"/>
      <c r="K170" s="428"/>
      <c r="L170" s="428"/>
      <c r="M170" s="428"/>
    </row>
    <row r="171" spans="3:13" hidden="1" x14ac:dyDescent="0.25">
      <c r="C171" s="428"/>
      <c r="D171" s="428"/>
      <c r="E171" s="428"/>
      <c r="F171" s="428"/>
      <c r="G171" s="428"/>
      <c r="H171" s="415"/>
      <c r="I171" s="428"/>
      <c r="J171" s="428"/>
      <c r="K171" s="428"/>
      <c r="L171" s="428"/>
      <c r="M171" s="428"/>
    </row>
    <row r="172" spans="3:13" ht="15.75" hidden="1" thickBot="1" x14ac:dyDescent="0.3">
      <c r="C172" s="29" t="s">
        <v>43</v>
      </c>
      <c r="D172" s="30">
        <f>SUM(G178:G179)</f>
        <v>50000</v>
      </c>
      <c r="E172" s="92"/>
      <c r="F172" s="92"/>
      <c r="G172" s="92"/>
      <c r="H172" s="75"/>
      <c r="I172" s="75"/>
      <c r="J172" s="75"/>
      <c r="K172" s="111"/>
      <c r="L172" s="428"/>
      <c r="M172" s="428"/>
    </row>
    <row r="173" spans="3:13" hidden="1" x14ac:dyDescent="0.25">
      <c r="C173" s="70"/>
      <c r="D173" s="31"/>
      <c r="E173" s="92"/>
      <c r="F173" s="92"/>
      <c r="G173" s="92"/>
      <c r="H173" s="75"/>
      <c r="I173" s="75"/>
      <c r="J173" s="75"/>
      <c r="K173" s="111"/>
      <c r="L173" s="428"/>
      <c r="M173" s="428"/>
    </row>
    <row r="174" spans="3:13" ht="15.75" hidden="1" x14ac:dyDescent="0.25">
      <c r="C174" s="201" t="s">
        <v>392</v>
      </c>
      <c r="D174" s="347" t="s">
        <v>1899</v>
      </c>
      <c r="E174" s="92"/>
      <c r="F174" s="92"/>
      <c r="G174" s="92"/>
      <c r="H174" s="75"/>
      <c r="I174" s="75"/>
      <c r="J174" s="75"/>
      <c r="K174" s="111"/>
      <c r="L174" s="428"/>
      <c r="M174" s="428"/>
    </row>
    <row r="175" spans="3:13" ht="18.75" hidden="1" x14ac:dyDescent="0.25">
      <c r="C175" s="207" t="str">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Posgrado'!$E:$F,2,FALSE),IFERROR(VLOOKUP(D174,'17. Gestión TIC'!$E:$F,2,FALSE),IFERROR(VLOOKUP(D174,'16. Desa. del Sistema Educ.Sup.'!$E:$F,2,FALSE),IFERROR(VLOOKUP(D174,'9. Cultura de Inno. Insti...'!$E:$F,2,FALSE),VLOOKUP(D174,'7. Lo Esencial de la Reforma U.'!$E:$F,2,0)))))))))))))))))</f>
        <v>Realizar una  de investigación sobre las Zonas Especiales de Desarrollo (ZEDE)</v>
      </c>
      <c r="D175" s="31"/>
      <c r="E175" s="92"/>
      <c r="F175" s="92"/>
      <c r="G175" s="92"/>
      <c r="H175" s="75"/>
      <c r="I175" s="75"/>
      <c r="J175" s="75"/>
      <c r="K175" s="111"/>
      <c r="L175" s="428"/>
      <c r="M175" s="428"/>
    </row>
    <row r="176" spans="3:13" hidden="1" x14ac:dyDescent="0.25">
      <c r="C176" s="70"/>
      <c r="D176" s="31"/>
      <c r="E176" s="92"/>
      <c r="F176" s="92"/>
      <c r="G176" s="92"/>
      <c r="H176" s="75"/>
      <c r="I176" s="75"/>
      <c r="J176" s="75"/>
      <c r="K176" s="111"/>
      <c r="L176" s="428"/>
      <c r="M176" s="428"/>
    </row>
    <row r="177" spans="3:13" ht="15.75" hidden="1" thickBot="1" x14ac:dyDescent="0.3">
      <c r="C177" s="125" t="s">
        <v>44</v>
      </c>
      <c r="D177" s="128" t="s">
        <v>45</v>
      </c>
      <c r="E177" s="127" t="s">
        <v>55</v>
      </c>
      <c r="F177" s="127" t="s">
        <v>57</v>
      </c>
      <c r="G177" s="126" t="s">
        <v>27</v>
      </c>
      <c r="H177" s="132" t="s">
        <v>131</v>
      </c>
      <c r="I177" s="127" t="s">
        <v>46</v>
      </c>
      <c r="J177" s="127" t="s">
        <v>132</v>
      </c>
      <c r="K177" s="127" t="s">
        <v>410</v>
      </c>
      <c r="L177" s="127" t="s">
        <v>411</v>
      </c>
      <c r="M177" s="428"/>
    </row>
    <row r="178" spans="3:13" hidden="1" x14ac:dyDescent="0.25">
      <c r="C178" s="98" t="s">
        <v>48</v>
      </c>
      <c r="D178" s="965"/>
      <c r="E178" s="199">
        <v>200</v>
      </c>
      <c r="F178" s="99">
        <v>50</v>
      </c>
      <c r="G178" s="96">
        <f t="shared" ref="G178" si="13">E178*F178</f>
        <v>10000</v>
      </c>
      <c r="H178" s="160" t="s">
        <v>1497</v>
      </c>
      <c r="I178" s="97" t="s">
        <v>717</v>
      </c>
      <c r="J178" s="97" t="str">
        <f>VLOOKUP(I178,Presupuesto!$B$11:$C$566,2,0)</f>
        <v>SERVICIOS DE IMPRENTA PUBLIC.Y REPRODUCCION</v>
      </c>
      <c r="K178" s="97" t="s">
        <v>1359</v>
      </c>
      <c r="L178" s="97" t="s">
        <v>412</v>
      </c>
      <c r="M178" s="428"/>
    </row>
    <row r="179" spans="3:13" ht="15.75" hidden="1" thickBot="1" x14ac:dyDescent="0.3">
      <c r="C179" s="213" t="s">
        <v>428</v>
      </c>
      <c r="D179" s="214">
        <v>4</v>
      </c>
      <c r="E179" s="315">
        <v>5</v>
      </c>
      <c r="F179" s="103">
        <f>HLOOKUP(C179,$AH$2:$BU$3,2,0)</f>
        <v>2000</v>
      </c>
      <c r="G179" s="104">
        <f>D179*E179*F179</f>
        <v>40000</v>
      </c>
      <c r="H179" s="316" t="s">
        <v>1497</v>
      </c>
      <c r="I179" s="317" t="s">
        <v>761</v>
      </c>
      <c r="J179" s="105" t="str">
        <f>VLOOKUP(I179,Presupuesto!$B$11:$C$566,2,0)</f>
        <v>VIATICOS NACIONALES</v>
      </c>
      <c r="K179" s="318" t="s">
        <v>1359</v>
      </c>
      <c r="L179" s="318" t="s">
        <v>399</v>
      </c>
      <c r="M179" s="428"/>
    </row>
    <row r="180" spans="3:13" hidden="1" x14ac:dyDescent="0.25">
      <c r="C180" s="428"/>
      <c r="D180" s="428"/>
      <c r="E180" s="428"/>
      <c r="F180" s="428"/>
      <c r="G180" s="428"/>
      <c r="H180" s="415"/>
      <c r="I180" s="428"/>
      <c r="J180" s="428"/>
      <c r="K180" s="428"/>
      <c r="L180" s="428"/>
      <c r="M180" s="428"/>
    </row>
    <row r="181" spans="3:13" s="428" customFormat="1" hidden="1" x14ac:dyDescent="0.25">
      <c r="H181" s="415"/>
    </row>
    <row r="182" spans="3:13" s="428" customFormat="1" ht="15.75" hidden="1" thickBot="1" x14ac:dyDescent="0.3">
      <c r="C182" s="29" t="s">
        <v>43</v>
      </c>
      <c r="D182" s="30">
        <f>SUM(G188:G189)</f>
        <v>50000</v>
      </c>
      <c r="E182" s="92"/>
      <c r="F182" s="92"/>
      <c r="G182" s="92"/>
      <c r="H182" s="75"/>
      <c r="I182" s="75"/>
      <c r="J182" s="75"/>
      <c r="K182" s="111"/>
    </row>
    <row r="183" spans="3:13" s="428" customFormat="1" hidden="1" x14ac:dyDescent="0.25">
      <c r="C183" s="70"/>
      <c r="D183" s="31"/>
      <c r="E183" s="92"/>
      <c r="F183" s="92"/>
      <c r="G183" s="92"/>
      <c r="H183" s="75"/>
      <c r="I183" s="75"/>
      <c r="J183" s="75"/>
      <c r="K183" s="111"/>
    </row>
    <row r="184" spans="3:13" s="428" customFormat="1" ht="15.75" hidden="1" x14ac:dyDescent="0.25">
      <c r="C184" s="201" t="s">
        <v>392</v>
      </c>
      <c r="D184" s="347" t="s">
        <v>1900</v>
      </c>
      <c r="E184" s="92"/>
      <c r="F184" s="92"/>
      <c r="G184" s="92"/>
      <c r="H184" s="75"/>
      <c r="I184" s="75"/>
      <c r="J184" s="75"/>
      <c r="K184" s="111"/>
    </row>
    <row r="185" spans="3:13" s="428" customFormat="1" ht="18.75" hidden="1" x14ac:dyDescent="0.25">
      <c r="C185" s="207"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Desarrollar un estudios de opinión universitaria sobre tema de actualidad.</v>
      </c>
      <c r="D185" s="31"/>
      <c r="E185" s="92"/>
      <c r="F185" s="92"/>
      <c r="G185" s="92"/>
      <c r="H185" s="75"/>
      <c r="I185" s="75"/>
      <c r="J185" s="75"/>
      <c r="K185" s="111"/>
    </row>
    <row r="186" spans="3:13" s="428" customFormat="1" hidden="1" x14ac:dyDescent="0.25">
      <c r="C186" s="70"/>
      <c r="D186" s="31"/>
      <c r="E186" s="92"/>
      <c r="F186" s="92"/>
      <c r="G186" s="92"/>
      <c r="H186" s="75"/>
      <c r="I186" s="75"/>
      <c r="J186" s="75"/>
      <c r="K186" s="111"/>
    </row>
    <row r="187" spans="3:13" s="428" customFormat="1" ht="15.75" hidden="1" thickBot="1" x14ac:dyDescent="0.3">
      <c r="C187" s="125" t="s">
        <v>44</v>
      </c>
      <c r="D187" s="128" t="s">
        <v>45</v>
      </c>
      <c r="E187" s="127" t="s">
        <v>55</v>
      </c>
      <c r="F187" s="127" t="s">
        <v>57</v>
      </c>
      <c r="G187" s="126" t="s">
        <v>27</v>
      </c>
      <c r="H187" s="132" t="s">
        <v>131</v>
      </c>
      <c r="I187" s="127" t="s">
        <v>46</v>
      </c>
      <c r="J187" s="127" t="s">
        <v>132</v>
      </c>
      <c r="K187" s="127" t="s">
        <v>410</v>
      </c>
      <c r="L187" s="127" t="s">
        <v>411</v>
      </c>
    </row>
    <row r="188" spans="3:13" s="428" customFormat="1" hidden="1" x14ac:dyDescent="0.25">
      <c r="C188" s="98" t="s">
        <v>48</v>
      </c>
      <c r="D188" s="965"/>
      <c r="E188" s="199">
        <v>200</v>
      </c>
      <c r="F188" s="99">
        <v>50</v>
      </c>
      <c r="G188" s="96">
        <f t="shared" ref="G188" si="14">E188*F188</f>
        <v>10000</v>
      </c>
      <c r="H188" s="160" t="s">
        <v>1497</v>
      </c>
      <c r="I188" s="97" t="s">
        <v>717</v>
      </c>
      <c r="J188" s="97" t="str">
        <f>VLOOKUP(I188,Presupuesto!$B$11:$C$566,2,0)</f>
        <v>SERVICIOS DE IMPRENTA PUBLIC.Y REPRODUCCION</v>
      </c>
      <c r="K188" s="97" t="s">
        <v>1359</v>
      </c>
      <c r="L188" s="97" t="s">
        <v>412</v>
      </c>
    </row>
    <row r="189" spans="3:13" s="428" customFormat="1" ht="15.75" hidden="1" thickBot="1" x14ac:dyDescent="0.3">
      <c r="C189" s="213" t="s">
        <v>428</v>
      </c>
      <c r="D189" s="214">
        <v>4</v>
      </c>
      <c r="E189" s="315">
        <v>5</v>
      </c>
      <c r="F189" s="103">
        <f>HLOOKUP(C189,$AH$2:$BU$3,2,0)</f>
        <v>2000</v>
      </c>
      <c r="G189" s="104">
        <f>D189*E189*F189</f>
        <v>40000</v>
      </c>
      <c r="H189" s="316" t="s">
        <v>1497</v>
      </c>
      <c r="I189" s="317" t="s">
        <v>761</v>
      </c>
      <c r="J189" s="105" t="str">
        <f>VLOOKUP(I189,Presupuesto!$B$11:$C$566,2,0)</f>
        <v>VIATICOS NACIONALES</v>
      </c>
      <c r="K189" s="318" t="s">
        <v>1359</v>
      </c>
      <c r="L189" s="318" t="s">
        <v>399</v>
      </c>
    </row>
    <row r="190" spans="3:13" s="428" customFormat="1" hidden="1" x14ac:dyDescent="0.25">
      <c r="H190" s="415"/>
    </row>
    <row r="191" spans="3:13" hidden="1" x14ac:dyDescent="0.25">
      <c r="C191" s="428"/>
      <c r="D191" s="428"/>
      <c r="E191" s="428"/>
      <c r="F191" s="428"/>
      <c r="G191" s="428"/>
      <c r="H191" s="415"/>
      <c r="I191" s="428"/>
      <c r="J191" s="428"/>
      <c r="K191" s="428"/>
      <c r="L191" s="428"/>
      <c r="M191" s="428"/>
    </row>
    <row r="192" spans="3:13" ht="15.75" hidden="1" thickBot="1" x14ac:dyDescent="0.3">
      <c r="C192" s="29" t="s">
        <v>43</v>
      </c>
      <c r="D192" s="30">
        <f>SUM(G199:G200)</f>
        <v>75000</v>
      </c>
      <c r="E192" s="92"/>
      <c r="F192" s="92"/>
      <c r="G192" s="92"/>
      <c r="H192" s="75"/>
      <c r="I192" s="75"/>
      <c r="J192" s="75"/>
      <c r="K192" s="111"/>
      <c r="L192" s="428"/>
      <c r="M192" s="428"/>
    </row>
    <row r="193" spans="3:13" hidden="1" x14ac:dyDescent="0.25">
      <c r="C193" s="70"/>
      <c r="D193" s="31"/>
      <c r="E193" s="92"/>
      <c r="F193" s="92"/>
      <c r="G193" s="92"/>
      <c r="H193" s="75"/>
      <c r="I193" s="75"/>
      <c r="J193" s="75"/>
      <c r="K193" s="111"/>
      <c r="L193" s="428"/>
      <c r="M193" s="428"/>
    </row>
    <row r="194" spans="3:13" hidden="1" x14ac:dyDescent="0.25">
      <c r="C194" s="70"/>
      <c r="D194" s="31"/>
      <c r="E194" s="92"/>
      <c r="F194" s="92"/>
      <c r="G194" s="92"/>
      <c r="H194" s="75"/>
      <c r="I194" s="75"/>
      <c r="J194" s="75"/>
      <c r="K194" s="111"/>
      <c r="L194" s="428"/>
      <c r="M194" s="428"/>
    </row>
    <row r="195" spans="3:13" ht="15.75" hidden="1" x14ac:dyDescent="0.25">
      <c r="C195" s="201" t="s">
        <v>392</v>
      </c>
      <c r="D195" s="347" t="s">
        <v>1901</v>
      </c>
      <c r="E195" s="92"/>
      <c r="F195" s="92"/>
      <c r="G195" s="92"/>
      <c r="H195" s="75"/>
      <c r="I195" s="75"/>
      <c r="J195" s="75"/>
      <c r="K195" s="111"/>
      <c r="L195" s="428"/>
      <c r="M195" s="428"/>
    </row>
    <row r="196" spans="3:13" ht="18.75" hidden="1" x14ac:dyDescent="0.25">
      <c r="C196" s="207" t="str">
        <f>IFERROR(VLOOKUP(D195,'1. Desarrollo e Innov. Curricu.'!$E:$F,2,FALSE),IFERROR(VLOOKUP(D195,'2. Investigación Científica'!$E:$F,2,FALSE),IFERROR(VLOOKUP(D195,'3. Vinculación Univ. Sociedad'!$E:$F,2,FALSE),IFERROR(VLOOKUP(D195,'4. Docencia y Profesorado Univ.'!$E:$F,2,FALSE),IFERROR(VLOOKUP(D195,'5. Estudiantes y Graduados'!$E:$F,2,FALSE),IFERROR(VLOOKUP(D195,'11. Gestion Administrativa'!$E:$F,2,FALSE),IFERROR(VLOOKUP(D195,'13. Gestión Académica'!$E:$F,2,FALSE),IFERROR(VLOOKUP(D195,'8. Asegura. de la Calid. y M'!$E:$F,2,FALSE),IFERROR(VLOOKUP(D195,'6. Gestión del Conocimiento'!$E:$F,2,FALSE),IFERROR(VLOOKUP(D195,'15. Gobernabilidad y Proceso...'!$E:$F,2,FALSE),IFERROR(VLOOKUP(D195,'12. Gestión del Talento Humano'!$E:$F,2,FALSE),IFERROR(VLOOKUP(D195,'14. Internacional... de la E.S.'!$E:$F,2,FALSE),IFERROR(VLOOKUP(D195,'10. Posgrado'!$E:$F,2,FALSE),IFERROR(VLOOKUP(D195,'17. Gestión TIC'!$E:$F,2,FALSE),IFERROR(VLOOKUP(D195,'16. Desa. del Sistema Educ.Sup.'!$E:$F,2,FALSE),IFERROR(VLOOKUP(D195,'9. Cultura de Inno. Insti...'!$E:$F,2,FALSE),VLOOKUP(D195,'7. Lo Esencial de la Reforma U.'!$E:$F,2,0)))))))))))))))))</f>
        <v>Realizar una investigación sobre impacto social de la minería.</v>
      </c>
      <c r="D196" s="31"/>
      <c r="E196" s="92"/>
      <c r="F196" s="92"/>
      <c r="G196" s="92"/>
      <c r="H196" s="75"/>
      <c r="I196" s="75"/>
      <c r="J196" s="75"/>
      <c r="K196" s="111"/>
      <c r="L196" s="428"/>
      <c r="M196" s="428"/>
    </row>
    <row r="197" spans="3:13" hidden="1" x14ac:dyDescent="0.25">
      <c r="C197" s="70"/>
      <c r="D197" s="31"/>
      <c r="E197" s="92"/>
      <c r="F197" s="92"/>
      <c r="G197" s="92"/>
      <c r="H197" s="75"/>
      <c r="I197" s="75"/>
      <c r="J197" s="75"/>
      <c r="K197" s="111"/>
      <c r="L197" s="428"/>
      <c r="M197" s="428"/>
    </row>
    <row r="198" spans="3:13" ht="15.75" hidden="1" thickBot="1" x14ac:dyDescent="0.3">
      <c r="C198" s="125" t="s">
        <v>44</v>
      </c>
      <c r="D198" s="128" t="s">
        <v>45</v>
      </c>
      <c r="E198" s="127" t="s">
        <v>55</v>
      </c>
      <c r="F198" s="127" t="s">
        <v>57</v>
      </c>
      <c r="G198" s="126" t="s">
        <v>27</v>
      </c>
      <c r="H198" s="132" t="s">
        <v>131</v>
      </c>
      <c r="I198" s="127" t="s">
        <v>46</v>
      </c>
      <c r="J198" s="127" t="s">
        <v>132</v>
      </c>
      <c r="K198" s="127" t="s">
        <v>410</v>
      </c>
      <c r="L198" s="127" t="s">
        <v>411</v>
      </c>
      <c r="M198" s="428"/>
    </row>
    <row r="199" spans="3:13" hidden="1" x14ac:dyDescent="0.25">
      <c r="C199" s="98" t="s">
        <v>48</v>
      </c>
      <c r="D199" s="1001"/>
      <c r="E199" s="199">
        <v>500</v>
      </c>
      <c r="F199" s="99">
        <v>50</v>
      </c>
      <c r="G199" s="96">
        <f t="shared" ref="G199:G200" si="15">E199*F199</f>
        <v>25000</v>
      </c>
      <c r="H199" s="160" t="s">
        <v>1497</v>
      </c>
      <c r="I199" s="97" t="s">
        <v>717</v>
      </c>
      <c r="J199" s="97" t="str">
        <f>VLOOKUP(I199,Presupuesto!$B$11:$C$566,2,0)</f>
        <v>SERVICIOS DE IMPRENTA PUBLIC.Y REPRODUCCION</v>
      </c>
      <c r="K199" s="97" t="s">
        <v>1359</v>
      </c>
      <c r="L199" s="97" t="s">
        <v>396</v>
      </c>
      <c r="M199" s="428"/>
    </row>
    <row r="200" spans="3:13" hidden="1" x14ac:dyDescent="0.25">
      <c r="C200" s="98" t="s">
        <v>50</v>
      </c>
      <c r="D200" s="1001"/>
      <c r="E200" s="150">
        <v>5</v>
      </c>
      <c r="F200" s="117">
        <v>10000</v>
      </c>
      <c r="G200" s="96">
        <f t="shared" si="15"/>
        <v>50000</v>
      </c>
      <c r="H200" s="160" t="s">
        <v>1497</v>
      </c>
      <c r="I200" s="307" t="s">
        <v>749</v>
      </c>
      <c r="J200" s="97" t="str">
        <f>VLOOKUP(I200,Presupuesto!$B$11:$C$566,2,0)</f>
        <v>PASAJES NACIONALES</v>
      </c>
      <c r="K200" s="97" t="s">
        <v>1359</v>
      </c>
      <c r="L200" s="97" t="s">
        <v>401</v>
      </c>
      <c r="M200" s="428"/>
    </row>
    <row r="201" spans="3:13" hidden="1" x14ac:dyDescent="0.25">
      <c r="C201" s="428"/>
      <c r="D201" s="428"/>
      <c r="E201" s="428"/>
      <c r="F201" s="428"/>
      <c r="G201" s="428"/>
      <c r="H201" s="415"/>
      <c r="I201" s="428"/>
      <c r="J201" s="428"/>
      <c r="K201" s="428"/>
      <c r="L201" s="428"/>
      <c r="M201" s="428"/>
    </row>
    <row r="202" spans="3:13" hidden="1" x14ac:dyDescent="0.25">
      <c r="C202" s="428"/>
      <c r="D202" s="428"/>
      <c r="E202" s="428"/>
      <c r="F202" s="428"/>
      <c r="G202" s="428"/>
      <c r="H202" s="415"/>
      <c r="I202" s="428"/>
      <c r="J202" s="428"/>
      <c r="K202" s="428"/>
      <c r="L202" s="428"/>
      <c r="M202" s="428"/>
    </row>
    <row r="203" spans="3:13" ht="15.75" hidden="1" thickBot="1" x14ac:dyDescent="0.3">
      <c r="C203" s="29" t="s">
        <v>43</v>
      </c>
      <c r="D203" s="30">
        <f>SUM(G210:G211)</f>
        <v>3000</v>
      </c>
      <c r="E203" s="92"/>
      <c r="F203" s="92"/>
      <c r="G203" s="92"/>
      <c r="H203" s="75"/>
      <c r="I203" s="75"/>
      <c r="J203" s="75"/>
      <c r="K203" s="111"/>
      <c r="L203" s="428"/>
      <c r="M203" s="428"/>
    </row>
    <row r="204" spans="3:13" hidden="1" x14ac:dyDescent="0.25">
      <c r="C204" s="70"/>
      <c r="D204" s="31"/>
      <c r="E204" s="92"/>
      <c r="F204" s="92"/>
      <c r="G204" s="92"/>
      <c r="H204" s="75"/>
      <c r="I204" s="75"/>
      <c r="J204" s="75"/>
      <c r="K204" s="111"/>
      <c r="L204" s="428"/>
      <c r="M204" s="428"/>
    </row>
    <row r="205" spans="3:13" hidden="1" x14ac:dyDescent="0.25">
      <c r="C205" s="70"/>
      <c r="D205" s="31"/>
      <c r="E205" s="92"/>
      <c r="F205" s="92"/>
      <c r="G205" s="92"/>
      <c r="H205" s="75"/>
      <c r="I205" s="75"/>
      <c r="J205" s="75"/>
      <c r="K205" s="111"/>
      <c r="L205" s="428"/>
      <c r="M205" s="428"/>
    </row>
    <row r="206" spans="3:13" ht="15.75" hidden="1" x14ac:dyDescent="0.25">
      <c r="C206" s="201" t="s">
        <v>392</v>
      </c>
      <c r="D206" s="347" t="s">
        <v>1910</v>
      </c>
      <c r="E206" s="92"/>
      <c r="F206" s="92"/>
      <c r="G206" s="92"/>
      <c r="H206" s="75"/>
      <c r="I206" s="75"/>
      <c r="J206" s="75"/>
      <c r="K206" s="111"/>
      <c r="L206" s="428"/>
      <c r="M206" s="428"/>
    </row>
    <row r="207" spans="3:13" ht="18.75" hidden="1" x14ac:dyDescent="0.25">
      <c r="C207" s="207" t="str">
        <f>IFERROR(VLOOKUP(D206,'1. Desarrollo e Innov. Curricu.'!$E:$F,2,FALSE),IFERROR(VLOOKUP(D206,'2. Investigación Científica'!$E:$F,2,FALSE),IFERROR(VLOOKUP(D206,'3. Vinculación Univ. Sociedad'!$E:$F,2,FALSE),IFERROR(VLOOKUP(D206,'4. Docencia y Profesorado Univ.'!$E:$F,2,FALSE),IFERROR(VLOOKUP(D206,'5. Estudiantes y Graduados'!$E:$F,2,FALSE),IFERROR(VLOOKUP(D206,'11. Gestion Administrativa'!$E:$F,2,FALSE),IFERROR(VLOOKUP(D206,'13. Gestión Académica'!$E:$F,2,FALSE),IFERROR(VLOOKUP(D206,'8. Asegura. de la Calid. y M'!$E:$F,2,FALSE),IFERROR(VLOOKUP(D206,'6. Gestión del Conocimiento'!$E:$F,2,FALSE),IFERROR(VLOOKUP(D206,'15. Gobernabilidad y Proceso...'!$E:$F,2,FALSE),IFERROR(VLOOKUP(D206,'12. Gestión del Talento Humano'!$E:$F,2,FALSE),IFERROR(VLOOKUP(D206,'14. Internacional... de la E.S.'!$E:$F,2,FALSE),IFERROR(VLOOKUP(D206,'10. Posgrado'!$E:$F,2,FALSE),IFERROR(VLOOKUP(D206,'17. Gestión TIC'!$E:$F,2,FALSE),IFERROR(VLOOKUP(D206,'16. Desa. del Sistema Educ.Sup.'!$E:$F,2,FALSE),IFERROR(VLOOKUP(D206,'9. Cultura de Inno. Insti...'!$E:$F,2,FALSE),VLOOKUP(D206,'7. Lo Esencial de la Reforma U.'!$E:$F,2,0)))))))))))))))))</f>
        <v xml:space="preserve">Desarrollar una investigación sobre la disciplina de Ciencias Políticas y Derechos Humanos. </v>
      </c>
      <c r="D207" s="31"/>
      <c r="E207" s="92"/>
      <c r="F207" s="92"/>
      <c r="G207" s="92"/>
      <c r="H207" s="75"/>
      <c r="I207" s="75"/>
      <c r="J207" s="75"/>
      <c r="K207" s="111"/>
      <c r="L207" s="428"/>
      <c r="M207" s="428"/>
    </row>
    <row r="208" spans="3:13" hidden="1" x14ac:dyDescent="0.25">
      <c r="C208" s="70"/>
      <c r="D208" s="31"/>
      <c r="E208" s="92"/>
      <c r="F208" s="92"/>
      <c r="G208" s="92"/>
      <c r="H208" s="75"/>
      <c r="I208" s="75"/>
      <c r="J208" s="75"/>
      <c r="K208" s="111"/>
      <c r="L208" s="428"/>
      <c r="M208" s="428"/>
    </row>
    <row r="209" spans="3:13" hidden="1" x14ac:dyDescent="0.25">
      <c r="C209" s="499" t="s">
        <v>44</v>
      </c>
      <c r="D209" s="148" t="s">
        <v>45</v>
      </c>
      <c r="E209" s="499" t="s">
        <v>55</v>
      </c>
      <c r="F209" s="499" t="s">
        <v>57</v>
      </c>
      <c r="G209" s="504" t="s">
        <v>27</v>
      </c>
      <c r="H209" s="149" t="s">
        <v>131</v>
      </c>
      <c r="I209" s="499" t="s">
        <v>46</v>
      </c>
      <c r="J209" s="499" t="s">
        <v>132</v>
      </c>
      <c r="K209" s="499" t="s">
        <v>410</v>
      </c>
      <c r="L209" s="499" t="s">
        <v>411</v>
      </c>
      <c r="M209" s="428"/>
    </row>
    <row r="210" spans="3:13" hidden="1" x14ac:dyDescent="0.25">
      <c r="C210" s="493" t="s">
        <v>47</v>
      </c>
      <c r="D210" s="999"/>
      <c r="E210" s="500">
        <v>0</v>
      </c>
      <c r="F210" s="507">
        <v>30000</v>
      </c>
      <c r="G210" s="505">
        <f t="shared" ref="G210:G211" si="16">E210*F210</f>
        <v>0</v>
      </c>
      <c r="H210" s="164"/>
      <c r="I210" s="506" t="s">
        <v>699</v>
      </c>
      <c r="J210" s="506" t="str">
        <f>VLOOKUP(I210,Presupuesto!$B$11:$C$566,2,0)</f>
        <v>SERVICIOS DE CAPACITACION.</v>
      </c>
      <c r="K210" s="521" t="s">
        <v>1505</v>
      </c>
      <c r="L210" s="506" t="s">
        <v>394</v>
      </c>
      <c r="M210" s="428"/>
    </row>
    <row r="211" spans="3:13" hidden="1" x14ac:dyDescent="0.25">
      <c r="C211" s="493" t="s">
        <v>48</v>
      </c>
      <c r="D211" s="999"/>
      <c r="E211" s="501">
        <v>1</v>
      </c>
      <c r="F211" s="505">
        <v>3000</v>
      </c>
      <c r="G211" s="505">
        <f t="shared" si="16"/>
        <v>3000</v>
      </c>
      <c r="H211" s="164" t="s">
        <v>129</v>
      </c>
      <c r="I211" s="506" t="s">
        <v>717</v>
      </c>
      <c r="J211" s="506" t="str">
        <f>VLOOKUP(I211,Presupuesto!$B$11:$C$566,2,0)</f>
        <v>SERVICIOS DE IMPRENTA PUBLIC.Y REPRODUCCION</v>
      </c>
      <c r="K211" s="506" t="s">
        <v>1359</v>
      </c>
      <c r="L211" s="506" t="s">
        <v>398</v>
      </c>
      <c r="M211" s="428"/>
    </row>
    <row r="212" spans="3:13" hidden="1" x14ac:dyDescent="0.25">
      <c r="C212" s="428"/>
      <c r="D212" s="428"/>
      <c r="E212" s="428"/>
      <c r="F212" s="428"/>
      <c r="G212" s="428"/>
      <c r="H212" s="415"/>
      <c r="I212" s="428"/>
      <c r="J212" s="428"/>
      <c r="K212" s="428"/>
      <c r="L212" s="428"/>
      <c r="M212" s="428"/>
    </row>
    <row r="213" spans="3:13" hidden="1" x14ac:dyDescent="0.25">
      <c r="C213" s="428"/>
      <c r="D213" s="428"/>
      <c r="E213" s="428"/>
      <c r="F213" s="428"/>
      <c r="G213" s="428"/>
      <c r="H213" s="415"/>
      <c r="I213" s="428"/>
      <c r="J213" s="428"/>
      <c r="K213" s="428"/>
      <c r="L213" s="428"/>
      <c r="M213" s="428"/>
    </row>
    <row r="214" spans="3:13" ht="15.75" hidden="1" thickBot="1" x14ac:dyDescent="0.3">
      <c r="C214" s="29" t="s">
        <v>43</v>
      </c>
      <c r="D214" s="30">
        <f>SUM(G220:G224)</f>
        <v>100000</v>
      </c>
      <c r="E214" s="92"/>
      <c r="F214" s="92"/>
      <c r="G214" s="92"/>
      <c r="H214" s="75"/>
      <c r="I214" s="75"/>
      <c r="J214" s="75"/>
      <c r="K214" s="111"/>
      <c r="L214" s="428"/>
      <c r="M214" s="428"/>
    </row>
    <row r="215" spans="3:13" hidden="1" x14ac:dyDescent="0.25">
      <c r="C215" s="70"/>
      <c r="D215" s="31"/>
      <c r="E215" s="92"/>
      <c r="F215" s="92"/>
      <c r="G215" s="92"/>
      <c r="H215" s="75"/>
      <c r="I215" s="75"/>
      <c r="J215" s="75"/>
      <c r="K215" s="111"/>
      <c r="L215" s="428"/>
      <c r="M215" s="428"/>
    </row>
    <row r="216" spans="3:13" ht="15.75" hidden="1" x14ac:dyDescent="0.25">
      <c r="C216" s="201" t="s">
        <v>392</v>
      </c>
      <c r="D216" s="347" t="s">
        <v>1911</v>
      </c>
      <c r="E216" s="92"/>
      <c r="F216" s="92"/>
      <c r="G216" s="92"/>
      <c r="H216" s="75"/>
      <c r="I216" s="75"/>
      <c r="J216" s="75"/>
      <c r="K216" s="111"/>
      <c r="L216" s="428"/>
      <c r="M216" s="428"/>
    </row>
    <row r="217" spans="3:13" ht="18.75" hidden="1" x14ac:dyDescent="0.25">
      <c r="C217" s="207" t="str">
        <f>IFERROR(VLOOKUP(D216,'1. Desarrollo e Innov. Curricu.'!$E:$F,2,FALSE),IFERROR(VLOOKUP(D216,'2. Investigación Científica'!$E:$F,2,FALSE),IFERROR(VLOOKUP(D216,'3. Vinculación Univ. Sociedad'!$E:$F,2,FALSE),IFERROR(VLOOKUP(D216,'4. Docencia y Profesorado Univ.'!$E:$F,2,FALSE),IFERROR(VLOOKUP(D216,'5. Estudiantes y Graduados'!$E:$F,2,FALSE),IFERROR(VLOOKUP(D216,'11. Gestion Administrativa'!$E:$F,2,FALSE),IFERROR(VLOOKUP(D216,'13. Gestión Académica'!$E:$F,2,FALSE),IFERROR(VLOOKUP(D216,'8. Asegura. de la Calid. y M'!$E:$F,2,FALSE),IFERROR(VLOOKUP(D216,'6. Gestión del Conocimiento'!$E:$F,2,FALSE),IFERROR(VLOOKUP(D216,'15. Gobernabilidad y Proceso...'!$E:$F,2,FALSE),IFERROR(VLOOKUP(D216,'12. Gestión del Talento Humano'!$E:$F,2,FALSE),IFERROR(VLOOKUP(D216,'14. Internacional... de la E.S.'!$E:$F,2,FALSE),IFERROR(VLOOKUP(D216,'10. Posgrado'!$E:$F,2,FALSE),IFERROR(VLOOKUP(D216,'17. Gestión TIC'!$E:$F,2,FALSE),IFERROR(VLOOKUP(D216,'16. Desa. del Sistema Educ.Sup.'!$E:$F,2,FALSE),IFERROR(VLOOKUP(D216,'9. Cultura de Inno. Insti...'!$E:$F,2,FALSE),VLOOKUP(D216,'7. Lo Esencial de la Reforma U.'!$E:$F,2,0)))))))))))))))))</f>
        <v xml:space="preserve">Realizar dos investigaciones sobre la Historia de Honduras en los talleres de Historia. </v>
      </c>
      <c r="D217" s="31"/>
      <c r="E217" s="92"/>
      <c r="F217" s="92"/>
      <c r="G217" s="92"/>
      <c r="H217" s="75"/>
      <c r="I217" s="75"/>
      <c r="J217" s="75"/>
      <c r="K217" s="111"/>
      <c r="L217" s="428"/>
      <c r="M217" s="428"/>
    </row>
    <row r="218" spans="3:13" hidden="1" x14ac:dyDescent="0.25">
      <c r="C218" s="70"/>
      <c r="D218" s="31"/>
      <c r="E218" s="92"/>
      <c r="F218" s="92"/>
      <c r="G218" s="92"/>
      <c r="H218" s="75"/>
      <c r="I218" s="75"/>
      <c r="J218" s="75"/>
      <c r="K218" s="111"/>
      <c r="L218" s="428"/>
      <c r="M218" s="428"/>
    </row>
    <row r="219" spans="3:13" hidden="1" x14ac:dyDescent="0.25">
      <c r="C219" s="499" t="s">
        <v>44</v>
      </c>
      <c r="D219" s="148" t="s">
        <v>45</v>
      </c>
      <c r="E219" s="499" t="s">
        <v>55</v>
      </c>
      <c r="F219" s="499" t="s">
        <v>57</v>
      </c>
      <c r="G219" s="504" t="s">
        <v>27</v>
      </c>
      <c r="H219" s="149" t="s">
        <v>131</v>
      </c>
      <c r="I219" s="499" t="s">
        <v>46</v>
      </c>
      <c r="J219" s="499" t="s">
        <v>132</v>
      </c>
      <c r="K219" s="499" t="s">
        <v>410</v>
      </c>
      <c r="L219" s="499" t="s">
        <v>411</v>
      </c>
      <c r="M219" s="428"/>
    </row>
    <row r="220" spans="3:13" hidden="1" x14ac:dyDescent="0.25">
      <c r="C220" s="493" t="s">
        <v>48</v>
      </c>
      <c r="D220" s="999"/>
      <c r="E220" s="501">
        <v>500</v>
      </c>
      <c r="F220" s="505">
        <v>50</v>
      </c>
      <c r="G220" s="505">
        <f t="shared" ref="G220:G224" si="17">E220*F220</f>
        <v>25000</v>
      </c>
      <c r="H220" s="164" t="s">
        <v>1497</v>
      </c>
      <c r="I220" s="506" t="s">
        <v>717</v>
      </c>
      <c r="J220" s="506" t="str">
        <f>VLOOKUP(I220,Presupuesto!$B$11:$C$566,2,0)</f>
        <v>SERVICIOS DE IMPRENTA PUBLIC.Y REPRODUCCION</v>
      </c>
      <c r="K220" s="506" t="s">
        <v>1359</v>
      </c>
      <c r="L220" s="506" t="s">
        <v>412</v>
      </c>
      <c r="M220" s="428"/>
    </row>
    <row r="221" spans="3:13" hidden="1" x14ac:dyDescent="0.25">
      <c r="C221" s="493" t="s">
        <v>49</v>
      </c>
      <c r="D221" s="999"/>
      <c r="E221" s="501">
        <v>70</v>
      </c>
      <c r="F221" s="505">
        <v>150</v>
      </c>
      <c r="G221" s="505">
        <f t="shared" si="17"/>
        <v>10500</v>
      </c>
      <c r="H221" s="164" t="s">
        <v>1497</v>
      </c>
      <c r="I221" s="506" t="s">
        <v>792</v>
      </c>
      <c r="J221" s="506" t="str">
        <f>VLOOKUP(I221,Presupuesto!$B$11:$C$566,2,0)</f>
        <v>ALIMENTOS B EBIDAS PARA PERSONAS</v>
      </c>
      <c r="K221" s="506" t="s">
        <v>1359</v>
      </c>
      <c r="L221" s="506" t="s">
        <v>396</v>
      </c>
      <c r="M221" s="428"/>
    </row>
    <row r="222" spans="3:13" hidden="1" x14ac:dyDescent="0.25">
      <c r="C222" s="493" t="s">
        <v>50</v>
      </c>
      <c r="D222" s="999"/>
      <c r="E222" s="500">
        <v>6</v>
      </c>
      <c r="F222" s="507">
        <v>10000</v>
      </c>
      <c r="G222" s="505">
        <f t="shared" si="17"/>
        <v>60000</v>
      </c>
      <c r="H222" s="164" t="s">
        <v>1497</v>
      </c>
      <c r="I222" s="553" t="s">
        <v>749</v>
      </c>
      <c r="J222" s="506" t="str">
        <f>VLOOKUP(I222,Presupuesto!$B$11:$C$566,2,0)</f>
        <v>PASAJES NACIONALES</v>
      </c>
      <c r="K222" s="506" t="s">
        <v>1359</v>
      </c>
      <c r="L222" s="506" t="s">
        <v>397</v>
      </c>
      <c r="M222" s="428"/>
    </row>
    <row r="223" spans="3:13" hidden="1" x14ac:dyDescent="0.25">
      <c r="C223" s="493" t="s">
        <v>417</v>
      </c>
      <c r="D223" s="999"/>
      <c r="E223" s="500">
        <v>6</v>
      </c>
      <c r="F223" s="507">
        <v>250</v>
      </c>
      <c r="G223" s="505">
        <f t="shared" si="17"/>
        <v>1500</v>
      </c>
      <c r="H223" s="164" t="s">
        <v>1497</v>
      </c>
      <c r="I223" s="506" t="s">
        <v>821</v>
      </c>
      <c r="J223" s="506" t="str">
        <f>VLOOKUP(I223,Presupuesto!$B$11:$C$566,2,0)</f>
        <v>PRODUCTOS PAPEL Y CARTON</v>
      </c>
      <c r="K223" s="506" t="s">
        <v>1359</v>
      </c>
      <c r="L223" s="506" t="s">
        <v>398</v>
      </c>
      <c r="M223" s="428"/>
    </row>
    <row r="224" spans="3:13" hidden="1" x14ac:dyDescent="0.25">
      <c r="C224" s="493" t="s">
        <v>52</v>
      </c>
      <c r="D224" s="999"/>
      <c r="E224" s="501">
        <v>60</v>
      </c>
      <c r="F224" s="505">
        <v>50</v>
      </c>
      <c r="G224" s="505">
        <f t="shared" si="17"/>
        <v>3000</v>
      </c>
      <c r="H224" s="164" t="s">
        <v>1497</v>
      </c>
      <c r="I224" s="506" t="s">
        <v>942</v>
      </c>
      <c r="J224" s="506" t="str">
        <f>VLOOKUP(I224,Presupuesto!$B$11:$C$566,2,0)</f>
        <v>UTILES DE ESCRITORIO, OFICINA Y ENSE¥ANZA</v>
      </c>
      <c r="K224" s="506" t="s">
        <v>1359</v>
      </c>
      <c r="L224" s="506" t="s">
        <v>401</v>
      </c>
      <c r="M224" s="428"/>
    </row>
    <row r="225" spans="3:13" hidden="1" x14ac:dyDescent="0.25">
      <c r="C225" s="428"/>
      <c r="D225" s="428"/>
      <c r="E225" s="428"/>
      <c r="F225" s="428"/>
      <c r="G225" s="428"/>
      <c r="H225" s="415"/>
      <c r="I225" s="428"/>
      <c r="J225" s="428"/>
      <c r="K225" s="428"/>
      <c r="L225" s="428"/>
      <c r="M225" s="428"/>
    </row>
    <row r="226" spans="3:13" hidden="1" x14ac:dyDescent="0.25">
      <c r="C226" s="428"/>
      <c r="D226" s="428"/>
      <c r="E226" s="428"/>
      <c r="F226" s="428"/>
      <c r="G226" s="428"/>
      <c r="H226" s="415"/>
      <c r="I226" s="428"/>
      <c r="J226" s="428"/>
      <c r="K226" s="428"/>
      <c r="L226" s="428"/>
      <c r="M226" s="428"/>
    </row>
    <row r="227" spans="3:13" ht="15.75" hidden="1" thickBot="1" x14ac:dyDescent="0.3">
      <c r="C227" s="29" t="s">
        <v>43</v>
      </c>
      <c r="D227" s="30">
        <f>SUM(G233:G233)</f>
        <v>20000</v>
      </c>
      <c r="E227" s="92"/>
      <c r="F227" s="92"/>
      <c r="G227" s="92"/>
      <c r="H227" s="75"/>
      <c r="I227" s="75"/>
      <c r="J227" s="75"/>
      <c r="K227" s="111"/>
      <c r="L227" s="428"/>
      <c r="M227" s="428"/>
    </row>
    <row r="228" spans="3:13" hidden="1" x14ac:dyDescent="0.25">
      <c r="C228" s="70"/>
      <c r="D228" s="31"/>
      <c r="E228" s="92"/>
      <c r="F228" s="92"/>
      <c r="G228" s="92"/>
      <c r="H228" s="75"/>
      <c r="I228" s="75"/>
      <c r="J228" s="75"/>
      <c r="K228" s="111"/>
      <c r="L228" s="428"/>
      <c r="M228" s="428"/>
    </row>
    <row r="229" spans="3:13" ht="15.75" hidden="1" x14ac:dyDescent="0.25">
      <c r="C229" s="201" t="s">
        <v>392</v>
      </c>
      <c r="D229" s="347" t="s">
        <v>1975</v>
      </c>
      <c r="E229" s="92"/>
      <c r="F229" s="92"/>
      <c r="G229" s="92"/>
      <c r="H229" s="75"/>
      <c r="I229" s="75"/>
      <c r="J229" s="75"/>
      <c r="K229" s="111"/>
      <c r="L229" s="428"/>
      <c r="M229" s="428"/>
    </row>
    <row r="230" spans="3:13" ht="18.75" hidden="1" x14ac:dyDescent="0.25">
      <c r="C230" s="207" t="str">
        <f>IFERROR(VLOOKUP(D229,'1. Desarrollo e Innov. Curricu.'!$E:$F,2,FALSE),IFERROR(VLOOKUP(D229,'2. Investigación Científica'!$E:$F,2,FALSE),IFERROR(VLOOKUP(D229,'3. Vinculación Univ. Sociedad'!$E:$F,2,FALSE),IFERROR(VLOOKUP(D229,'4. Docencia y Profesorado Univ.'!$E:$F,2,FALSE),IFERROR(VLOOKUP(D229,'5. Estudiantes y Graduados'!$E:$F,2,FALSE),IFERROR(VLOOKUP(D229,'11. Gestion Administrativa'!$E:$F,2,FALSE),IFERROR(VLOOKUP(D229,'13. Gestión Académica'!$E:$F,2,FALSE),IFERROR(VLOOKUP(D229,'8. Asegura. de la Calid. y M'!$E:$F,2,FALSE),IFERROR(VLOOKUP(D229,'6. Gestión del Conocimiento'!$E:$F,2,FALSE),IFERROR(VLOOKUP(D229,'15. Gobernabilidad y Proceso...'!$E:$F,2,FALSE),IFERROR(VLOOKUP(D229,'12. Gestión del Talento Humano'!$E:$F,2,FALSE),IFERROR(VLOOKUP(D229,'14. Internacional... de la E.S.'!$E:$F,2,FALSE),IFERROR(VLOOKUP(D229,'10. Posgrado'!$E:$F,2,FALSE),IFERROR(VLOOKUP(D229,'17. Gestión TIC'!$E:$F,2,FALSE),IFERROR(VLOOKUP(D229,'16. Desa. del Sistema Educ.Sup.'!$E:$F,2,FALSE),IFERROR(VLOOKUP(D229,'9. Cultura de Inno. Insti...'!$E:$F,2,FALSE),VLOOKUP(D229,'7. Lo Esencial de la Reforma U.'!$E:$F,2,0)))))))))))))))))</f>
        <v>Organizar las presentaciones públicas de los resultados obtenidos en Tegucigalpa y San Pedro Sula.</v>
      </c>
      <c r="D230" s="31"/>
      <c r="E230" s="92"/>
      <c r="F230" s="92"/>
      <c r="G230" s="92"/>
      <c r="H230" s="75"/>
      <c r="I230" s="75"/>
      <c r="J230" s="75"/>
      <c r="K230" s="111"/>
      <c r="L230" s="428"/>
      <c r="M230" s="428"/>
    </row>
    <row r="231" spans="3:13" hidden="1" x14ac:dyDescent="0.25">
      <c r="C231" s="70"/>
      <c r="D231" s="31"/>
      <c r="E231" s="92"/>
      <c r="F231" s="92"/>
      <c r="G231" s="92"/>
      <c r="H231" s="75"/>
      <c r="I231" s="75"/>
      <c r="J231" s="75"/>
      <c r="K231" s="111"/>
      <c r="L231" s="428"/>
      <c r="M231" s="428"/>
    </row>
    <row r="232" spans="3:13" ht="15.75" hidden="1" thickBot="1" x14ac:dyDescent="0.3">
      <c r="C232" s="125" t="s">
        <v>44</v>
      </c>
      <c r="D232" s="128" t="s">
        <v>45</v>
      </c>
      <c r="E232" s="127" t="s">
        <v>55</v>
      </c>
      <c r="F232" s="127" t="s">
        <v>57</v>
      </c>
      <c r="G232" s="126" t="s">
        <v>27</v>
      </c>
      <c r="H232" s="132" t="s">
        <v>131</v>
      </c>
      <c r="I232" s="127" t="s">
        <v>46</v>
      </c>
      <c r="J232" s="127" t="s">
        <v>132</v>
      </c>
      <c r="K232" s="127" t="s">
        <v>410</v>
      </c>
      <c r="L232" s="127" t="s">
        <v>411</v>
      </c>
      <c r="M232" s="428"/>
    </row>
    <row r="233" spans="3:13" ht="15.75" hidden="1" thickBot="1" x14ac:dyDescent="0.3">
      <c r="C233" s="213" t="s">
        <v>428</v>
      </c>
      <c r="D233" s="214">
        <v>2</v>
      </c>
      <c r="E233" s="315">
        <v>5</v>
      </c>
      <c r="F233" s="103">
        <f>HLOOKUP(C233,$AH$2:$BU$3,2,0)</f>
        <v>2000</v>
      </c>
      <c r="G233" s="104">
        <f>D233*E233*F233</f>
        <v>20000</v>
      </c>
      <c r="H233" s="316" t="s">
        <v>129</v>
      </c>
      <c r="I233" s="317" t="s">
        <v>761</v>
      </c>
      <c r="J233" s="105" t="str">
        <f>VLOOKUP(I233,Presupuesto!$B$11:$C$566,2,0)</f>
        <v>VIATICOS NACIONALES</v>
      </c>
      <c r="K233" s="318" t="s">
        <v>1359</v>
      </c>
      <c r="L233" s="318" t="s">
        <v>397</v>
      </c>
      <c r="M233" s="428"/>
    </row>
    <row r="234" spans="3:13" hidden="1" x14ac:dyDescent="0.25">
      <c r="C234" s="428"/>
      <c r="D234" s="428"/>
      <c r="E234" s="428"/>
      <c r="F234" s="428"/>
      <c r="G234" s="428"/>
      <c r="H234" s="415"/>
      <c r="I234" s="428"/>
      <c r="J234" s="428"/>
      <c r="K234" s="428"/>
      <c r="L234" s="428"/>
      <c r="M234" s="428"/>
    </row>
    <row r="235" spans="3:13" hidden="1" x14ac:dyDescent="0.25">
      <c r="C235" s="428"/>
      <c r="D235" s="428"/>
      <c r="E235" s="428"/>
      <c r="F235" s="428"/>
      <c r="G235" s="428"/>
      <c r="H235" s="415"/>
      <c r="I235" s="428"/>
      <c r="J235" s="428"/>
      <c r="K235" s="428"/>
      <c r="L235" s="428"/>
      <c r="M235" s="428"/>
    </row>
    <row r="236" spans="3:13" ht="15.75" hidden="1" thickBot="1" x14ac:dyDescent="0.3">
      <c r="C236" s="29" t="s">
        <v>43</v>
      </c>
      <c r="D236" s="30">
        <f>SUM(G242:G243)</f>
        <v>258473.24099999998</v>
      </c>
      <c r="E236" s="92"/>
      <c r="F236" s="92"/>
      <c r="G236" s="92"/>
      <c r="H236" s="75"/>
      <c r="I236" s="75"/>
      <c r="J236" s="75"/>
      <c r="K236" s="111"/>
      <c r="L236" s="428"/>
      <c r="M236" s="428"/>
    </row>
    <row r="237" spans="3:13" hidden="1" x14ac:dyDescent="0.25">
      <c r="C237" s="70"/>
      <c r="D237" s="31"/>
      <c r="E237" s="92"/>
      <c r="F237" s="92"/>
      <c r="G237" s="92"/>
      <c r="H237" s="75"/>
      <c r="I237" s="75"/>
      <c r="J237" s="75"/>
      <c r="K237" s="111"/>
      <c r="L237" s="428"/>
      <c r="M237" s="428"/>
    </row>
    <row r="238" spans="3:13" ht="15.75" hidden="1" x14ac:dyDescent="0.25">
      <c r="C238" s="201" t="s">
        <v>392</v>
      </c>
      <c r="D238" s="347" t="s">
        <v>1980</v>
      </c>
      <c r="E238" s="92"/>
      <c r="F238" s="92"/>
      <c r="G238" s="92"/>
      <c r="H238" s="75"/>
      <c r="I238" s="75"/>
      <c r="J238" s="75"/>
      <c r="K238" s="111"/>
      <c r="L238" s="428"/>
      <c r="M238" s="428"/>
    </row>
    <row r="239" spans="3:13" ht="18.75" hidden="1" x14ac:dyDescent="0.25">
      <c r="C239" s="207" t="str">
        <f>IFERROR(VLOOKUP(D238,'1. Desarrollo e Innov. Curricu.'!$E:$F,2,FALSE),IFERROR(VLOOKUP(D238,'2. Investigación Científica'!$E:$F,2,FALSE),IFERROR(VLOOKUP(D238,'3. Vinculación Univ. Sociedad'!$E:$F,2,FALSE),IFERROR(VLOOKUP(D238,'4. Docencia y Profesorado Univ.'!$E:$F,2,FALSE),IFERROR(VLOOKUP(D238,'5. Estudiantes y Graduados'!$E:$F,2,FALSE),IFERROR(VLOOKUP(D238,'11. Gestion Administrativa'!$E:$F,2,FALSE),IFERROR(VLOOKUP(D238,'13. Gestión Académica'!$E:$F,2,FALSE),IFERROR(VLOOKUP(D238,'8. Asegura. de la Calid. y M'!$E:$F,2,FALSE),IFERROR(VLOOKUP(D238,'6. Gestión del Conocimiento'!$E:$F,2,FALSE),IFERROR(VLOOKUP(D238,'15. Gobernabilidad y Proceso...'!$E:$F,2,FALSE),IFERROR(VLOOKUP(D238,'12. Gestión del Talento Humano'!$E:$F,2,FALSE),IFERROR(VLOOKUP(D238,'14. Internacional... de la E.S.'!$E:$F,2,FALSE),IFERROR(VLOOKUP(D238,'10. Posgrado'!$E:$F,2,FALSE),IFERROR(VLOOKUP(D238,'17. Gestión TIC'!$E:$F,2,FALSE),IFERROR(VLOOKUP(D238,'16. Desa. del Sistema Educ.Sup.'!$E:$F,2,FALSE),IFERROR(VLOOKUP(D238,'9. Cultura de Inno. Insti...'!$E:$F,2,FALSE),VLOOKUP(D238,'7. Lo Esencial de la Reforma U.'!$E:$F,2,0)))))))))))))))))</f>
        <v xml:space="preserve">Participación , en congresos de investigación científica nacionales e internacionales  y presentar dos ponencias del propio campo disciplinar. </v>
      </c>
      <c r="D239" s="31"/>
      <c r="E239" s="92"/>
      <c r="F239" s="92"/>
      <c r="G239" s="92"/>
      <c r="H239" s="75"/>
      <c r="I239" s="75"/>
      <c r="J239" s="75"/>
      <c r="K239" s="111"/>
      <c r="L239" s="428"/>
      <c r="M239" s="428"/>
    </row>
    <row r="240" spans="3:13" hidden="1" x14ac:dyDescent="0.25">
      <c r="C240" s="70"/>
      <c r="D240" s="31"/>
      <c r="E240" s="92"/>
      <c r="F240" s="92"/>
      <c r="G240" s="92"/>
      <c r="H240" s="75"/>
      <c r="I240" s="75"/>
      <c r="J240" s="75"/>
      <c r="K240" s="111"/>
      <c r="L240" s="428"/>
      <c r="M240" s="428"/>
    </row>
    <row r="241" spans="3:13" ht="15.75" hidden="1" thickBot="1" x14ac:dyDescent="0.3">
      <c r="C241" s="125" t="s">
        <v>44</v>
      </c>
      <c r="D241" s="128" t="s">
        <v>45</v>
      </c>
      <c r="E241" s="127" t="s">
        <v>55</v>
      </c>
      <c r="F241" s="127" t="s">
        <v>57</v>
      </c>
      <c r="G241" s="126" t="s">
        <v>27</v>
      </c>
      <c r="H241" s="132" t="s">
        <v>131</v>
      </c>
      <c r="I241" s="127" t="s">
        <v>46</v>
      </c>
      <c r="J241" s="127" t="s">
        <v>132</v>
      </c>
      <c r="K241" s="127" t="s">
        <v>410</v>
      </c>
      <c r="L241" s="127" t="s">
        <v>411</v>
      </c>
      <c r="M241" s="428"/>
    </row>
    <row r="242" spans="3:13" hidden="1" x14ac:dyDescent="0.25">
      <c r="C242" s="98" t="s">
        <v>50</v>
      </c>
      <c r="D242" s="965"/>
      <c r="E242" s="150">
        <v>3</v>
      </c>
      <c r="F242" s="117">
        <v>60000</v>
      </c>
      <c r="G242" s="96">
        <f t="shared" ref="G242" si="18">E242*F242</f>
        <v>180000</v>
      </c>
      <c r="H242" s="160" t="s">
        <v>1497</v>
      </c>
      <c r="I242" s="307" t="s">
        <v>749</v>
      </c>
      <c r="J242" s="97" t="str">
        <f>VLOOKUP(I242,Presupuesto!$B$11:$C$566,2,0)</f>
        <v>PASAJES NACIONALES</v>
      </c>
      <c r="K242" s="97" t="s">
        <v>1359</v>
      </c>
      <c r="L242" s="97" t="s">
        <v>412</v>
      </c>
      <c r="M242" s="428"/>
    </row>
    <row r="243" spans="3:13" ht="15.75" hidden="1" thickBot="1" x14ac:dyDescent="0.3">
      <c r="C243" s="213" t="s">
        <v>440</v>
      </c>
      <c r="D243" s="214">
        <v>3.5</v>
      </c>
      <c r="E243" s="315">
        <v>4</v>
      </c>
      <c r="F243" s="103">
        <f>HLOOKUP(C243,$AH$2:$BU$3,2,0)</f>
        <v>5605.2314999999999</v>
      </c>
      <c r="G243" s="104">
        <f>D243*E243*F243</f>
        <v>78473.240999999995</v>
      </c>
      <c r="H243" s="316" t="s">
        <v>1497</v>
      </c>
      <c r="I243" s="317" t="s">
        <v>761</v>
      </c>
      <c r="J243" s="105" t="str">
        <f>VLOOKUP(I243,Presupuesto!$B$11:$C$566,2,0)</f>
        <v>VIATICOS NACIONALES</v>
      </c>
      <c r="K243" s="318" t="s">
        <v>1359</v>
      </c>
      <c r="L243" s="318" t="s">
        <v>412</v>
      </c>
      <c r="M243" s="428"/>
    </row>
    <row r="244" spans="3:13" hidden="1" x14ac:dyDescent="0.25">
      <c r="C244" s="428"/>
      <c r="D244" s="428"/>
      <c r="E244" s="428"/>
      <c r="F244" s="428"/>
      <c r="G244" s="428"/>
      <c r="H244" s="415"/>
      <c r="I244" s="428"/>
      <c r="J244" s="428"/>
      <c r="K244" s="428"/>
      <c r="L244" s="428"/>
      <c r="M244" s="428"/>
    </row>
    <row r="245" spans="3:13" s="428" customFormat="1" hidden="1" x14ac:dyDescent="0.25">
      <c r="H245" s="415"/>
    </row>
    <row r="246" spans="3:13" s="428" customFormat="1" ht="15.75" hidden="1" thickBot="1" x14ac:dyDescent="0.3">
      <c r="C246" s="29" t="s">
        <v>43</v>
      </c>
      <c r="D246" s="30">
        <f>SUM(G252:G252)</f>
        <v>10000</v>
      </c>
      <c r="E246" s="979"/>
      <c r="F246" s="92"/>
      <c r="G246" s="92"/>
      <c r="H246" s="75"/>
      <c r="I246" s="75"/>
      <c r="J246" s="75"/>
      <c r="K246" s="111"/>
    </row>
    <row r="247" spans="3:13" s="428" customFormat="1" hidden="1" x14ac:dyDescent="0.25">
      <c r="C247" s="70"/>
      <c r="D247" s="31"/>
      <c r="E247" s="92"/>
      <c r="F247" s="92"/>
      <c r="G247" s="92"/>
      <c r="H247" s="75"/>
      <c r="I247" s="75"/>
      <c r="J247" s="75"/>
      <c r="K247" s="111"/>
    </row>
    <row r="248" spans="3:13" s="428" customFormat="1" ht="15.75" hidden="1" x14ac:dyDescent="0.25">
      <c r="C248" s="201" t="s">
        <v>392</v>
      </c>
      <c r="D248" s="347" t="s">
        <v>2034</v>
      </c>
      <c r="E248" s="92"/>
      <c r="F248" s="92"/>
      <c r="G248" s="92"/>
      <c r="H248" s="75"/>
      <c r="I248" s="75"/>
      <c r="J248" s="75"/>
      <c r="K248" s="111"/>
    </row>
    <row r="249" spans="3:13" s="428" customFormat="1" ht="18.75" hidden="1" x14ac:dyDescent="0.25">
      <c r="C249" s="207" t="str">
        <f>IFERROR(VLOOKUP(D248,'1. Desarrollo e Innov. Curricu.'!$E:$F,2,FALSE),IFERROR(VLOOKUP(D248,'2. Investigación Científica'!$E:$F,2,FALSE),IFERROR(VLOOKUP(D248,'3. Vinculación Univ. Sociedad'!$E:$F,2,FALSE),IFERROR(VLOOKUP(D248,'4. Docencia y Profesorado Univ.'!$E:$F,2,FALSE),IFERROR(VLOOKUP(D248,'5. Estudiantes y Graduados'!$E:$F,2,FALSE),IFERROR(VLOOKUP(D248,'11. Gestion Administrativa'!$E:$F,2,FALSE),IFERROR(VLOOKUP(D248,'13. Gestión Académica'!$E:$F,2,FALSE),IFERROR(VLOOKUP(D248,'8. Asegura. de la Calid. y M'!$E:$F,2,FALSE),IFERROR(VLOOKUP(D248,'6. Gestión del Conocimiento'!$E:$F,2,FALSE),IFERROR(VLOOKUP(D248,'15. Gobernabilidad y Proceso...'!$E:$F,2,FALSE),IFERROR(VLOOKUP(D248,'12. Gestión del Talento Humano'!$E:$F,2,FALSE),IFERROR(VLOOKUP(D248,'14. Internacional... de la E.S.'!$E:$F,2,FALSE),IFERROR(VLOOKUP(D248,'10. Posgrado'!$E:$F,2,FALSE),IFERROR(VLOOKUP(D248,'17. Gestión TIC'!$E:$F,2,FALSE),IFERROR(VLOOKUP(D248,'16. Desa. del Sistema Educ.Sup.'!$E:$F,2,FALSE),IFERROR(VLOOKUP(D248,'9. Cultura de Inno. Insti...'!$E:$F,2,FALSE),VLOOKUP(D248,'7. Lo Esencial de la Reforma U.'!$E:$F,2,0)))))))))))))))))</f>
        <v>Sistematizar la experiencia y resultados de la investigación de la PAT.</v>
      </c>
      <c r="D249" s="31"/>
      <c r="E249" s="92"/>
      <c r="F249" s="92"/>
      <c r="G249" s="92"/>
      <c r="H249" s="75"/>
      <c r="I249" s="75"/>
      <c r="J249" s="75"/>
      <c r="K249" s="111"/>
    </row>
    <row r="250" spans="3:13" s="428" customFormat="1" hidden="1" x14ac:dyDescent="0.25">
      <c r="C250" s="70"/>
      <c r="D250" s="31"/>
      <c r="E250" s="92"/>
      <c r="F250" s="92"/>
      <c r="G250" s="92"/>
      <c r="H250" s="75"/>
      <c r="I250" s="75"/>
      <c r="J250" s="75"/>
      <c r="K250" s="111"/>
    </row>
    <row r="251" spans="3:13" s="428" customFormat="1" ht="15.75" hidden="1" thickBot="1" x14ac:dyDescent="0.3">
      <c r="C251" s="125" t="s">
        <v>44</v>
      </c>
      <c r="D251" s="128" t="s">
        <v>45</v>
      </c>
      <c r="E251" s="127" t="s">
        <v>55</v>
      </c>
      <c r="F251" s="127" t="s">
        <v>57</v>
      </c>
      <c r="G251" s="126" t="s">
        <v>27</v>
      </c>
      <c r="H251" s="132" t="s">
        <v>131</v>
      </c>
      <c r="I251" s="127" t="s">
        <v>46</v>
      </c>
      <c r="J251" s="127" t="s">
        <v>132</v>
      </c>
      <c r="K251" s="127" t="s">
        <v>410</v>
      </c>
      <c r="L251" s="127" t="s">
        <v>411</v>
      </c>
    </row>
    <row r="252" spans="3:13" s="428" customFormat="1" hidden="1" x14ac:dyDescent="0.25">
      <c r="C252" s="98" t="s">
        <v>2035</v>
      </c>
      <c r="D252" s="965"/>
      <c r="E252" s="150">
        <v>1</v>
      </c>
      <c r="F252" s="117">
        <v>10000</v>
      </c>
      <c r="G252" s="96">
        <f t="shared" ref="G252" si="19">E252*F252</f>
        <v>10000</v>
      </c>
      <c r="H252" s="160" t="s">
        <v>1497</v>
      </c>
      <c r="I252" s="307" t="s">
        <v>731</v>
      </c>
      <c r="J252" s="115" t="str">
        <f>VLOOKUP(I252,Presupuesto!$B$11:$C$566,2,0)</f>
        <v>PUBLICIDAD Y PROPAGANDA</v>
      </c>
      <c r="K252" s="97" t="s">
        <v>1359</v>
      </c>
      <c r="L252" s="97" t="s">
        <v>402</v>
      </c>
    </row>
    <row r="253" spans="3:13" s="428" customFormat="1" hidden="1" x14ac:dyDescent="0.25">
      <c r="H253" s="415"/>
    </row>
    <row r="254" spans="3:13" hidden="1" x14ac:dyDescent="0.25">
      <c r="C254" s="428"/>
      <c r="D254" s="428"/>
      <c r="E254" s="428"/>
      <c r="F254" s="428"/>
      <c r="G254" s="428"/>
      <c r="H254" s="415"/>
      <c r="I254" s="428"/>
      <c r="J254" s="428"/>
      <c r="K254" s="428"/>
      <c r="L254" s="428"/>
      <c r="M254" s="428"/>
    </row>
    <row r="255" spans="3:13" ht="15.75" hidden="1" thickBot="1" x14ac:dyDescent="0.3">
      <c r="C255" s="29" t="s">
        <v>43</v>
      </c>
      <c r="D255" s="30">
        <f>SUM(G261:G261)</f>
        <v>50000</v>
      </c>
      <c r="E255" s="92"/>
      <c r="F255" s="92"/>
      <c r="G255" s="92"/>
      <c r="H255" s="75"/>
      <c r="I255" s="75"/>
      <c r="J255" s="75"/>
      <c r="K255" s="111"/>
      <c r="L255" s="428"/>
      <c r="M255" s="428"/>
    </row>
    <row r="256" spans="3:13" hidden="1" x14ac:dyDescent="0.25">
      <c r="C256" s="70"/>
      <c r="D256" s="31"/>
      <c r="E256" s="92"/>
      <c r="F256" s="92"/>
      <c r="G256" s="92"/>
      <c r="H256" s="75"/>
      <c r="I256" s="75"/>
      <c r="J256" s="75"/>
      <c r="K256" s="111"/>
      <c r="L256" s="428"/>
      <c r="M256" s="428"/>
    </row>
    <row r="257" spans="3:13" ht="15.75" hidden="1" x14ac:dyDescent="0.25">
      <c r="C257" s="201" t="s">
        <v>392</v>
      </c>
      <c r="D257" s="347" t="s">
        <v>2040</v>
      </c>
      <c r="E257" s="92"/>
      <c r="F257" s="92"/>
      <c r="G257" s="92"/>
      <c r="H257" s="75"/>
      <c r="I257" s="75"/>
      <c r="J257" s="75"/>
      <c r="K257" s="111"/>
      <c r="L257" s="428"/>
      <c r="M257" s="428"/>
    </row>
    <row r="258" spans="3:13" ht="18.75" hidden="1" x14ac:dyDescent="0.25">
      <c r="C258" s="207" t="str">
        <f>IFERROR(VLOOKUP(D257,'1. Desarrollo e Innov. Curricu.'!$E:$F,2,FALSE),IFERROR(VLOOKUP(D257,'2. Investigación Científica'!$E:$F,2,FALSE),IFERROR(VLOOKUP(D257,'3. Vinculación Univ. Sociedad'!$E:$F,2,FALSE),IFERROR(VLOOKUP(D257,'4. Docencia y Profesorado Univ.'!$E:$F,2,FALSE),IFERROR(VLOOKUP(D257,'5. Estudiantes y Graduados'!$E:$F,2,FALSE),IFERROR(VLOOKUP(D257,'11. Gestion Administrativa'!$E:$F,2,FALSE),IFERROR(VLOOKUP(D257,'13. Gestión Académica'!$E:$F,2,FALSE),IFERROR(VLOOKUP(D257,'8. Asegura. de la Calid. y M'!$E:$F,2,FALSE),IFERROR(VLOOKUP(D257,'6. Gestión del Conocimiento'!$E:$F,2,FALSE),IFERROR(VLOOKUP(D257,'15. Gobernabilidad y Proceso...'!$E:$F,2,FALSE),IFERROR(VLOOKUP(D257,'12. Gestión del Talento Humano'!$E:$F,2,FALSE),IFERROR(VLOOKUP(D257,'14. Internacional... de la E.S.'!$E:$F,2,FALSE),IFERROR(VLOOKUP(D257,'10. Posgrado'!$E:$F,2,FALSE),IFERROR(VLOOKUP(D257,'17. Gestión TIC'!$E:$F,2,FALSE),IFERROR(VLOOKUP(D257,'16. Desa. del Sistema Educ.Sup.'!$E:$F,2,FALSE),IFERROR(VLOOKUP(D257,'9. Cultura de Inno. Insti...'!$E:$F,2,FALSE),VLOOKUP(D257,'7. Lo Esencial de la Reforma U.'!$E:$F,2,0)))))))))))))))))</f>
        <v>Diseño y Edición  de la sistematización de las 5 “Jornadas de Identidad e Identidades”</v>
      </c>
      <c r="D258" s="31"/>
      <c r="E258" s="92"/>
      <c r="F258" s="92"/>
      <c r="G258" s="92"/>
      <c r="H258" s="75"/>
      <c r="I258" s="75"/>
      <c r="J258" s="75"/>
      <c r="K258" s="111"/>
      <c r="L258" s="428"/>
      <c r="M258" s="428"/>
    </row>
    <row r="259" spans="3:13" hidden="1" x14ac:dyDescent="0.25">
      <c r="C259" s="70"/>
      <c r="D259" s="31"/>
      <c r="E259" s="92"/>
      <c r="F259" s="92"/>
      <c r="G259" s="92"/>
      <c r="H259" s="75"/>
      <c r="I259" s="75"/>
      <c r="J259" s="75"/>
      <c r="K259" s="111"/>
      <c r="L259" s="428"/>
      <c r="M259" s="428"/>
    </row>
    <row r="260" spans="3:13" hidden="1" x14ac:dyDescent="0.25">
      <c r="C260" s="496" t="s">
        <v>44</v>
      </c>
      <c r="D260" s="137" t="s">
        <v>45</v>
      </c>
      <c r="E260" s="569" t="s">
        <v>55</v>
      </c>
      <c r="F260" s="569" t="s">
        <v>57</v>
      </c>
      <c r="G260" s="570" t="s">
        <v>27</v>
      </c>
      <c r="H260" s="571" t="s">
        <v>131</v>
      </c>
      <c r="I260" s="569" t="s">
        <v>46</v>
      </c>
      <c r="J260" s="569" t="s">
        <v>132</v>
      </c>
      <c r="K260" s="569" t="s">
        <v>410</v>
      </c>
      <c r="L260" s="569" t="s">
        <v>411</v>
      </c>
      <c r="M260" s="428"/>
    </row>
    <row r="261" spans="3:13" hidden="1" x14ac:dyDescent="0.25">
      <c r="C261" s="493" t="s">
        <v>1874</v>
      </c>
      <c r="D261" s="497"/>
      <c r="E261" s="500">
        <v>1</v>
      </c>
      <c r="F261" s="507">
        <v>50000</v>
      </c>
      <c r="G261" s="505">
        <f t="shared" ref="G261" si="20">E261*F261</f>
        <v>50000</v>
      </c>
      <c r="H261" s="164" t="s">
        <v>1497</v>
      </c>
      <c r="I261" s="506" t="s">
        <v>731</v>
      </c>
      <c r="J261" s="97" t="str">
        <f>VLOOKUP(I261,Presupuesto!$B$11:$C$566,2,0)</f>
        <v>PUBLICIDAD Y PROPAGANDA</v>
      </c>
      <c r="K261" s="506" t="e">
        <f>#REF!</f>
        <v>#REF!</v>
      </c>
      <c r="L261" s="506" t="s">
        <v>412</v>
      </c>
      <c r="M261" s="428"/>
    </row>
    <row r="262" spans="3:13" hidden="1" x14ac:dyDescent="0.25">
      <c r="C262" s="428"/>
      <c r="D262" s="428"/>
      <c r="E262" s="428"/>
      <c r="F262" s="428"/>
      <c r="G262" s="428"/>
      <c r="H262" s="415"/>
      <c r="I262" s="428"/>
      <c r="J262" s="428"/>
      <c r="K262" s="428"/>
      <c r="L262" s="428"/>
      <c r="M262" s="428"/>
    </row>
    <row r="263" spans="3:13" hidden="1" x14ac:dyDescent="0.25"/>
    <row r="264" spans="3:13" ht="15.75" hidden="1" thickBot="1" x14ac:dyDescent="0.3">
      <c r="C264" s="29" t="s">
        <v>43</v>
      </c>
      <c r="D264" s="30">
        <f>SUM(G270:G271)</f>
        <v>129306.144</v>
      </c>
      <c r="E264" s="92"/>
      <c r="F264" s="92"/>
      <c r="G264" s="92"/>
      <c r="H264" s="75"/>
      <c r="I264" s="75"/>
      <c r="J264" s="75"/>
      <c r="K264" s="111"/>
      <c r="L264" s="428"/>
    </row>
    <row r="265" spans="3:13" hidden="1" x14ac:dyDescent="0.25">
      <c r="C265" s="70"/>
      <c r="D265" s="31"/>
      <c r="E265" s="92"/>
      <c r="F265" s="92"/>
      <c r="G265" s="92"/>
      <c r="H265" s="75"/>
      <c r="I265" s="75"/>
      <c r="J265" s="75"/>
      <c r="K265" s="111"/>
      <c r="L265" s="428"/>
    </row>
    <row r="266" spans="3:13" ht="15.75" hidden="1" x14ac:dyDescent="0.25">
      <c r="C266" s="201" t="s">
        <v>392</v>
      </c>
      <c r="D266" s="347" t="s">
        <v>1983</v>
      </c>
      <c r="E266" s="92"/>
      <c r="F266" s="92"/>
      <c r="G266" s="92"/>
      <c r="H266" s="75"/>
      <c r="I266" s="75"/>
      <c r="J266" s="75"/>
      <c r="K266" s="111"/>
      <c r="L266" s="428"/>
    </row>
    <row r="267" spans="3:13" ht="18.75" hidden="1" x14ac:dyDescent="0.25">
      <c r="C267" s="207" t="str">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Posgrado'!$E:$F,2,FALSE),IFERROR(VLOOKUP(D266,'17. Gestión TIC'!$E:$F,2,FALSE),IFERROR(VLOOKUP(D266,'16. Desa. del Sistema Educ.Sup.'!$E:$F,2,FALSE),IFERROR(VLOOKUP(D266,'9. Cultura de Inno. Insti...'!$E:$F,2,FALSE),VLOOKUP(D266,'7. Lo Esencial de la Reforma U.'!$E:$F,2,0)))))))))))))))))</f>
        <v xml:space="preserve">Participar con ponencias en al menos dos(2)congresos internacionales. </v>
      </c>
      <c r="D267" s="31"/>
      <c r="E267" s="92"/>
      <c r="F267" s="92"/>
      <c r="G267" s="92"/>
      <c r="H267" s="75"/>
      <c r="I267" s="75"/>
      <c r="J267" s="75"/>
      <c r="K267" s="111"/>
      <c r="L267" s="428"/>
    </row>
    <row r="268" spans="3:13" hidden="1" x14ac:dyDescent="0.25">
      <c r="C268" s="70"/>
      <c r="D268" s="31"/>
      <c r="E268" s="92"/>
      <c r="F268" s="92"/>
      <c r="G268" s="92"/>
      <c r="H268" s="75"/>
      <c r="I268" s="75"/>
      <c r="J268" s="75"/>
      <c r="K268" s="111"/>
      <c r="L268" s="428"/>
    </row>
    <row r="269" spans="3:13" ht="15.75" hidden="1" thickBot="1" x14ac:dyDescent="0.3">
      <c r="C269" s="125" t="s">
        <v>44</v>
      </c>
      <c r="D269" s="128" t="s">
        <v>45</v>
      </c>
      <c r="E269" s="127" t="s">
        <v>55</v>
      </c>
      <c r="F269" s="127" t="s">
        <v>57</v>
      </c>
      <c r="G269" s="126" t="s">
        <v>27</v>
      </c>
      <c r="H269" s="132" t="s">
        <v>131</v>
      </c>
      <c r="I269" s="127" t="s">
        <v>46</v>
      </c>
      <c r="J269" s="127" t="s">
        <v>132</v>
      </c>
      <c r="K269" s="127" t="s">
        <v>410</v>
      </c>
      <c r="L269" s="127" t="s">
        <v>411</v>
      </c>
    </row>
    <row r="270" spans="3:13" hidden="1" x14ac:dyDescent="0.25">
      <c r="C270" s="98" t="s">
        <v>50</v>
      </c>
      <c r="D270" s="965"/>
      <c r="E270" s="150">
        <v>3</v>
      </c>
      <c r="F270" s="117">
        <v>22000</v>
      </c>
      <c r="G270" s="96">
        <f t="shared" ref="G270" si="21">E270*F270</f>
        <v>66000</v>
      </c>
      <c r="H270" s="160" t="s">
        <v>1497</v>
      </c>
      <c r="I270" s="307" t="s">
        <v>749</v>
      </c>
      <c r="J270" s="97" t="str">
        <f>VLOOKUP(I270,Presupuesto!$B$11:$C$566,2,0)</f>
        <v>PASAJES NACIONALES</v>
      </c>
      <c r="K270" s="97" t="e">
        <f>#REF!</f>
        <v>#REF!</v>
      </c>
      <c r="L270" s="97" t="s">
        <v>412</v>
      </c>
    </row>
    <row r="271" spans="3:13" ht="15.75" hidden="1" thickBot="1" x14ac:dyDescent="0.3">
      <c r="C271" s="213" t="s">
        <v>450</v>
      </c>
      <c r="D271" s="214">
        <v>3</v>
      </c>
      <c r="E271" s="315">
        <v>4</v>
      </c>
      <c r="F271" s="103">
        <f>HLOOKUP(C271,$AH$2:$BU$3,2,0)</f>
        <v>5275.5120000000006</v>
      </c>
      <c r="G271" s="104">
        <f>D271*E271*F271</f>
        <v>63306.144000000008</v>
      </c>
      <c r="H271" s="316" t="s">
        <v>1497</v>
      </c>
      <c r="I271" s="317" t="s">
        <v>761</v>
      </c>
      <c r="J271" s="105" t="str">
        <f>VLOOKUP(I271,Presupuesto!$B$11:$C$566,2,0)</f>
        <v>VIATICOS NACIONALES</v>
      </c>
      <c r="K271" s="318" t="e">
        <f>#REF!</f>
        <v>#REF!</v>
      </c>
      <c r="L271" s="318" t="s">
        <v>412</v>
      </c>
    </row>
    <row r="272" spans="3:13" hidden="1" x14ac:dyDescent="0.25"/>
    <row r="273" spans="3:12" hidden="1" x14ac:dyDescent="0.25"/>
    <row r="274" spans="3:12" ht="15.75" hidden="1" thickBot="1" x14ac:dyDescent="0.3">
      <c r="C274" s="29" t="s">
        <v>43</v>
      </c>
      <c r="D274" s="30">
        <f>SUM(G281:G282)</f>
        <v>50000</v>
      </c>
      <c r="E274" s="92"/>
      <c r="F274" s="92"/>
      <c r="G274" s="92"/>
      <c r="H274" s="75"/>
      <c r="I274" s="75"/>
      <c r="J274" s="75"/>
      <c r="K274" s="111"/>
      <c r="L274" s="428"/>
    </row>
    <row r="275" spans="3:12" hidden="1" x14ac:dyDescent="0.25">
      <c r="C275" s="70"/>
      <c r="D275" s="31"/>
      <c r="E275" s="92"/>
      <c r="F275" s="92"/>
      <c r="G275" s="92"/>
      <c r="H275" s="75"/>
      <c r="I275" s="75"/>
      <c r="J275" s="75"/>
      <c r="K275" s="111"/>
      <c r="L275" s="428"/>
    </row>
    <row r="276" spans="3:12" hidden="1" x14ac:dyDescent="0.25">
      <c r="C276" s="70"/>
      <c r="D276" s="31"/>
      <c r="E276" s="92"/>
      <c r="F276" s="92"/>
      <c r="G276" s="92"/>
      <c r="H276" s="75"/>
      <c r="I276" s="75"/>
      <c r="J276" s="75"/>
      <c r="K276" s="111"/>
      <c r="L276" s="428"/>
    </row>
    <row r="277" spans="3:12" ht="15.75" hidden="1" x14ac:dyDescent="0.25">
      <c r="C277" s="201" t="s">
        <v>392</v>
      </c>
      <c r="D277" s="347" t="s">
        <v>2043</v>
      </c>
      <c r="E277" s="92"/>
      <c r="F277" s="92"/>
      <c r="G277" s="92"/>
      <c r="H277" s="75"/>
      <c r="I277" s="75"/>
      <c r="J277" s="75"/>
      <c r="K277" s="111"/>
      <c r="L277" s="428"/>
    </row>
    <row r="278" spans="3:12" ht="18.75" hidden="1" x14ac:dyDescent="0.25">
      <c r="C278" s="207"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Diseñar un Observatorio Municipal de Desarrollo Local para fomentar la información y  comunicación en los municipios seleccionados.</v>
      </c>
      <c r="D278" s="31"/>
      <c r="E278" s="92"/>
      <c r="F278" s="92"/>
      <c r="G278" s="92"/>
      <c r="H278" s="75"/>
      <c r="I278" s="75"/>
      <c r="J278" s="75"/>
      <c r="K278" s="111"/>
      <c r="L278" s="428"/>
    </row>
    <row r="279" spans="3:12" hidden="1" x14ac:dyDescent="0.25">
      <c r="C279" s="70"/>
      <c r="D279" s="31"/>
      <c r="E279" s="92"/>
      <c r="F279" s="92"/>
      <c r="G279" s="92"/>
      <c r="H279" s="75"/>
      <c r="I279" s="75"/>
      <c r="J279" s="75"/>
      <c r="K279" s="111"/>
      <c r="L279" s="428"/>
    </row>
    <row r="280" spans="3:12" hidden="1" x14ac:dyDescent="0.25">
      <c r="C280" s="496" t="s">
        <v>44</v>
      </c>
      <c r="D280" s="137" t="s">
        <v>45</v>
      </c>
      <c r="E280" s="569" t="s">
        <v>55</v>
      </c>
      <c r="F280" s="569" t="s">
        <v>57</v>
      </c>
      <c r="G280" s="570" t="s">
        <v>27</v>
      </c>
      <c r="H280" s="571" t="s">
        <v>131</v>
      </c>
      <c r="I280" s="569" t="s">
        <v>46</v>
      </c>
      <c r="J280" s="569" t="s">
        <v>132</v>
      </c>
      <c r="K280" s="569" t="s">
        <v>410</v>
      </c>
      <c r="L280" s="569" t="s">
        <v>411</v>
      </c>
    </row>
    <row r="281" spans="3:12" hidden="1" x14ac:dyDescent="0.25">
      <c r="C281" s="493" t="s">
        <v>48</v>
      </c>
      <c r="D281" s="999"/>
      <c r="E281" s="501">
        <v>1</v>
      </c>
      <c r="F281" s="505">
        <v>44000</v>
      </c>
      <c r="G281" s="505">
        <f t="shared" ref="G281:G282" si="22">E281*F281</f>
        <v>44000</v>
      </c>
      <c r="H281" s="164" t="s">
        <v>1497</v>
      </c>
      <c r="I281" s="506" t="s">
        <v>717</v>
      </c>
      <c r="J281" s="506" t="str">
        <f>VLOOKUP(I281,Presupuesto!$B$11:$C$566,2,0)</f>
        <v>SERVICIOS DE IMPRENTA PUBLIC.Y REPRODUCCION</v>
      </c>
      <c r="K281" s="506" t="s">
        <v>1359</v>
      </c>
      <c r="L281" s="506" t="s">
        <v>397</v>
      </c>
    </row>
    <row r="282" spans="3:12" hidden="1" x14ac:dyDescent="0.25">
      <c r="C282" s="493" t="s">
        <v>49</v>
      </c>
      <c r="D282" s="999"/>
      <c r="E282" s="501">
        <v>40</v>
      </c>
      <c r="F282" s="505">
        <v>150</v>
      </c>
      <c r="G282" s="505">
        <f t="shared" si="22"/>
        <v>6000</v>
      </c>
      <c r="H282" s="164" t="s">
        <v>1497</v>
      </c>
      <c r="I282" s="506" t="s">
        <v>792</v>
      </c>
      <c r="J282" s="506" t="str">
        <f>VLOOKUP(I282,Presupuesto!$B$11:$C$566,2,0)</f>
        <v>ALIMENTOS B EBIDAS PARA PERSONAS</v>
      </c>
      <c r="K282" s="506" t="s">
        <v>1359</v>
      </c>
      <c r="L282" s="506" t="s">
        <v>401</v>
      </c>
    </row>
    <row r="283" spans="3:12" hidden="1" x14ac:dyDescent="0.25"/>
    <row r="284" spans="3:12" s="428" customFormat="1" hidden="1" x14ac:dyDescent="0.25">
      <c r="H284" s="415"/>
    </row>
    <row r="285" spans="3:12" s="428" customFormat="1" hidden="1" x14ac:dyDescent="0.25">
      <c r="H285" s="415"/>
    </row>
    <row r="286" spans="3:12" s="428" customFormat="1" ht="36" hidden="1" x14ac:dyDescent="0.25">
      <c r="C286" s="556" t="s">
        <v>2048</v>
      </c>
      <c r="D286" s="628">
        <f>D288+D298+D308+D318+D330+D339+D349+D358+D370+D379+D388+D398+D407+D419+D430</f>
        <v>745650</v>
      </c>
      <c r="E286" s="582">
        <f>D288+D298+D308+D318+D330+D339+D349+D358+D370+D379+D388+D398+D407+D419+D430</f>
        <v>745650</v>
      </c>
      <c r="H286" s="415"/>
    </row>
    <row r="287" spans="3:12" hidden="1" x14ac:dyDescent="0.25"/>
    <row r="288" spans="3:12" ht="15.75" hidden="1" thickBot="1" x14ac:dyDescent="0.3">
      <c r="C288" s="29" t="s">
        <v>43</v>
      </c>
      <c r="D288" s="30">
        <f>SUM(G295:G295)</f>
        <v>100000</v>
      </c>
      <c r="E288" s="92"/>
      <c r="F288" s="92"/>
      <c r="G288" s="92"/>
      <c r="H288" s="75"/>
      <c r="I288" s="75"/>
      <c r="J288" s="75"/>
      <c r="K288" s="111"/>
      <c r="L288" s="428"/>
    </row>
    <row r="289" spans="3:12" hidden="1" x14ac:dyDescent="0.25">
      <c r="C289" s="70"/>
      <c r="D289" s="31"/>
      <c r="E289" s="92"/>
      <c r="F289" s="92"/>
      <c r="G289" s="92"/>
      <c r="H289" s="75"/>
      <c r="I289" s="75"/>
      <c r="J289" s="75"/>
      <c r="K289" s="111"/>
      <c r="L289" s="428"/>
    </row>
    <row r="290" spans="3:12" hidden="1" x14ac:dyDescent="0.25">
      <c r="C290" s="70"/>
      <c r="D290" s="31"/>
      <c r="E290" s="92"/>
      <c r="F290" s="92"/>
      <c r="G290" s="92"/>
      <c r="H290" s="75"/>
      <c r="I290" s="75"/>
      <c r="J290" s="75"/>
      <c r="K290" s="111"/>
      <c r="L290" s="428"/>
    </row>
    <row r="291" spans="3:12" ht="15.75" hidden="1" x14ac:dyDescent="0.25">
      <c r="C291" s="201" t="s">
        <v>392</v>
      </c>
      <c r="D291" s="347" t="s">
        <v>2255</v>
      </c>
      <c r="E291" s="92"/>
      <c r="F291" s="92"/>
      <c r="G291" s="92"/>
      <c r="H291" s="75"/>
      <c r="I291" s="75"/>
      <c r="J291" s="75"/>
      <c r="K291" s="111"/>
      <c r="L291" s="428"/>
    </row>
    <row r="292" spans="3:12" ht="18.75" hidden="1" x14ac:dyDescent="0.25">
      <c r="C292" s="207" t="str">
        <f>IFERROR(VLOOKUP(D291,'1. Desarrollo e Innov. Curricu.'!$E:$F,2,FALSE),IFERROR(VLOOKUP(D291,'2. Investigación Científica'!$E:$F,2,FALSE),IFERROR(VLOOKUP(D291,'3. Vinculación Univ. Sociedad'!$E:$F,2,FALSE),IFERROR(VLOOKUP(D291,'4. Docencia y Profesorado Univ.'!$E:$F,2,FALSE),IFERROR(VLOOKUP(D291,'5. Estudiantes y Graduados'!$E:$F,2,FALSE),IFERROR(VLOOKUP(D291,'11. Gestion Administrativa'!$E:$F,2,FALSE),IFERROR(VLOOKUP(D291,'13. Gestión Académica'!$E:$F,2,FALSE),IFERROR(VLOOKUP(D291,'8. Asegura. de la Calid. y M'!$E:$F,2,FALSE),IFERROR(VLOOKUP(D291,'6. Gestión del Conocimiento'!$E:$F,2,FALSE),IFERROR(VLOOKUP(D291,'15. Gobernabilidad y Proceso...'!$E:$F,2,FALSE),IFERROR(VLOOKUP(D291,'12. Gestión del Talento Humano'!$E:$F,2,FALSE),IFERROR(VLOOKUP(D291,'14. Internacional... de la E.S.'!$E:$F,2,FALSE),IFERROR(VLOOKUP(D291,'10. Posgrado'!$E:$F,2,FALSE),IFERROR(VLOOKUP(D291,'17. Gestión TIC'!$E:$F,2,FALSE),IFERROR(VLOOKUP(D291,'16. Desa. del Sistema Educ.Sup.'!$E:$F,2,FALSE),IFERROR(VLOOKUP(D291,'9. Cultura de Inno. Insti...'!$E:$F,2,FALSE),VLOOKUP(D291,'7. Lo Esencial de la Reforma U.'!$E:$F,2,0)))))))))))))))))</f>
        <v xml:space="preserve">Realizar un programa de intervención psicológica  educativa por medio del trinomio educativo a  los centros escolares de los municipios priorizados. </v>
      </c>
      <c r="D292" s="31"/>
      <c r="E292" s="92"/>
      <c r="F292" s="92"/>
      <c r="G292" s="92"/>
      <c r="H292" s="75"/>
      <c r="I292" s="75"/>
      <c r="J292" s="75"/>
      <c r="K292" s="111"/>
      <c r="L292" s="428"/>
    </row>
    <row r="293" spans="3:12" hidden="1" x14ac:dyDescent="0.25">
      <c r="C293" s="70"/>
      <c r="D293" s="31"/>
      <c r="E293" s="92"/>
      <c r="F293" s="92"/>
      <c r="G293" s="92"/>
      <c r="H293" s="75"/>
      <c r="I293" s="75"/>
      <c r="J293" s="75"/>
      <c r="K293" s="111"/>
      <c r="L293" s="428"/>
    </row>
    <row r="294" spans="3:12" hidden="1" x14ac:dyDescent="0.25">
      <c r="C294" s="499" t="s">
        <v>44</v>
      </c>
      <c r="D294" s="148" t="s">
        <v>45</v>
      </c>
      <c r="E294" s="499" t="s">
        <v>55</v>
      </c>
      <c r="F294" s="499" t="s">
        <v>57</v>
      </c>
      <c r="G294" s="504" t="s">
        <v>27</v>
      </c>
      <c r="H294" s="149" t="s">
        <v>131</v>
      </c>
      <c r="I294" s="499" t="s">
        <v>46</v>
      </c>
      <c r="J294" s="499" t="s">
        <v>132</v>
      </c>
      <c r="K294" s="499" t="s">
        <v>410</v>
      </c>
      <c r="L294" s="499" t="s">
        <v>411</v>
      </c>
    </row>
    <row r="295" spans="3:12" hidden="1" x14ac:dyDescent="0.25">
      <c r="C295" s="493" t="s">
        <v>50</v>
      </c>
      <c r="D295" s="966"/>
      <c r="E295" s="500">
        <v>10</v>
      </c>
      <c r="F295" s="507">
        <v>10000</v>
      </c>
      <c r="G295" s="505">
        <f t="shared" ref="G295" si="23">E295*F295</f>
        <v>100000</v>
      </c>
      <c r="H295" s="164" t="s">
        <v>1497</v>
      </c>
      <c r="I295" s="553" t="s">
        <v>749</v>
      </c>
      <c r="J295" s="506" t="str">
        <f>VLOOKUP(I295,Presupuesto!$B$11:$C$566,2,0)</f>
        <v>PASAJES NACIONALES</v>
      </c>
      <c r="K295" s="506" t="s">
        <v>471</v>
      </c>
      <c r="L295" s="506" t="s">
        <v>400</v>
      </c>
    </row>
    <row r="296" spans="3:12" hidden="1" x14ac:dyDescent="0.25"/>
    <row r="297" spans="3:12" hidden="1" x14ac:dyDescent="0.25"/>
    <row r="298" spans="3:12" ht="15.75" hidden="1" thickBot="1" x14ac:dyDescent="0.3">
      <c r="C298" s="29" t="s">
        <v>43</v>
      </c>
      <c r="D298" s="30">
        <f>SUM(G305:G305)</f>
        <v>60000</v>
      </c>
      <c r="E298" s="92"/>
      <c r="F298" s="92"/>
      <c r="G298" s="92"/>
      <c r="H298" s="75"/>
      <c r="I298" s="75"/>
      <c r="J298" s="75"/>
      <c r="K298" s="111"/>
      <c r="L298" s="428"/>
    </row>
    <row r="299" spans="3:12" hidden="1" x14ac:dyDescent="0.25">
      <c r="C299" s="70"/>
      <c r="D299" s="31"/>
      <c r="E299" s="92"/>
      <c r="F299" s="92"/>
      <c r="G299" s="92"/>
      <c r="H299" s="75"/>
      <c r="I299" s="75"/>
      <c r="J299" s="75"/>
      <c r="K299" s="111"/>
      <c r="L299" s="428"/>
    </row>
    <row r="300" spans="3:12" hidden="1" x14ac:dyDescent="0.25">
      <c r="C300" s="70"/>
      <c r="D300" s="31"/>
      <c r="E300" s="92"/>
      <c r="F300" s="92"/>
      <c r="G300" s="92"/>
      <c r="H300" s="75"/>
      <c r="I300" s="75"/>
      <c r="J300" s="75"/>
      <c r="K300" s="111"/>
      <c r="L300" s="428"/>
    </row>
    <row r="301" spans="3:12" ht="15.75" hidden="1" x14ac:dyDescent="0.25">
      <c r="C301" s="201" t="s">
        <v>392</v>
      </c>
      <c r="D301" s="347" t="s">
        <v>2257</v>
      </c>
      <c r="E301" s="92"/>
      <c r="F301" s="92"/>
      <c r="G301" s="92"/>
      <c r="H301" s="75"/>
      <c r="I301" s="75"/>
      <c r="J301" s="75"/>
      <c r="K301" s="111"/>
      <c r="L301" s="428"/>
    </row>
    <row r="302" spans="3:12" ht="18.75" hidden="1" x14ac:dyDescent="0.25">
      <c r="C302" s="207" t="str">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Proceso...'!$E:$F,2,FALSE),IFERROR(VLOOKUP(D301,'12.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U.'!$E:$F,2,0)))))))))))))))))</f>
        <v>Participar en al menos (2) proyectos de vinculación de acuerdo a la estrategía de DVUS.</v>
      </c>
      <c r="D302" s="31"/>
      <c r="E302" s="92"/>
      <c r="F302" s="92"/>
      <c r="G302" s="92"/>
      <c r="H302" s="75"/>
      <c r="I302" s="75"/>
      <c r="J302" s="75"/>
      <c r="K302" s="111"/>
      <c r="L302" s="428"/>
    </row>
    <row r="303" spans="3:12" hidden="1" x14ac:dyDescent="0.25">
      <c r="C303" s="70"/>
      <c r="D303" s="31"/>
      <c r="E303" s="92"/>
      <c r="F303" s="92"/>
      <c r="G303" s="92"/>
      <c r="H303" s="75"/>
      <c r="I303" s="75"/>
      <c r="J303" s="75"/>
      <c r="K303" s="111"/>
      <c r="L303" s="428"/>
    </row>
    <row r="304" spans="3:12" ht="15.75" hidden="1" thickBot="1" x14ac:dyDescent="0.3">
      <c r="C304" s="125" t="s">
        <v>44</v>
      </c>
      <c r="D304" s="128" t="s">
        <v>45</v>
      </c>
      <c r="E304" s="127" t="s">
        <v>55</v>
      </c>
      <c r="F304" s="127" t="s">
        <v>57</v>
      </c>
      <c r="G304" s="126" t="s">
        <v>27</v>
      </c>
      <c r="H304" s="132" t="s">
        <v>131</v>
      </c>
      <c r="I304" s="127" t="s">
        <v>46</v>
      </c>
      <c r="J304" s="127" t="s">
        <v>132</v>
      </c>
      <c r="K304" s="127" t="s">
        <v>410</v>
      </c>
      <c r="L304" s="127" t="s">
        <v>411</v>
      </c>
    </row>
    <row r="305" spans="3:12" hidden="1" x14ac:dyDescent="0.25">
      <c r="C305" s="98" t="s">
        <v>50</v>
      </c>
      <c r="D305" s="465"/>
      <c r="E305" s="150">
        <v>6</v>
      </c>
      <c r="F305" s="117">
        <v>10000</v>
      </c>
      <c r="G305" s="96">
        <f t="shared" ref="G305" si="24">E305*F305</f>
        <v>60000</v>
      </c>
      <c r="H305" s="160" t="s">
        <v>1497</v>
      </c>
      <c r="I305" s="307" t="s">
        <v>749</v>
      </c>
      <c r="J305" s="97" t="str">
        <f>VLOOKUP(I305,Presupuesto!$B$11:$C$566,2,0)</f>
        <v>PASAJES NACIONALES</v>
      </c>
      <c r="K305" s="97" t="s">
        <v>471</v>
      </c>
      <c r="L305" s="97" t="s">
        <v>398</v>
      </c>
    </row>
    <row r="306" spans="3:12" hidden="1" x14ac:dyDescent="0.25"/>
    <row r="307" spans="3:12" hidden="1" x14ac:dyDescent="0.25"/>
    <row r="308" spans="3:12" ht="15.75" hidden="1" thickBot="1" x14ac:dyDescent="0.3">
      <c r="C308" s="29" t="s">
        <v>43</v>
      </c>
      <c r="D308" s="30">
        <f>SUM(G314:G315)</f>
        <v>224000</v>
      </c>
      <c r="E308" s="92"/>
      <c r="F308" s="92"/>
      <c r="G308" s="92"/>
      <c r="H308" s="75"/>
      <c r="I308" s="75"/>
      <c r="J308" s="75"/>
      <c r="K308" s="111"/>
      <c r="L308" s="428"/>
    </row>
    <row r="309" spans="3:12" hidden="1" x14ac:dyDescent="0.25">
      <c r="C309" s="70"/>
      <c r="D309" s="31"/>
      <c r="E309" s="92"/>
      <c r="F309" s="92"/>
      <c r="G309" s="92"/>
      <c r="H309" s="75"/>
      <c r="I309" s="75"/>
      <c r="J309" s="75"/>
      <c r="K309" s="111"/>
      <c r="L309" s="428"/>
    </row>
    <row r="310" spans="3:12" ht="15.75" hidden="1" x14ac:dyDescent="0.25">
      <c r="C310" s="201" t="s">
        <v>392</v>
      </c>
      <c r="D310" s="347" t="s">
        <v>2264</v>
      </c>
      <c r="E310" s="92"/>
      <c r="F310" s="92"/>
      <c r="G310" s="92"/>
      <c r="H310" s="75"/>
      <c r="I310" s="75"/>
      <c r="J310" s="75"/>
      <c r="K310" s="111"/>
      <c r="L310" s="428"/>
    </row>
    <row r="311" spans="3:12" ht="18.75" hidden="1" x14ac:dyDescent="0.25">
      <c r="C311" s="207" t="str">
        <f>IFERROR(VLOOKUP(D310,'1. Desarrollo e Innov. Curricu.'!$E:$F,2,FALSE),IFERROR(VLOOKUP(D310,'2. Investigación Científica'!$E:$F,2,FALSE),IFERROR(VLOOKUP(D310,'3. Vinculación Univ. Sociedad'!$E:$F,2,FALSE),IFERROR(VLOOKUP(D310,'4. Docencia y Profesorado Univ.'!$E:$F,2,FALSE),IFERROR(VLOOKUP(D310,'5. Estudiantes y Graduados'!$E:$F,2,FALSE),IFERROR(VLOOKUP(D310,'11. Gestion Administrativa'!$E:$F,2,FALSE),IFERROR(VLOOKUP(D310,'13. Gestión Académica'!$E:$F,2,FALSE),IFERROR(VLOOKUP(D310,'8. Asegura. de la Calid. y M'!$E:$F,2,FALSE),IFERROR(VLOOKUP(D310,'6. Gestión del Conocimiento'!$E:$F,2,FALSE),IFERROR(VLOOKUP(D310,'15. Gobernabilidad y Proceso...'!$E:$F,2,FALSE),IFERROR(VLOOKUP(D310,'12. Gestión del Talento Humano'!$E:$F,2,FALSE),IFERROR(VLOOKUP(D310,'14. Internacional... de la E.S.'!$E:$F,2,FALSE),IFERROR(VLOOKUP(D310,'10. Posgrado'!$E:$F,2,FALSE),IFERROR(VLOOKUP(D310,'17. Gestión TIC'!$E:$F,2,FALSE),IFERROR(VLOOKUP(D310,'16. Desa. del Sistema Educ.Sup.'!$E:$F,2,FALSE),IFERROR(VLOOKUP(D310,'9. Cultura de Inno. Insti...'!$E:$F,2,FALSE),VLOOKUP(D310,'7. Lo Esencial de la Reforma U.'!$E:$F,2,0)))))))))))))))))</f>
        <v xml:space="preserve">Contribuir al desarrollo  de la PAT por medio de giras de supervisión a los estudiantes de la carrera de Trabajo Social. </v>
      </c>
      <c r="D311" s="31"/>
      <c r="E311" s="92"/>
      <c r="F311" s="92"/>
      <c r="G311" s="92"/>
      <c r="H311" s="75"/>
      <c r="I311" s="75"/>
      <c r="J311" s="75"/>
      <c r="K311" s="111"/>
      <c r="L311" s="428"/>
    </row>
    <row r="312" spans="3:12" hidden="1" x14ac:dyDescent="0.25">
      <c r="C312" s="70"/>
      <c r="D312" s="31"/>
      <c r="E312" s="92"/>
      <c r="F312" s="92"/>
      <c r="G312" s="92"/>
      <c r="H312" s="75"/>
      <c r="I312" s="75"/>
      <c r="J312" s="75"/>
      <c r="K312" s="111"/>
      <c r="L312" s="428"/>
    </row>
    <row r="313" spans="3:12" ht="15.75" hidden="1" thickBot="1" x14ac:dyDescent="0.3">
      <c r="C313" s="125" t="s">
        <v>44</v>
      </c>
      <c r="D313" s="128" t="s">
        <v>45</v>
      </c>
      <c r="E313" s="127" t="s">
        <v>55</v>
      </c>
      <c r="F313" s="127" t="s">
        <v>57</v>
      </c>
      <c r="G313" s="126" t="s">
        <v>27</v>
      </c>
      <c r="H313" s="132" t="s">
        <v>131</v>
      </c>
      <c r="I313" s="127" t="s">
        <v>46</v>
      </c>
      <c r="J313" s="127" t="s">
        <v>132</v>
      </c>
      <c r="K313" s="127" t="s">
        <v>410</v>
      </c>
      <c r="L313" s="127" t="s">
        <v>411</v>
      </c>
    </row>
    <row r="314" spans="3:12" hidden="1" x14ac:dyDescent="0.25">
      <c r="C314" s="98" t="s">
        <v>50</v>
      </c>
      <c r="D314" s="965"/>
      <c r="E314" s="150">
        <v>40</v>
      </c>
      <c r="F314" s="117">
        <v>100</v>
      </c>
      <c r="G314" s="96">
        <f t="shared" ref="G314" si="25">E314*F314</f>
        <v>4000</v>
      </c>
      <c r="H314" s="160" t="s">
        <v>129</v>
      </c>
      <c r="I314" s="307" t="s">
        <v>749</v>
      </c>
      <c r="J314" s="97" t="str">
        <f>VLOOKUP(I314,Presupuesto!$B$11:$C$566,2,0)</f>
        <v>PASAJES NACIONALES</v>
      </c>
      <c r="K314" s="97" t="s">
        <v>471</v>
      </c>
      <c r="L314" s="97" t="s">
        <v>412</v>
      </c>
    </row>
    <row r="315" spans="3:12" ht="15.75" hidden="1" thickBot="1" x14ac:dyDescent="0.3">
      <c r="C315" s="213" t="s">
        <v>428</v>
      </c>
      <c r="D315" s="214">
        <v>5</v>
      </c>
      <c r="E315" s="315">
        <v>22</v>
      </c>
      <c r="F315" s="103">
        <f>HLOOKUP(C315,$AH$2:$BU$3,2,0)</f>
        <v>2000</v>
      </c>
      <c r="G315" s="104">
        <f>D315*E315*F315</f>
        <v>220000</v>
      </c>
      <c r="H315" s="316" t="s">
        <v>129</v>
      </c>
      <c r="I315" s="317" t="s">
        <v>761</v>
      </c>
      <c r="J315" s="105" t="str">
        <f>VLOOKUP(I315,Presupuesto!$B$11:$C$566,2,0)</f>
        <v>VIATICOS NACIONALES</v>
      </c>
      <c r="K315" s="318" t="s">
        <v>471</v>
      </c>
      <c r="L315" s="318" t="s">
        <v>412</v>
      </c>
    </row>
    <row r="316" spans="3:12" hidden="1" x14ac:dyDescent="0.25"/>
    <row r="317" spans="3:12" hidden="1" x14ac:dyDescent="0.25"/>
    <row r="318" spans="3:12" ht="15.75" hidden="1" thickBot="1" x14ac:dyDescent="0.3">
      <c r="C318" s="29" t="s">
        <v>43</v>
      </c>
      <c r="D318" s="30">
        <f>SUM(G325:G327)</f>
        <v>36750</v>
      </c>
      <c r="E318" s="92"/>
      <c r="F318" s="92"/>
      <c r="G318" s="92"/>
      <c r="H318" s="75"/>
      <c r="I318" s="75"/>
      <c r="J318" s="75"/>
      <c r="K318" s="111"/>
      <c r="L318" s="428"/>
    </row>
    <row r="319" spans="3:12" hidden="1" x14ac:dyDescent="0.25">
      <c r="C319" s="70"/>
      <c r="D319" s="31"/>
      <c r="E319" s="92"/>
      <c r="F319" s="92"/>
      <c r="G319" s="92"/>
      <c r="H319" s="75"/>
      <c r="I319" s="75"/>
      <c r="J319" s="75"/>
      <c r="K319" s="111"/>
      <c r="L319" s="428"/>
    </row>
    <row r="320" spans="3:12" hidden="1" x14ac:dyDescent="0.25">
      <c r="C320" s="70"/>
      <c r="D320" s="31"/>
      <c r="E320" s="92"/>
      <c r="F320" s="92"/>
      <c r="G320" s="92"/>
      <c r="H320" s="75"/>
      <c r="I320" s="75"/>
      <c r="J320" s="75"/>
      <c r="K320" s="111"/>
      <c r="L320" s="428"/>
    </row>
    <row r="321" spans="3:12" ht="15.75" hidden="1" x14ac:dyDescent="0.25">
      <c r="C321" s="201" t="s">
        <v>392</v>
      </c>
      <c r="D321" s="347" t="s">
        <v>2266</v>
      </c>
      <c r="E321" s="92"/>
      <c r="F321" s="92"/>
      <c r="G321" s="92"/>
      <c r="H321" s="75"/>
      <c r="I321" s="75"/>
      <c r="J321" s="75"/>
      <c r="K321" s="111"/>
      <c r="L321" s="428"/>
    </row>
    <row r="322" spans="3:12" ht="18.75" hidden="1" x14ac:dyDescent="0.25">
      <c r="C322" s="207"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Realizar las evaluaciones psicopedagógicas y psicodiagnósticas a niños de escuelas del Proyecto ACOES.</v>
      </c>
      <c r="D322" s="31"/>
      <c r="E322" s="92"/>
      <c r="F322" s="92"/>
      <c r="G322" s="92"/>
      <c r="H322" s="75"/>
      <c r="I322" s="75"/>
      <c r="J322" s="75"/>
      <c r="K322" s="111"/>
      <c r="L322" s="428"/>
    </row>
    <row r="323" spans="3:12" hidden="1" x14ac:dyDescent="0.25">
      <c r="C323" s="70"/>
      <c r="D323" s="31"/>
      <c r="E323" s="92"/>
      <c r="F323" s="92"/>
      <c r="G323" s="92"/>
      <c r="H323" s="75"/>
      <c r="I323" s="75"/>
      <c r="J323" s="75"/>
      <c r="K323" s="111"/>
      <c r="L323" s="428"/>
    </row>
    <row r="324" spans="3:12" hidden="1" x14ac:dyDescent="0.25">
      <c r="C324" s="499" t="s">
        <v>44</v>
      </c>
      <c r="D324" s="148" t="s">
        <v>45</v>
      </c>
      <c r="E324" s="499" t="s">
        <v>55</v>
      </c>
      <c r="F324" s="499" t="s">
        <v>57</v>
      </c>
      <c r="G324" s="504" t="s">
        <v>27</v>
      </c>
      <c r="H324" s="149" t="s">
        <v>131</v>
      </c>
      <c r="I324" s="499" t="s">
        <v>46</v>
      </c>
      <c r="J324" s="499" t="s">
        <v>132</v>
      </c>
      <c r="K324" s="499" t="s">
        <v>410</v>
      </c>
      <c r="L324" s="499" t="s">
        <v>411</v>
      </c>
    </row>
    <row r="325" spans="3:12" hidden="1" x14ac:dyDescent="0.25">
      <c r="C325" s="493" t="s">
        <v>48</v>
      </c>
      <c r="D325" s="999"/>
      <c r="E325" s="501">
        <v>105</v>
      </c>
      <c r="F325" s="505">
        <v>50</v>
      </c>
      <c r="G325" s="505">
        <f t="shared" ref="G325:G327" si="26">E325*F325</f>
        <v>5250</v>
      </c>
      <c r="H325" s="164" t="s">
        <v>1497</v>
      </c>
      <c r="I325" s="506" t="s">
        <v>717</v>
      </c>
      <c r="J325" s="506" t="str">
        <f>VLOOKUP(I325,Presupuesto!$B$11:$C$566,2,0)</f>
        <v>SERVICIOS DE IMPRENTA PUBLIC.Y REPRODUCCION</v>
      </c>
      <c r="K325" s="506" t="s">
        <v>471</v>
      </c>
      <c r="L325" s="506" t="s">
        <v>412</v>
      </c>
    </row>
    <row r="326" spans="3:12" hidden="1" x14ac:dyDescent="0.25">
      <c r="C326" s="493" t="s">
        <v>50</v>
      </c>
      <c r="D326" s="999"/>
      <c r="E326" s="500">
        <v>13</v>
      </c>
      <c r="F326" s="507">
        <v>500</v>
      </c>
      <c r="G326" s="505">
        <f t="shared" si="26"/>
        <v>6500</v>
      </c>
      <c r="H326" s="164" t="s">
        <v>1497</v>
      </c>
      <c r="I326" s="553" t="s">
        <v>749</v>
      </c>
      <c r="J326" s="506" t="str">
        <f>VLOOKUP(I326,Presupuesto!$B$11:$C$566,2,0)</f>
        <v>PASAJES NACIONALES</v>
      </c>
      <c r="K326" s="506" t="s">
        <v>471</v>
      </c>
      <c r="L326" s="506" t="s">
        <v>397</v>
      </c>
    </row>
    <row r="327" spans="3:12" hidden="1" x14ac:dyDescent="0.25">
      <c r="C327" s="493" t="s">
        <v>417</v>
      </c>
      <c r="D327" s="999"/>
      <c r="E327" s="500">
        <v>100</v>
      </c>
      <c r="F327" s="507">
        <v>250</v>
      </c>
      <c r="G327" s="505">
        <f t="shared" si="26"/>
        <v>25000</v>
      </c>
      <c r="H327" s="164" t="s">
        <v>1497</v>
      </c>
      <c r="I327" s="506" t="s">
        <v>821</v>
      </c>
      <c r="J327" s="506" t="str">
        <f>VLOOKUP(I327,Presupuesto!$B$11:$C$566,2,0)</f>
        <v>PRODUCTOS PAPEL Y CARTON</v>
      </c>
      <c r="K327" s="506" t="s">
        <v>471</v>
      </c>
      <c r="L327" s="506" t="s">
        <v>402</v>
      </c>
    </row>
    <row r="328" spans="3:12" hidden="1" x14ac:dyDescent="0.25"/>
    <row r="329" spans="3:12" hidden="1" x14ac:dyDescent="0.25">
      <c r="C329" s="428"/>
      <c r="D329" s="428"/>
      <c r="E329" s="428"/>
      <c r="F329" s="428"/>
      <c r="G329" s="428"/>
      <c r="H329" s="415"/>
      <c r="I329" s="428"/>
      <c r="J329" s="428"/>
      <c r="K329" s="428"/>
      <c r="L329" s="428"/>
    </row>
    <row r="330" spans="3:12" ht="15.75" hidden="1" thickBot="1" x14ac:dyDescent="0.3">
      <c r="C330" s="29" t="s">
        <v>43</v>
      </c>
      <c r="D330" s="30">
        <f>SUM(G336:G336)</f>
        <v>57500</v>
      </c>
      <c r="E330" s="92"/>
      <c r="F330" s="92"/>
      <c r="G330" s="92"/>
      <c r="H330" s="75"/>
      <c r="I330" s="75"/>
      <c r="J330" s="75"/>
      <c r="K330" s="111"/>
      <c r="L330" s="428"/>
    </row>
    <row r="331" spans="3:12" hidden="1" x14ac:dyDescent="0.25">
      <c r="C331" s="70"/>
      <c r="D331" s="31"/>
      <c r="E331" s="92"/>
      <c r="F331" s="92"/>
      <c r="G331" s="92"/>
      <c r="H331" s="75"/>
      <c r="I331" s="75"/>
      <c r="J331" s="75"/>
      <c r="K331" s="111"/>
      <c r="L331" s="428"/>
    </row>
    <row r="332" spans="3:12" ht="15.75" hidden="1" x14ac:dyDescent="0.25">
      <c r="C332" s="201" t="s">
        <v>392</v>
      </c>
      <c r="D332" s="347" t="s">
        <v>2267</v>
      </c>
      <c r="E332" s="92"/>
      <c r="F332" s="92"/>
      <c r="G332" s="92"/>
      <c r="H332" s="75"/>
      <c r="I332" s="75"/>
      <c r="J332" s="75"/>
      <c r="K332" s="111"/>
      <c r="L332" s="428"/>
    </row>
    <row r="333" spans="3:12" ht="18.75" hidden="1" x14ac:dyDescent="0.25">
      <c r="C333" s="207" t="str">
        <f>IFERROR(VLOOKUP(D332,'1. Desarrollo e Innov. Curricu.'!$E:$F,2,FALSE),IFERROR(VLOOKUP(D332,'2. Investigación Científica'!$E:$F,2,FALSE),IFERROR(VLOOKUP(D332,'3. Vinculación Univ. Sociedad'!$E:$F,2,FALSE),IFERROR(VLOOKUP(D332,'4. Docencia y Profesorado Univ.'!$E:$F,2,FALSE),IFERROR(VLOOKUP(D332,'5. Estudiantes y Graduados'!$E:$F,2,FALSE),IFERROR(VLOOKUP(D332,'11. Gestion Administrativa'!$E:$F,2,FALSE),IFERROR(VLOOKUP(D332,'13. Gestión Académica'!$E:$F,2,FALSE),IFERROR(VLOOKUP(D332,'8. Asegura. de la Calid. y M'!$E:$F,2,FALSE),IFERROR(VLOOKUP(D332,'6. Gestión del Conocimiento'!$E:$F,2,FALSE),IFERROR(VLOOKUP(D332,'15. Gobernabilidad y Proceso...'!$E:$F,2,FALSE),IFERROR(VLOOKUP(D332,'12. Gestión del Talento Humano'!$E:$F,2,FALSE),IFERROR(VLOOKUP(D332,'14. Internacional... de la E.S.'!$E:$F,2,FALSE),IFERROR(VLOOKUP(D332,'10. Posgrado'!$E:$F,2,FALSE),IFERROR(VLOOKUP(D332,'17. Gestión TIC'!$E:$F,2,FALSE),IFERROR(VLOOKUP(D332,'16. Desa. del Sistema Educ.Sup.'!$E:$F,2,FALSE),IFERROR(VLOOKUP(D332,'9. Cultura de Inno. Insti...'!$E:$F,2,FALSE),VLOOKUP(D332,'7. Lo Esencial de la Reforma U.'!$E:$F,2,0)))))))))))))))))</f>
        <v>Desarrollar Practicas académicas de la Orientación arqueológica</v>
      </c>
      <c r="D333" s="31"/>
      <c r="E333" s="92"/>
      <c r="F333" s="92"/>
      <c r="G333" s="92"/>
      <c r="H333" s="75"/>
      <c r="I333" s="75"/>
      <c r="J333" s="75"/>
      <c r="K333" s="111"/>
      <c r="L333" s="428"/>
    </row>
    <row r="334" spans="3:12" hidden="1" x14ac:dyDescent="0.25">
      <c r="C334" s="70"/>
      <c r="D334" s="31"/>
      <c r="E334" s="92"/>
      <c r="F334" s="92"/>
      <c r="G334" s="92"/>
      <c r="H334" s="75"/>
      <c r="I334" s="75"/>
      <c r="J334" s="75"/>
      <c r="K334" s="111"/>
      <c r="L334" s="428"/>
    </row>
    <row r="335" spans="3:12" ht="15.75" hidden="1" thickBot="1" x14ac:dyDescent="0.3">
      <c r="C335" s="125" t="s">
        <v>44</v>
      </c>
      <c r="D335" s="128" t="s">
        <v>45</v>
      </c>
      <c r="E335" s="127" t="s">
        <v>55</v>
      </c>
      <c r="F335" s="127" t="s">
        <v>57</v>
      </c>
      <c r="G335" s="126" t="s">
        <v>27</v>
      </c>
      <c r="H335" s="132" t="s">
        <v>131</v>
      </c>
      <c r="I335" s="127" t="s">
        <v>46</v>
      </c>
      <c r="J335" s="127" t="s">
        <v>132</v>
      </c>
      <c r="K335" s="127" t="s">
        <v>410</v>
      </c>
      <c r="L335" s="127" t="s">
        <v>411</v>
      </c>
    </row>
    <row r="336" spans="3:12" ht="15.75" hidden="1" thickBot="1" x14ac:dyDescent="0.3">
      <c r="C336" s="213" t="s">
        <v>430</v>
      </c>
      <c r="D336" s="214">
        <v>2</v>
      </c>
      <c r="E336" s="315">
        <v>25</v>
      </c>
      <c r="F336" s="103">
        <f>HLOOKUP(C336,$AH$2:$BU$3,2,0)</f>
        <v>1150</v>
      </c>
      <c r="G336" s="104">
        <f>D336*E336*F336</f>
        <v>57500</v>
      </c>
      <c r="H336" s="316" t="s">
        <v>129</v>
      </c>
      <c r="I336" s="317" t="s">
        <v>761</v>
      </c>
      <c r="J336" s="105" t="str">
        <f>VLOOKUP(I336,Presupuesto!$B$11:$C$566,2,0)</f>
        <v>VIATICOS NACIONALES</v>
      </c>
      <c r="K336" s="318" t="s">
        <v>471</v>
      </c>
      <c r="L336" s="318" t="s">
        <v>398</v>
      </c>
    </row>
    <row r="337" spans="3:12" hidden="1" x14ac:dyDescent="0.25">
      <c r="C337" s="428"/>
      <c r="D337" s="428"/>
      <c r="E337" s="428"/>
      <c r="F337" s="428"/>
      <c r="G337" s="428"/>
      <c r="H337" s="415"/>
      <c r="I337" s="428"/>
      <c r="J337" s="428"/>
      <c r="K337" s="428"/>
      <c r="L337" s="428"/>
    </row>
    <row r="338" spans="3:12" hidden="1" x14ac:dyDescent="0.25">
      <c r="C338" s="428"/>
      <c r="D338" s="428"/>
      <c r="E338" s="428"/>
      <c r="F338" s="428"/>
      <c r="G338" s="428"/>
      <c r="H338" s="415"/>
      <c r="I338" s="428"/>
      <c r="J338" s="428"/>
      <c r="K338" s="428"/>
      <c r="L338" s="428"/>
    </row>
    <row r="339" spans="3:12" ht="15.75" hidden="1" thickBot="1" x14ac:dyDescent="0.3">
      <c r="C339" s="29" t="s">
        <v>43</v>
      </c>
      <c r="D339" s="30">
        <f>SUM(G345:G345)</f>
        <v>120000</v>
      </c>
      <c r="E339" s="92"/>
      <c r="F339" s="92"/>
      <c r="G339" s="92"/>
      <c r="H339" s="75"/>
      <c r="I339" s="75"/>
      <c r="J339" s="75"/>
      <c r="K339" s="111"/>
      <c r="L339" s="428"/>
    </row>
    <row r="340" spans="3:12" hidden="1" x14ac:dyDescent="0.25">
      <c r="C340" s="70"/>
      <c r="D340" s="31"/>
      <c r="E340" s="92"/>
      <c r="F340" s="92"/>
      <c r="G340" s="92"/>
      <c r="H340" s="75"/>
      <c r="I340" s="75"/>
      <c r="J340" s="75"/>
      <c r="K340" s="111"/>
      <c r="L340" s="428"/>
    </row>
    <row r="341" spans="3:12" ht="15.75" hidden="1" x14ac:dyDescent="0.25">
      <c r="C341" s="201" t="s">
        <v>392</v>
      </c>
      <c r="D341" s="347" t="s">
        <v>2268</v>
      </c>
      <c r="E341" s="92"/>
      <c r="F341" s="92"/>
      <c r="G341" s="92"/>
      <c r="H341" s="75"/>
      <c r="I341" s="75"/>
      <c r="J341" s="75"/>
      <c r="K341" s="111"/>
      <c r="L341" s="428"/>
    </row>
    <row r="342" spans="3:12" ht="18.75" hidden="1" x14ac:dyDescent="0.25">
      <c r="C342" s="207" t="str">
        <f>IFERROR(VLOOKUP(D341,'1. Desarrollo e Innov. Curricu.'!$E:$F,2,FALSE),IFERROR(VLOOKUP(D341,'2. Investigación Científica'!$E:$F,2,FALSE),IFERROR(VLOOKUP(D341,'3. Vinculación Univ. Sociedad'!$E:$F,2,FALSE),IFERROR(VLOOKUP(D341,'4. Docencia y Profesorado Univ.'!$E:$F,2,FALSE),IFERROR(VLOOKUP(D341,'5. Estudiantes y Graduados'!$E:$F,2,FALSE),IFERROR(VLOOKUP(D341,'11. Gestion Administrativa'!$E:$F,2,FALSE),IFERROR(VLOOKUP(D341,'13. Gestión Académica'!$E:$F,2,FALSE),IFERROR(VLOOKUP(D341,'8. Asegura. de la Calid. y M'!$E:$F,2,FALSE),IFERROR(VLOOKUP(D341,'6. Gestión del Conocimiento'!$E:$F,2,FALSE),IFERROR(VLOOKUP(D341,'15. Gobernabilidad y Proceso...'!$E:$F,2,FALSE),IFERROR(VLOOKUP(D341,'12. Gestión del Talento Humano'!$E:$F,2,FALSE),IFERROR(VLOOKUP(D341,'14. Internacional... de la E.S.'!$E:$F,2,FALSE),IFERROR(VLOOKUP(D341,'10. Posgrado'!$E:$F,2,FALSE),IFERROR(VLOOKUP(D341,'17. Gestión TIC'!$E:$F,2,FALSE),IFERROR(VLOOKUP(D341,'16. Desa. del Sistema Educ.Sup.'!$E:$F,2,FALSE),IFERROR(VLOOKUP(D341,'9. Cultura de Inno. Insti...'!$E:$F,2,FALSE),VLOOKUP(D341,'7. Lo Esencial de la Reforma U.'!$E:$F,2,0)))))))))))))))))</f>
        <v xml:space="preserve">Apoyar a la supervisión de  practicantes de 800 horas en diferentes instituciones que cumplen con requisitos UNAH en beneficio de la comunidad. </v>
      </c>
      <c r="D342" s="31"/>
      <c r="E342" s="92"/>
      <c r="F342" s="92"/>
      <c r="G342" s="92"/>
      <c r="H342" s="75"/>
      <c r="I342" s="75"/>
      <c r="J342" s="75"/>
      <c r="K342" s="111"/>
      <c r="L342" s="428"/>
    </row>
    <row r="343" spans="3:12" hidden="1" x14ac:dyDescent="0.25">
      <c r="C343" s="70"/>
      <c r="D343" s="31"/>
      <c r="E343" s="92"/>
      <c r="F343" s="92"/>
      <c r="G343" s="92"/>
      <c r="H343" s="75"/>
      <c r="I343" s="75"/>
      <c r="J343" s="75"/>
      <c r="K343" s="111"/>
      <c r="L343" s="428"/>
    </row>
    <row r="344" spans="3:12" ht="15.75" hidden="1" thickBot="1" x14ac:dyDescent="0.3">
      <c r="C344" s="125" t="s">
        <v>44</v>
      </c>
      <c r="D344" s="128" t="s">
        <v>45</v>
      </c>
      <c r="E344" s="127" t="s">
        <v>55</v>
      </c>
      <c r="F344" s="127" t="s">
        <v>57</v>
      </c>
      <c r="G344" s="126" t="s">
        <v>27</v>
      </c>
      <c r="H344" s="132" t="s">
        <v>131</v>
      </c>
      <c r="I344" s="127" t="s">
        <v>46</v>
      </c>
      <c r="J344" s="127" t="s">
        <v>132</v>
      </c>
      <c r="K344" s="127" t="s">
        <v>410</v>
      </c>
      <c r="L344" s="127" t="s">
        <v>411</v>
      </c>
    </row>
    <row r="345" spans="3:12" ht="15.75" hidden="1" thickBot="1" x14ac:dyDescent="0.3">
      <c r="C345" s="213" t="s">
        <v>428</v>
      </c>
      <c r="D345" s="214">
        <v>6</v>
      </c>
      <c r="E345" s="315">
        <v>10</v>
      </c>
      <c r="F345" s="103">
        <f>HLOOKUP(C345,$AH$2:$BU$3,2,0)</f>
        <v>2000</v>
      </c>
      <c r="G345" s="104">
        <f>D345*E345*F345</f>
        <v>120000</v>
      </c>
      <c r="H345" s="316" t="s">
        <v>129</v>
      </c>
      <c r="I345" s="317" t="s">
        <v>761</v>
      </c>
      <c r="J345" s="105" t="str">
        <f>VLOOKUP(I345,Presupuesto!$B$11:$C$566,2,0)</f>
        <v>VIATICOS NACIONALES</v>
      </c>
      <c r="K345" s="318" t="s">
        <v>471</v>
      </c>
      <c r="L345" s="318" t="s">
        <v>402</v>
      </c>
    </row>
    <row r="346" spans="3:12" hidden="1" x14ac:dyDescent="0.25">
      <c r="C346" s="428"/>
      <c r="D346" s="428"/>
      <c r="E346" s="428"/>
      <c r="F346" s="428"/>
      <c r="G346" s="428"/>
      <c r="H346" s="415"/>
      <c r="I346" s="428"/>
      <c r="J346" s="428"/>
      <c r="K346" s="428"/>
      <c r="L346" s="428"/>
    </row>
    <row r="347" spans="3:12" hidden="1" x14ac:dyDescent="0.25"/>
    <row r="348" spans="3:12" hidden="1" x14ac:dyDescent="0.25">
      <c r="C348" s="428"/>
      <c r="D348" s="428"/>
      <c r="E348" s="428"/>
      <c r="F348" s="428"/>
      <c r="G348" s="428"/>
      <c r="H348" s="415"/>
      <c r="I348" s="428"/>
      <c r="J348" s="428"/>
      <c r="K348" s="428"/>
      <c r="L348" s="428"/>
    </row>
    <row r="349" spans="3:12" ht="15.75" hidden="1" thickBot="1" x14ac:dyDescent="0.3">
      <c r="C349" s="29" t="s">
        <v>43</v>
      </c>
      <c r="D349" s="30">
        <f>SUM(G355:G355)</f>
        <v>20000</v>
      </c>
      <c r="E349" s="92"/>
      <c r="F349" s="92"/>
      <c r="G349" s="92"/>
      <c r="H349" s="75"/>
      <c r="I349" s="75"/>
      <c r="J349" s="75"/>
      <c r="K349" s="111"/>
      <c r="L349" s="428"/>
    </row>
    <row r="350" spans="3:12" hidden="1" x14ac:dyDescent="0.25">
      <c r="C350" s="70"/>
      <c r="D350" s="31"/>
      <c r="E350" s="92"/>
      <c r="F350" s="92"/>
      <c r="G350" s="92"/>
      <c r="H350" s="75"/>
      <c r="I350" s="75"/>
      <c r="J350" s="75"/>
      <c r="K350" s="111"/>
      <c r="L350" s="428"/>
    </row>
    <row r="351" spans="3:12" ht="15.75" hidden="1" x14ac:dyDescent="0.25">
      <c r="C351" s="201" t="s">
        <v>392</v>
      </c>
      <c r="D351" s="347" t="s">
        <v>2270</v>
      </c>
      <c r="E351" s="92"/>
      <c r="F351" s="92"/>
      <c r="G351" s="92"/>
      <c r="H351" s="75"/>
      <c r="I351" s="75"/>
      <c r="J351" s="75"/>
      <c r="K351" s="111"/>
      <c r="L351" s="428"/>
    </row>
    <row r="352" spans="3:12" ht="18.75" hidden="1" x14ac:dyDescent="0.25">
      <c r="C352" s="207" t="str">
        <f>IFERROR(VLOOKUP(D351,'1. Desarrollo e Innov. Curricu.'!$E:$F,2,FALSE),IFERROR(VLOOKUP(D351,'2. Investigación Científica'!$E:$F,2,FALSE),IFERROR(VLOOKUP(D351,'3. Vinculación Univ. Sociedad'!$E:$F,2,FALSE),IFERROR(VLOOKUP(D351,'4. Docencia y Profesorado Univ.'!$E:$F,2,FALSE),IFERROR(VLOOKUP(D351,'5. Estudiantes y Graduados'!$E:$F,2,FALSE),IFERROR(VLOOKUP(D351,'11. Gestion Administrativa'!$E:$F,2,FALSE),IFERROR(VLOOKUP(D351,'13. Gestión Académica'!$E:$F,2,FALSE),IFERROR(VLOOKUP(D351,'8. Asegura. de la Calid. y M'!$E:$F,2,FALSE),IFERROR(VLOOKUP(D351,'6. Gestión del Conocimiento'!$E:$F,2,FALSE),IFERROR(VLOOKUP(D351,'15. Gobernabilidad y Proceso...'!$E:$F,2,FALSE),IFERROR(VLOOKUP(D351,'12. Gestión del Talento Humano'!$E:$F,2,FALSE),IFERROR(VLOOKUP(D351,'14. Internacional... de la E.S.'!$E:$F,2,FALSE),IFERROR(VLOOKUP(D351,'10. Posgrado'!$E:$F,2,FALSE),IFERROR(VLOOKUP(D351,'17. Gestión TIC'!$E:$F,2,FALSE),IFERROR(VLOOKUP(D351,'16. Desa. del Sistema Educ.Sup.'!$E:$F,2,FALSE),IFERROR(VLOOKUP(D351,'9. Cultura de Inno. Insti...'!$E:$F,2,FALSE),VLOOKUP(D351,'7. Lo Esencial de la Reforma U.'!$E:$F,2,0)))))))))))))))))</f>
        <v xml:space="preserve">Contribuir al rescate de la memoria histórica nacional y local. </v>
      </c>
      <c r="D352" s="31"/>
      <c r="E352" s="92"/>
      <c r="F352" s="92"/>
      <c r="G352" s="92"/>
      <c r="H352" s="75"/>
      <c r="I352" s="75"/>
      <c r="J352" s="75"/>
      <c r="K352" s="111"/>
      <c r="L352" s="428"/>
    </row>
    <row r="353" spans="3:12" hidden="1" x14ac:dyDescent="0.25">
      <c r="C353" s="70"/>
      <c r="D353" s="31"/>
      <c r="E353" s="92"/>
      <c r="F353" s="92"/>
      <c r="G353" s="92"/>
      <c r="H353" s="75"/>
      <c r="I353" s="75"/>
      <c r="J353" s="75"/>
      <c r="K353" s="111"/>
      <c r="L353" s="428"/>
    </row>
    <row r="354" spans="3:12" ht="15.75" hidden="1" thickBot="1" x14ac:dyDescent="0.3">
      <c r="C354" s="125" t="s">
        <v>44</v>
      </c>
      <c r="D354" s="128" t="s">
        <v>45</v>
      </c>
      <c r="E354" s="127" t="s">
        <v>55</v>
      </c>
      <c r="F354" s="127" t="s">
        <v>57</v>
      </c>
      <c r="G354" s="126" t="s">
        <v>27</v>
      </c>
      <c r="H354" s="132" t="s">
        <v>131</v>
      </c>
      <c r="I354" s="127" t="s">
        <v>46</v>
      </c>
      <c r="J354" s="127" t="s">
        <v>132</v>
      </c>
      <c r="K354" s="127" t="s">
        <v>410</v>
      </c>
      <c r="L354" s="127" t="s">
        <v>411</v>
      </c>
    </row>
    <row r="355" spans="3:12" hidden="1" x14ac:dyDescent="0.25">
      <c r="C355" s="98" t="s">
        <v>50</v>
      </c>
      <c r="D355" s="965"/>
      <c r="E355" s="150">
        <v>2</v>
      </c>
      <c r="F355" s="117">
        <v>10000</v>
      </c>
      <c r="G355" s="96">
        <f t="shared" ref="G355" si="27">E355*F355</f>
        <v>20000</v>
      </c>
      <c r="H355" s="160" t="s">
        <v>129</v>
      </c>
      <c r="I355" s="307" t="s">
        <v>749</v>
      </c>
      <c r="J355" s="97" t="str">
        <f>VLOOKUP(I355,Presupuesto!$B$11:$C$566,2,0)</f>
        <v>PASAJES NACIONALES</v>
      </c>
      <c r="K355" s="97" t="s">
        <v>471</v>
      </c>
      <c r="L355" s="97" t="s">
        <v>399</v>
      </c>
    </row>
    <row r="356" spans="3:12" hidden="1" x14ac:dyDescent="0.25">
      <c r="C356" s="428"/>
      <c r="D356" s="428"/>
      <c r="E356" s="428"/>
      <c r="F356" s="428"/>
      <c r="G356" s="428"/>
      <c r="H356" s="415"/>
      <c r="I356" s="428"/>
      <c r="J356" s="428"/>
      <c r="K356" s="428"/>
      <c r="L356" s="428"/>
    </row>
    <row r="357" spans="3:12" hidden="1" x14ac:dyDescent="0.25">
      <c r="C357" s="428"/>
      <c r="D357" s="428"/>
      <c r="E357" s="428"/>
      <c r="F357" s="428"/>
      <c r="G357" s="428"/>
      <c r="H357" s="415"/>
      <c r="I357" s="428"/>
      <c r="J357" s="428"/>
      <c r="K357" s="428"/>
      <c r="L357" s="428"/>
    </row>
    <row r="358" spans="3:12" ht="15.75" hidden="1" thickBot="1" x14ac:dyDescent="0.3">
      <c r="C358" s="29" t="s">
        <v>43</v>
      </c>
      <c r="D358" s="30">
        <f>SUM(G364:G366)</f>
        <v>35000</v>
      </c>
      <c r="E358" s="92"/>
      <c r="F358" s="92"/>
      <c r="G358" s="92"/>
      <c r="H358" s="75"/>
      <c r="I358" s="75"/>
      <c r="J358" s="75"/>
      <c r="K358" s="111"/>
      <c r="L358" s="428"/>
    </row>
    <row r="359" spans="3:12" hidden="1" x14ac:dyDescent="0.25">
      <c r="C359" s="70"/>
      <c r="D359" s="31"/>
      <c r="E359" s="92"/>
      <c r="F359" s="92"/>
      <c r="G359" s="92"/>
      <c r="H359" s="75"/>
      <c r="I359" s="75"/>
      <c r="J359" s="75"/>
      <c r="K359" s="111"/>
      <c r="L359" s="428"/>
    </row>
    <row r="360" spans="3:12" ht="15.75" hidden="1" x14ac:dyDescent="0.25">
      <c r="C360" s="201" t="s">
        <v>392</v>
      </c>
      <c r="D360" s="347" t="s">
        <v>2272</v>
      </c>
      <c r="E360" s="92"/>
      <c r="F360" s="92"/>
      <c r="G360" s="92"/>
      <c r="H360" s="75"/>
      <c r="I360" s="75"/>
      <c r="J360" s="75"/>
      <c r="K360" s="111"/>
      <c r="L360" s="428"/>
    </row>
    <row r="361" spans="3:12" ht="37.5" hidden="1" customHeight="1" x14ac:dyDescent="0.25">
      <c r="C361" s="620" t="str">
        <f>IFERROR(VLOOKUP(D360,'1. Desarrollo e Innov. Curricu.'!$E:$F,2,FALSE),IFERROR(VLOOKUP(D360,'2. Investigación Científica'!$E:$F,2,FALSE),IFERROR(VLOOKUP(D360,'3. Vinculación Univ. Sociedad'!$E:$F,2,FALSE),IFERROR(VLOOKUP(D360,'4. Docencia y Profesorado Univ.'!$E:$F,2,FALSE),IFERROR(VLOOKUP(D360,'5. Estudiantes y Graduados'!$E:$F,2,FALSE),IFERROR(VLOOKUP(D360,'11. Gestion Administrativa'!$E:$F,2,FALSE),IFERROR(VLOOKUP(D360,'13. Gestión Académica'!$E:$F,2,FALSE),IFERROR(VLOOKUP(D360,'8. Asegura. de la Calid. y M'!$E:$F,2,FALSE),IFERROR(VLOOKUP(D360,'6. Gestión del Conocimiento'!$E:$F,2,FALSE),IFERROR(VLOOKUP(D360,'15. Gobernabilidad y Proceso...'!$E:$F,2,FALSE),IFERROR(VLOOKUP(D360,'12. Gestión del Talento Humano'!$E:$F,2,FALSE),IFERROR(VLOOKUP(D360,'14. Internacional... de la E.S.'!$E:$F,2,FALSE),IFERROR(VLOOKUP(D360,'10. Posgrado'!$E:$F,2,FALSE),IFERROR(VLOOKUP(D360,'17. Gestión TIC'!$E:$F,2,FALSE),IFERROR(VLOOKUP(D360,'16. Desa. del Sistema Educ.Sup.'!$E:$F,2,FALSE),IFERROR(VLOOKUP(D360,'9. Cultura de Inno. Insti...'!$E:$F,2,FALSE),VLOOKUP(D360,'7. Lo Esencial de la Reforma U.'!$E:$F,2,0)))))))))))))))))</f>
        <v xml:space="preserve">Coordinar las reuniones con el personal  docente para el diseño del un programa de diiplomado. </v>
      </c>
      <c r="D361" s="31" t="s">
        <v>2273</v>
      </c>
      <c r="E361" s="92"/>
      <c r="F361" s="92"/>
      <c r="G361" s="92"/>
      <c r="H361" s="75"/>
      <c r="I361" s="75"/>
      <c r="J361" s="75"/>
      <c r="K361" s="111"/>
      <c r="L361" s="428"/>
    </row>
    <row r="362" spans="3:12" hidden="1" x14ac:dyDescent="0.25">
      <c r="C362" s="70"/>
      <c r="D362" s="31"/>
      <c r="E362" s="92"/>
      <c r="F362" s="92"/>
      <c r="G362" s="92"/>
      <c r="H362" s="75"/>
      <c r="I362" s="75"/>
      <c r="J362" s="75"/>
      <c r="K362" s="111"/>
      <c r="L362" s="428"/>
    </row>
    <row r="363" spans="3:12" ht="15.75" hidden="1" thickBot="1" x14ac:dyDescent="0.3">
      <c r="C363" s="125" t="s">
        <v>44</v>
      </c>
      <c r="D363" s="128" t="s">
        <v>45</v>
      </c>
      <c r="E363" s="127" t="s">
        <v>55</v>
      </c>
      <c r="F363" s="127" t="s">
        <v>57</v>
      </c>
      <c r="G363" s="126" t="s">
        <v>27</v>
      </c>
      <c r="H363" s="132" t="s">
        <v>131</v>
      </c>
      <c r="I363" s="127" t="s">
        <v>46</v>
      </c>
      <c r="J363" s="127" t="s">
        <v>132</v>
      </c>
      <c r="K363" s="127" t="s">
        <v>410</v>
      </c>
      <c r="L363" s="127" t="s">
        <v>411</v>
      </c>
    </row>
    <row r="364" spans="3:12" x14ac:dyDescent="0.25">
      <c r="C364" s="98" t="s">
        <v>48</v>
      </c>
      <c r="D364" s="1001"/>
      <c r="E364" s="199">
        <v>200</v>
      </c>
      <c r="F364" s="99">
        <v>100</v>
      </c>
      <c r="G364" s="96">
        <f t="shared" ref="G364:G366" si="28">E364*F364</f>
        <v>20000</v>
      </c>
      <c r="H364" s="1088"/>
      <c r="I364" s="97" t="s">
        <v>717</v>
      </c>
      <c r="J364" s="97" t="str">
        <f>VLOOKUP(I364,Presupuesto!$B$11:$C$566,2,0)</f>
        <v>SERVICIOS DE IMPRENTA PUBLIC.Y REPRODUCCION</v>
      </c>
      <c r="K364" s="97" t="s">
        <v>471</v>
      </c>
      <c r="L364" s="97" t="s">
        <v>412</v>
      </c>
    </row>
    <row r="365" spans="3:12" x14ac:dyDescent="0.25">
      <c r="C365" s="98" t="s">
        <v>49</v>
      </c>
      <c r="D365" s="1001"/>
      <c r="E365" s="199">
        <v>30</v>
      </c>
      <c r="F365" s="99">
        <v>150</v>
      </c>
      <c r="G365" s="96">
        <f t="shared" si="28"/>
        <v>4500</v>
      </c>
      <c r="H365" s="1088"/>
      <c r="I365" s="97" t="s">
        <v>792</v>
      </c>
      <c r="J365" s="97" t="str">
        <f>VLOOKUP(I365,Presupuesto!$B$11:$C$566,2,0)</f>
        <v>ALIMENTOS B EBIDAS PARA PERSONAS</v>
      </c>
      <c r="K365" s="97" t="s">
        <v>471</v>
      </c>
      <c r="L365" s="97" t="s">
        <v>396</v>
      </c>
    </row>
    <row r="366" spans="3:12" x14ac:dyDescent="0.25">
      <c r="C366" s="98" t="s">
        <v>50</v>
      </c>
      <c r="D366" s="1001"/>
      <c r="E366" s="150">
        <v>1</v>
      </c>
      <c r="F366" s="117">
        <v>10500</v>
      </c>
      <c r="G366" s="96">
        <f t="shared" si="28"/>
        <v>10500</v>
      </c>
      <c r="H366" s="1088"/>
      <c r="I366" s="307" t="s">
        <v>749</v>
      </c>
      <c r="J366" s="97" t="str">
        <f>VLOOKUP(I366,Presupuesto!$B$11:$C$566,2,0)</f>
        <v>PASAJES NACIONALES</v>
      </c>
      <c r="K366" s="97" t="s">
        <v>471</v>
      </c>
      <c r="L366" s="97" t="s">
        <v>412</v>
      </c>
    </row>
    <row r="367" spans="3:12" hidden="1" x14ac:dyDescent="0.25">
      <c r="C367" s="428"/>
      <c r="D367" s="428"/>
      <c r="E367" s="428"/>
      <c r="F367" s="428"/>
      <c r="G367" s="428"/>
      <c r="H367" s="415"/>
      <c r="I367" s="428"/>
      <c r="J367" s="428"/>
      <c r="K367" s="428"/>
      <c r="L367" s="428"/>
    </row>
    <row r="368" spans="3:12" hidden="1" x14ac:dyDescent="0.25"/>
    <row r="369" spans="3:12" hidden="1" x14ac:dyDescent="0.25">
      <c r="C369" s="428"/>
      <c r="D369" s="428"/>
      <c r="E369" s="428"/>
      <c r="F369" s="428"/>
      <c r="G369" s="428"/>
      <c r="H369" s="415"/>
      <c r="I369" s="428"/>
      <c r="J369" s="428"/>
      <c r="K369" s="428"/>
      <c r="L369" s="428"/>
    </row>
    <row r="370" spans="3:12" ht="15.75" hidden="1" thickBot="1" x14ac:dyDescent="0.3">
      <c r="C370" s="29" t="s">
        <v>43</v>
      </c>
      <c r="D370" s="30">
        <f>SUM(G376:G376)</f>
        <v>30000</v>
      </c>
      <c r="E370" s="92"/>
      <c r="F370" s="92"/>
      <c r="G370" s="92"/>
      <c r="H370" s="75"/>
      <c r="I370" s="75"/>
      <c r="J370" s="75"/>
      <c r="K370" s="111"/>
      <c r="L370" s="428"/>
    </row>
    <row r="371" spans="3:12" hidden="1" x14ac:dyDescent="0.25">
      <c r="C371" s="70"/>
      <c r="D371" s="31"/>
      <c r="E371" s="92"/>
      <c r="F371" s="92"/>
      <c r="G371" s="92"/>
      <c r="H371" s="75"/>
      <c r="I371" s="75"/>
      <c r="J371" s="75"/>
      <c r="K371" s="111"/>
      <c r="L371" s="428"/>
    </row>
    <row r="372" spans="3:12" ht="15.75" hidden="1" x14ac:dyDescent="0.25">
      <c r="C372" s="201" t="s">
        <v>392</v>
      </c>
      <c r="D372" s="347" t="s">
        <v>2276</v>
      </c>
      <c r="E372" s="92"/>
      <c r="F372" s="92"/>
      <c r="G372" s="92"/>
      <c r="H372" s="75"/>
      <c r="I372" s="75"/>
      <c r="J372" s="75"/>
      <c r="K372" s="111"/>
      <c r="L372" s="428"/>
    </row>
    <row r="373" spans="3:12" ht="18.75" hidden="1" x14ac:dyDescent="0.25">
      <c r="C373" s="207" t="str">
        <f>IFERROR(VLOOKUP(D372,'1. Desarrollo e Innov. Curricu.'!$E:$F,2,FALSE),IFERROR(VLOOKUP(D372,'2. Investigación Científica'!$E:$F,2,FALSE),IFERROR(VLOOKUP(D372,'3. Vinculación Univ. Sociedad'!$E:$F,2,FALSE),IFERROR(VLOOKUP(D372,'4. Docencia y Profesorado Univ.'!$E:$F,2,FALSE),IFERROR(VLOOKUP(D372,'5. Estudiantes y Graduados'!$E:$F,2,FALSE),IFERROR(VLOOKUP(D372,'11. Gestion Administrativa'!$E:$F,2,FALSE),IFERROR(VLOOKUP(D372,'13. Gestión Académica'!$E:$F,2,FALSE),IFERROR(VLOOKUP(D372,'8. Asegura. de la Calid. y M'!$E:$F,2,FALSE),IFERROR(VLOOKUP(D372,'6. Gestión del Conocimiento'!$E:$F,2,FALSE),IFERROR(VLOOKUP(D372,'15. Gobernabilidad y Proceso...'!$E:$F,2,FALSE),IFERROR(VLOOKUP(D372,'12. Gestión del Talento Humano'!$E:$F,2,FALSE),IFERROR(VLOOKUP(D372,'14. Internacional... de la E.S.'!$E:$F,2,FALSE),IFERROR(VLOOKUP(D372,'10. Posgrado'!$E:$F,2,FALSE),IFERROR(VLOOKUP(D372,'17. Gestión TIC'!$E:$F,2,FALSE),IFERROR(VLOOKUP(D372,'16. Desa. del Sistema Educ.Sup.'!$E:$F,2,FALSE),IFERROR(VLOOKUP(D372,'9. Cultura de Inno. Insti...'!$E:$F,2,FALSE),VLOOKUP(D372,'7. Lo Esencial de la Reforma U.'!$E:$F,2,0)))))))))))))))))</f>
        <v xml:space="preserve">Diseñar y ejecutar talleres en temas pertinentes a la población adolescente y aplicar los cuadernillos de trabajo "Mundo Joven". </v>
      </c>
      <c r="D373" s="31"/>
      <c r="E373" s="92"/>
      <c r="F373" s="92"/>
      <c r="G373" s="92"/>
      <c r="H373" s="75"/>
      <c r="I373" s="75"/>
      <c r="J373" s="75"/>
      <c r="K373" s="111"/>
      <c r="L373" s="428"/>
    </row>
    <row r="374" spans="3:12" hidden="1" x14ac:dyDescent="0.25">
      <c r="C374" s="70"/>
      <c r="D374" s="31"/>
      <c r="E374" s="92"/>
      <c r="F374" s="92"/>
      <c r="G374" s="92"/>
      <c r="H374" s="75"/>
      <c r="I374" s="75"/>
      <c r="J374" s="75"/>
      <c r="K374" s="111"/>
      <c r="L374" s="428"/>
    </row>
    <row r="375" spans="3:12" ht="15.75" hidden="1" thickBot="1" x14ac:dyDescent="0.3">
      <c r="C375" s="125" t="s">
        <v>44</v>
      </c>
      <c r="D375" s="128" t="s">
        <v>45</v>
      </c>
      <c r="E375" s="127" t="s">
        <v>55</v>
      </c>
      <c r="F375" s="127" t="s">
        <v>57</v>
      </c>
      <c r="G375" s="126" t="s">
        <v>27</v>
      </c>
      <c r="H375" s="132" t="s">
        <v>131</v>
      </c>
      <c r="I375" s="127" t="s">
        <v>46</v>
      </c>
      <c r="J375" s="127" t="s">
        <v>132</v>
      </c>
      <c r="K375" s="127" t="s">
        <v>410</v>
      </c>
      <c r="L375" s="127" t="s">
        <v>411</v>
      </c>
    </row>
    <row r="376" spans="3:12" hidden="1" x14ac:dyDescent="0.25">
      <c r="C376" s="98" t="s">
        <v>49</v>
      </c>
      <c r="D376" s="965"/>
      <c r="E376" s="199">
        <v>300</v>
      </c>
      <c r="F376" s="99">
        <v>100</v>
      </c>
      <c r="G376" s="96">
        <f t="shared" ref="G376" si="29">E376*F376</f>
        <v>30000</v>
      </c>
      <c r="H376" s="160" t="s">
        <v>1497</v>
      </c>
      <c r="I376" s="97" t="s">
        <v>792</v>
      </c>
      <c r="J376" s="97" t="str">
        <f>VLOOKUP(I376,Presupuesto!$B$11:$C$566,2,0)</f>
        <v>ALIMENTOS B EBIDAS PARA PERSONAS</v>
      </c>
      <c r="K376" s="97" t="s">
        <v>471</v>
      </c>
      <c r="L376" s="97" t="s">
        <v>396</v>
      </c>
    </row>
    <row r="377" spans="3:12" hidden="1" x14ac:dyDescent="0.25">
      <c r="C377" s="428"/>
      <c r="D377" s="428"/>
      <c r="E377" s="428"/>
      <c r="F377" s="428"/>
      <c r="G377" s="428"/>
      <c r="H377" s="415"/>
      <c r="I377" s="428"/>
      <c r="J377" s="428"/>
      <c r="K377" s="428"/>
      <c r="L377" s="428"/>
    </row>
    <row r="378" spans="3:12" hidden="1" x14ac:dyDescent="0.25">
      <c r="C378" s="428"/>
      <c r="D378" s="428"/>
      <c r="E378" s="428"/>
      <c r="F378" s="428"/>
      <c r="G378" s="428"/>
      <c r="H378" s="415"/>
      <c r="I378" s="428"/>
      <c r="J378" s="428"/>
      <c r="K378" s="428"/>
      <c r="L378" s="428"/>
    </row>
    <row r="379" spans="3:12" ht="15.75" hidden="1" thickBot="1" x14ac:dyDescent="0.3">
      <c r="C379" s="29" t="s">
        <v>43</v>
      </c>
      <c r="D379" s="30">
        <f>SUM(G385:G385)</f>
        <v>10000</v>
      </c>
      <c r="E379" s="92"/>
      <c r="F379" s="92"/>
      <c r="G379" s="92"/>
      <c r="H379" s="75"/>
      <c r="I379" s="75"/>
      <c r="J379" s="75"/>
      <c r="K379" s="111"/>
      <c r="L379" s="428"/>
    </row>
    <row r="380" spans="3:12" hidden="1" x14ac:dyDescent="0.25">
      <c r="C380" s="70"/>
      <c r="D380" s="31"/>
      <c r="E380" s="92"/>
      <c r="F380" s="92"/>
      <c r="G380" s="92"/>
      <c r="H380" s="75"/>
      <c r="I380" s="75"/>
      <c r="J380" s="75"/>
      <c r="K380" s="111"/>
      <c r="L380" s="428"/>
    </row>
    <row r="381" spans="3:12" ht="15.75" hidden="1" x14ac:dyDescent="0.25">
      <c r="C381" s="201" t="s">
        <v>392</v>
      </c>
      <c r="D381" s="347" t="s">
        <v>2277</v>
      </c>
      <c r="E381" s="92"/>
      <c r="F381" s="92"/>
      <c r="G381" s="92"/>
      <c r="H381" s="75"/>
      <c r="I381" s="75"/>
      <c r="J381" s="75"/>
      <c r="K381" s="111"/>
      <c r="L381" s="428"/>
    </row>
    <row r="382" spans="3:12" ht="18.75" hidden="1" x14ac:dyDescent="0.25">
      <c r="C382" s="207" t="str">
        <f>IFERROR(VLOOKUP(D381,'1. Desarrollo e Innov. Curricu.'!$E:$F,2,FALSE),IFERROR(VLOOKUP(D381,'2. Investigación Científica'!$E:$F,2,FALSE),IFERROR(VLOOKUP(D381,'3. Vinculación Univ. Sociedad'!$E:$F,2,FALSE),IFERROR(VLOOKUP(D381,'4. Docencia y Profesorado Univ.'!$E:$F,2,FALSE),IFERROR(VLOOKUP(D381,'5. Estudiantes y Graduados'!$E:$F,2,FALSE),IFERROR(VLOOKUP(D381,'11. Gestion Administrativa'!$E:$F,2,FALSE),IFERROR(VLOOKUP(D381,'13. Gestión Académica'!$E:$F,2,FALSE),IFERROR(VLOOKUP(D381,'8. Asegura. de la Calid. y M'!$E:$F,2,FALSE),IFERROR(VLOOKUP(D381,'6. Gestión del Conocimiento'!$E:$F,2,FALSE),IFERROR(VLOOKUP(D381,'15. Gobernabilidad y Proceso...'!$E:$F,2,FALSE),IFERROR(VLOOKUP(D381,'12. Gestión del Talento Humano'!$E:$F,2,FALSE),IFERROR(VLOOKUP(D381,'14. Internacional... de la E.S.'!$E:$F,2,FALSE),IFERROR(VLOOKUP(D381,'10. Posgrado'!$E:$F,2,FALSE),IFERROR(VLOOKUP(D381,'17. Gestión TIC'!$E:$F,2,FALSE),IFERROR(VLOOKUP(D381,'16. Desa. del Sistema Educ.Sup.'!$E:$F,2,FALSE),IFERROR(VLOOKUP(D381,'9. Cultura de Inno. Insti...'!$E:$F,2,FALSE),VLOOKUP(D381,'7. Lo Esencial de la Reforma U.'!$E:$F,2,0)))))))))))))))))</f>
        <v xml:space="preserve">Desarrollar una jornada de enseñanza de teoría de la Historia. </v>
      </c>
      <c r="D382" s="31"/>
      <c r="E382" s="92"/>
      <c r="F382" s="92"/>
      <c r="G382" s="92"/>
      <c r="H382" s="75"/>
      <c r="I382" s="75"/>
      <c r="J382" s="75"/>
      <c r="K382" s="111"/>
      <c r="L382" s="428"/>
    </row>
    <row r="383" spans="3:12" hidden="1" x14ac:dyDescent="0.25">
      <c r="C383" s="70"/>
      <c r="D383" s="31"/>
      <c r="E383" s="92"/>
      <c r="F383" s="92"/>
      <c r="G383" s="92"/>
      <c r="H383" s="75"/>
      <c r="I383" s="75"/>
      <c r="J383" s="75"/>
      <c r="K383" s="111"/>
      <c r="L383" s="428"/>
    </row>
    <row r="384" spans="3:12" hidden="1" x14ac:dyDescent="0.25">
      <c r="C384" s="499" t="s">
        <v>44</v>
      </c>
      <c r="D384" s="148" t="s">
        <v>45</v>
      </c>
      <c r="E384" s="499" t="s">
        <v>55</v>
      </c>
      <c r="F384" s="499" t="s">
        <v>57</v>
      </c>
      <c r="G384" s="504" t="s">
        <v>27</v>
      </c>
      <c r="H384" s="149" t="s">
        <v>131</v>
      </c>
      <c r="I384" s="499" t="s">
        <v>46</v>
      </c>
      <c r="J384" s="499" t="s">
        <v>132</v>
      </c>
      <c r="K384" s="499" t="s">
        <v>410</v>
      </c>
      <c r="L384" s="499" t="s">
        <v>411</v>
      </c>
    </row>
    <row r="385" spans="3:19" hidden="1" x14ac:dyDescent="0.25">
      <c r="C385" s="493" t="s">
        <v>49</v>
      </c>
      <c r="D385" s="966"/>
      <c r="E385" s="501">
        <v>50</v>
      </c>
      <c r="F385" s="505">
        <v>200</v>
      </c>
      <c r="G385" s="505">
        <f t="shared" ref="G385" si="30">E385*F385</f>
        <v>10000</v>
      </c>
      <c r="H385" s="164" t="s">
        <v>129</v>
      </c>
      <c r="I385" s="506" t="s">
        <v>792</v>
      </c>
      <c r="J385" s="506" t="str">
        <f>VLOOKUP(I385,Presupuesto!$B$11:$C$566,2,0)</f>
        <v>ALIMENTOS B EBIDAS PARA PERSONAS</v>
      </c>
      <c r="K385" s="506" t="s">
        <v>471</v>
      </c>
      <c r="L385" s="506" t="s">
        <v>400</v>
      </c>
    </row>
    <row r="386" spans="3:19" hidden="1" x14ac:dyDescent="0.25">
      <c r="C386" s="428"/>
      <c r="D386" s="428"/>
      <c r="E386" s="428"/>
      <c r="F386" s="428"/>
      <c r="G386" s="428"/>
      <c r="H386" s="415"/>
      <c r="I386" s="428"/>
      <c r="J386" s="428"/>
      <c r="K386" s="428"/>
      <c r="L386" s="428"/>
    </row>
    <row r="387" spans="3:19" hidden="1" x14ac:dyDescent="0.25">
      <c r="C387" s="428"/>
      <c r="D387" s="428"/>
      <c r="E387" s="428"/>
      <c r="F387" s="428"/>
      <c r="G387" s="428"/>
      <c r="H387" s="415"/>
      <c r="I387" s="428"/>
      <c r="J387" s="428"/>
      <c r="K387" s="428"/>
      <c r="L387" s="428"/>
      <c r="M387" s="428"/>
      <c r="N387" s="428"/>
      <c r="O387" s="428"/>
      <c r="P387" s="428"/>
      <c r="Q387" s="428"/>
      <c r="R387" s="428"/>
      <c r="S387" s="428"/>
    </row>
    <row r="388" spans="3:19" ht="15.75" hidden="1" thickBot="1" x14ac:dyDescent="0.3">
      <c r="C388" s="29" t="s">
        <v>43</v>
      </c>
      <c r="D388" s="30">
        <f>SUM(G394:G394)</f>
        <v>6000</v>
      </c>
      <c r="E388" s="92"/>
      <c r="F388" s="92"/>
      <c r="G388" s="92"/>
      <c r="H388" s="75"/>
      <c r="I388" s="75"/>
      <c r="J388" s="75"/>
      <c r="K388" s="111"/>
      <c r="L388" s="428"/>
      <c r="M388" s="428"/>
      <c r="N388" s="428"/>
      <c r="O388" s="428"/>
      <c r="P388" s="428"/>
      <c r="Q388" s="428"/>
      <c r="R388" s="428"/>
      <c r="S388" s="428"/>
    </row>
    <row r="389" spans="3:19" hidden="1" x14ac:dyDescent="0.25">
      <c r="C389" s="70"/>
      <c r="D389" s="31"/>
      <c r="E389" s="92"/>
      <c r="F389" s="92"/>
      <c r="G389" s="92"/>
      <c r="H389" s="75"/>
      <c r="I389" s="75"/>
      <c r="J389" s="75"/>
      <c r="K389" s="111"/>
      <c r="L389" s="428"/>
      <c r="M389" s="428"/>
      <c r="N389" s="428"/>
      <c r="O389" s="428"/>
      <c r="P389" s="428"/>
      <c r="Q389" s="428"/>
      <c r="R389" s="428"/>
      <c r="S389" s="428"/>
    </row>
    <row r="390" spans="3:19" ht="15.75" hidden="1" x14ac:dyDescent="0.25">
      <c r="C390" s="201" t="s">
        <v>392</v>
      </c>
      <c r="D390" s="347" t="s">
        <v>2278</v>
      </c>
      <c r="E390" s="92"/>
      <c r="F390" s="92"/>
      <c r="G390" s="92"/>
      <c r="H390" s="75"/>
      <c r="I390" s="75"/>
      <c r="J390" s="75"/>
      <c r="K390" s="111"/>
      <c r="L390" s="428"/>
      <c r="M390" s="428"/>
      <c r="N390" s="428"/>
      <c r="O390" s="428"/>
      <c r="P390" s="428"/>
      <c r="Q390" s="428"/>
      <c r="R390" s="428"/>
      <c r="S390" s="428"/>
    </row>
    <row r="391" spans="3:19" ht="18.75" hidden="1" x14ac:dyDescent="0.25">
      <c r="C391" s="207" t="str">
        <f>IFERROR(VLOOKUP(D390,'1. Desarrollo e Innov. Curricu.'!$E:$F,2,FALSE),IFERROR(VLOOKUP(D390,'2. Investigación Científica'!$E:$F,2,FALSE),IFERROR(VLOOKUP(D390,'3. Vinculación Univ. Sociedad'!$E:$F,2,FALSE),IFERROR(VLOOKUP(D390,'4. Docencia y Profesorado Univ.'!$E:$F,2,FALSE),IFERROR(VLOOKUP(D390,'5. Estudiantes y Graduados'!$E:$F,2,FALSE),IFERROR(VLOOKUP(D390,'11. Gestion Administrativa'!$E:$F,2,FALSE),IFERROR(VLOOKUP(D390,'13. Gestión Académica'!$E:$F,2,FALSE),IFERROR(VLOOKUP(D390,'8. Asegura. de la Calid. y M'!$E:$F,2,FALSE),IFERROR(VLOOKUP(D390,'6. Gestión del Conocimiento'!$E:$F,2,FALSE),IFERROR(VLOOKUP(D390,'15. Gobernabilidad y Proceso...'!$E:$F,2,FALSE),IFERROR(VLOOKUP(D390,'12. Gestión del Talento Humano'!$E:$F,2,FALSE),IFERROR(VLOOKUP(D390,'14. Internacional... de la E.S.'!$E:$F,2,FALSE),IFERROR(VLOOKUP(D390,'10. Posgrado'!$E:$F,2,FALSE),IFERROR(VLOOKUP(D390,'17. Gestión TIC'!$E:$F,2,FALSE),IFERROR(VLOOKUP(D390,'16. Desa. del Sistema Educ.Sup.'!$E:$F,2,FALSE),IFERROR(VLOOKUP(D390,'9. Cultura de Inno. Insti...'!$E:$F,2,FALSE),VLOOKUP(D390,'7. Lo Esencial de la Reforma U.'!$E:$F,2,0)))))))))))))))))</f>
        <v>Elaborar productos comunicativos para ejecución de la estrategia de comunicación en cada municpio.</v>
      </c>
      <c r="D391" s="31"/>
      <c r="E391" s="92"/>
      <c r="F391" s="92"/>
      <c r="G391" s="92"/>
      <c r="H391" s="75"/>
      <c r="I391" s="75"/>
      <c r="J391" s="75"/>
      <c r="K391" s="111"/>
      <c r="L391" s="428"/>
      <c r="M391" s="428"/>
      <c r="N391" s="428"/>
      <c r="O391" s="428"/>
      <c r="P391" s="428"/>
      <c r="Q391" s="428"/>
      <c r="R391" s="428"/>
      <c r="S391" s="428"/>
    </row>
    <row r="392" spans="3:19" hidden="1" x14ac:dyDescent="0.25">
      <c r="C392" s="70"/>
      <c r="D392" s="31"/>
      <c r="E392" s="92"/>
      <c r="F392" s="92"/>
      <c r="G392" s="92"/>
      <c r="H392" s="75"/>
      <c r="I392" s="75"/>
      <c r="J392" s="75"/>
      <c r="K392" s="111"/>
      <c r="L392" s="428"/>
      <c r="M392" s="428"/>
      <c r="N392" s="428"/>
      <c r="O392" s="428"/>
      <c r="P392" s="428"/>
      <c r="Q392" s="428"/>
      <c r="R392" s="428"/>
      <c r="S392" s="428"/>
    </row>
    <row r="393" spans="3:19" ht="15.75" hidden="1" thickBot="1" x14ac:dyDescent="0.3">
      <c r="C393" s="125" t="s">
        <v>44</v>
      </c>
      <c r="D393" s="128" t="s">
        <v>45</v>
      </c>
      <c r="E393" s="127" t="s">
        <v>55</v>
      </c>
      <c r="F393" s="127" t="s">
        <v>57</v>
      </c>
      <c r="G393" s="126" t="s">
        <v>27</v>
      </c>
      <c r="H393" s="132" t="s">
        <v>131</v>
      </c>
      <c r="I393" s="127" t="s">
        <v>46</v>
      </c>
      <c r="J393" s="127" t="s">
        <v>132</v>
      </c>
      <c r="K393" s="127" t="s">
        <v>410</v>
      </c>
      <c r="L393" s="127" t="s">
        <v>411</v>
      </c>
      <c r="M393" s="428"/>
      <c r="N393" s="428"/>
      <c r="O393" s="428"/>
      <c r="P393" s="428"/>
      <c r="Q393" s="428"/>
      <c r="R393" s="428"/>
      <c r="S393" s="428"/>
    </row>
    <row r="394" spans="3:19" hidden="1" x14ac:dyDescent="0.25">
      <c r="C394" s="98" t="s">
        <v>48</v>
      </c>
      <c r="D394" s="965"/>
      <c r="E394" s="199">
        <v>300</v>
      </c>
      <c r="F394" s="99">
        <v>20</v>
      </c>
      <c r="G394" s="96">
        <f t="shared" ref="G394" si="31">E394*F394</f>
        <v>6000</v>
      </c>
      <c r="H394" s="160" t="s">
        <v>1497</v>
      </c>
      <c r="I394" s="97" t="s">
        <v>717</v>
      </c>
      <c r="J394" s="97" t="str">
        <f>VLOOKUP(I394,Presupuesto!$B$11:$C$566,2,0)</f>
        <v>SERVICIOS DE IMPRENTA PUBLIC.Y REPRODUCCION</v>
      </c>
      <c r="K394" s="97" t="s">
        <v>471</v>
      </c>
      <c r="L394" s="97" t="s">
        <v>396</v>
      </c>
      <c r="M394" s="428"/>
      <c r="N394" s="428"/>
      <c r="O394" s="428"/>
      <c r="P394" s="428"/>
      <c r="Q394" s="428"/>
      <c r="R394" s="428"/>
      <c r="S394" s="428"/>
    </row>
    <row r="395" spans="3:19" hidden="1" x14ac:dyDescent="0.25"/>
    <row r="396" spans="3:19" hidden="1" x14ac:dyDescent="0.25"/>
    <row r="397" spans="3:19" hidden="1" x14ac:dyDescent="0.25">
      <c r="C397" s="428"/>
      <c r="D397" s="428"/>
      <c r="E397" s="428"/>
      <c r="F397" s="428"/>
      <c r="G397" s="428"/>
      <c r="H397" s="415"/>
      <c r="I397" s="428"/>
      <c r="J397" s="428"/>
      <c r="K397" s="428"/>
      <c r="L397" s="428"/>
      <c r="M397" s="428"/>
      <c r="N397" s="428"/>
      <c r="O397" s="428"/>
      <c r="P397" s="428"/>
      <c r="Q397" s="428"/>
      <c r="R397" s="428"/>
      <c r="S397" s="428"/>
    </row>
    <row r="398" spans="3:19" ht="15.75" hidden="1" thickBot="1" x14ac:dyDescent="0.3">
      <c r="C398" s="29" t="s">
        <v>43</v>
      </c>
      <c r="D398" s="30">
        <f>SUM(G404:G404)</f>
        <v>20700</v>
      </c>
      <c r="E398" s="92"/>
      <c r="F398" s="92"/>
      <c r="G398" s="92"/>
      <c r="H398" s="75"/>
      <c r="I398" s="75"/>
      <c r="J398" s="75"/>
      <c r="K398" s="111"/>
      <c r="L398" s="428"/>
      <c r="M398" s="428"/>
      <c r="N398" s="428"/>
      <c r="O398" s="428"/>
      <c r="P398" s="428"/>
      <c r="Q398" s="428"/>
      <c r="R398" s="428"/>
      <c r="S398" s="428"/>
    </row>
    <row r="399" spans="3:19" hidden="1" x14ac:dyDescent="0.25">
      <c r="C399" s="70"/>
      <c r="D399" s="31"/>
      <c r="E399" s="92"/>
      <c r="F399" s="92"/>
      <c r="G399" s="92"/>
      <c r="H399" s="75"/>
      <c r="I399" s="75"/>
      <c r="J399" s="75"/>
      <c r="K399" s="111"/>
      <c r="L399" s="428"/>
      <c r="M399" s="428"/>
      <c r="N399" s="428"/>
      <c r="O399" s="428"/>
      <c r="P399" s="428"/>
      <c r="Q399" s="428"/>
      <c r="R399" s="428"/>
      <c r="S399" s="428"/>
    </row>
    <row r="400" spans="3:19" ht="15.75" hidden="1" x14ac:dyDescent="0.25">
      <c r="C400" s="201" t="s">
        <v>392</v>
      </c>
      <c r="D400" s="347" t="s">
        <v>2280</v>
      </c>
      <c r="E400" s="92"/>
      <c r="F400" s="92"/>
      <c r="G400" s="92"/>
      <c r="H400" s="75"/>
      <c r="I400" s="75"/>
      <c r="J400" s="75"/>
      <c r="K400" s="111"/>
      <c r="L400" s="428"/>
      <c r="M400" s="428"/>
      <c r="N400" s="428"/>
      <c r="O400" s="428"/>
      <c r="P400" s="428"/>
      <c r="Q400" s="428"/>
      <c r="R400" s="428"/>
      <c r="S400" s="428"/>
    </row>
    <row r="401" spans="3:19" ht="18.75" hidden="1" x14ac:dyDescent="0.25">
      <c r="C401" s="207" t="str">
        <f>IFERROR(VLOOKUP(D400,'1. Desarrollo e Innov. Curricu.'!$E:$F,2,FALSE),IFERROR(VLOOKUP(D400,'2. Investigación Científica'!$E:$F,2,FALSE),IFERROR(VLOOKUP(D400,'3. Vinculación Univ. Sociedad'!$E:$F,2,FALSE),IFERROR(VLOOKUP(D400,'4. Docencia y Profesorado Univ.'!$E:$F,2,FALSE),IFERROR(VLOOKUP(D400,'5. Estudiantes y Graduados'!$E:$F,2,FALSE),IFERROR(VLOOKUP(D400,'11. Gestion Administrativa'!$E:$F,2,FALSE),IFERROR(VLOOKUP(D400,'13. Gestión Académica'!$E:$F,2,FALSE),IFERROR(VLOOKUP(D400,'8. Asegura. de la Calid. y M'!$E:$F,2,FALSE),IFERROR(VLOOKUP(D400,'6. Gestión del Conocimiento'!$E:$F,2,FALSE),IFERROR(VLOOKUP(D400,'15. Gobernabilidad y Proceso...'!$E:$F,2,FALSE),IFERROR(VLOOKUP(D400,'12. Gestión del Talento Humano'!$E:$F,2,FALSE),IFERROR(VLOOKUP(D400,'14. Internacional... de la E.S.'!$E:$F,2,FALSE),IFERROR(VLOOKUP(D400,'10. Posgrado'!$E:$F,2,FALSE),IFERROR(VLOOKUP(D400,'17. Gestión TIC'!$E:$F,2,FALSE),IFERROR(VLOOKUP(D400,'16. Desa. del Sistema Educ.Sup.'!$E:$F,2,FALSE),IFERROR(VLOOKUP(D400,'9. Cultura de Inno. Insti...'!$E:$F,2,FALSE),VLOOKUP(D400,'7. Lo Esencial de la Reforma U.'!$E:$F,2,0)))))))))))))))))</f>
        <v xml:space="preserve">Desarrollar talleres de capacitación para fortalecer las competencias  de planificación y ejecución de proyectos de desarrollo comunal en el municipio de Yamaranguila- Intibuca. </v>
      </c>
      <c r="D401" s="31"/>
      <c r="E401" s="92"/>
      <c r="F401" s="92"/>
      <c r="G401" s="92"/>
      <c r="H401" s="75"/>
      <c r="I401" s="75"/>
      <c r="J401" s="75"/>
      <c r="K401" s="111"/>
      <c r="L401" s="428"/>
      <c r="M401" s="428"/>
      <c r="N401" s="428"/>
      <c r="O401" s="428"/>
      <c r="P401" s="428"/>
      <c r="Q401" s="428"/>
      <c r="R401" s="428"/>
      <c r="S401" s="428"/>
    </row>
    <row r="402" spans="3:19" hidden="1" x14ac:dyDescent="0.25">
      <c r="C402" s="70"/>
      <c r="D402" s="31"/>
      <c r="E402" s="92"/>
      <c r="F402" s="92"/>
      <c r="G402" s="92"/>
      <c r="H402" s="75"/>
      <c r="I402" s="75"/>
      <c r="J402" s="75"/>
      <c r="K402" s="111"/>
      <c r="L402" s="428"/>
      <c r="M402" s="428"/>
      <c r="N402" s="428"/>
      <c r="O402" s="428"/>
      <c r="P402" s="428"/>
      <c r="Q402" s="428"/>
      <c r="R402" s="428"/>
      <c r="S402" s="428"/>
    </row>
    <row r="403" spans="3:19" ht="15.75" hidden="1" thickBot="1" x14ac:dyDescent="0.3">
      <c r="C403" s="125" t="s">
        <v>44</v>
      </c>
      <c r="D403" s="128" t="s">
        <v>45</v>
      </c>
      <c r="E403" s="127" t="s">
        <v>55</v>
      </c>
      <c r="F403" s="127" t="s">
        <v>57</v>
      </c>
      <c r="G403" s="126" t="s">
        <v>27</v>
      </c>
      <c r="H403" s="132" t="s">
        <v>131</v>
      </c>
      <c r="I403" s="127" t="s">
        <v>46</v>
      </c>
      <c r="J403" s="127" t="s">
        <v>132</v>
      </c>
      <c r="K403" s="127" t="s">
        <v>410</v>
      </c>
      <c r="L403" s="127" t="s">
        <v>411</v>
      </c>
      <c r="M403" s="428"/>
      <c r="N403" s="428"/>
      <c r="O403" s="428"/>
      <c r="P403" s="428"/>
      <c r="Q403" s="428"/>
      <c r="R403" s="428"/>
      <c r="S403" s="428"/>
    </row>
    <row r="404" spans="3:19" ht="15.75" hidden="1" thickBot="1" x14ac:dyDescent="0.3">
      <c r="C404" s="213" t="s">
        <v>430</v>
      </c>
      <c r="D404" s="214">
        <v>3</v>
      </c>
      <c r="E404" s="315">
        <v>6</v>
      </c>
      <c r="F404" s="103">
        <f>HLOOKUP(C404,$AH$2:$BU$3,2,0)</f>
        <v>1150</v>
      </c>
      <c r="G404" s="104">
        <f>D404*E404*F404</f>
        <v>20700</v>
      </c>
      <c r="H404" s="316" t="s">
        <v>129</v>
      </c>
      <c r="I404" s="317" t="s">
        <v>761</v>
      </c>
      <c r="J404" s="105" t="str">
        <f>VLOOKUP(I404,Presupuesto!$B$11:$C$566,2,0)</f>
        <v>VIATICOS NACIONALES</v>
      </c>
      <c r="K404" s="318" t="s">
        <v>471</v>
      </c>
      <c r="L404" s="318" t="s">
        <v>398</v>
      </c>
      <c r="M404" s="428"/>
      <c r="N404" s="428"/>
      <c r="O404" s="428"/>
      <c r="P404" s="428"/>
      <c r="Q404" s="428"/>
      <c r="R404" s="428"/>
      <c r="S404" s="428"/>
    </row>
    <row r="405" spans="3:19" hidden="1" x14ac:dyDescent="0.25"/>
    <row r="406" spans="3:19" hidden="1" x14ac:dyDescent="0.25">
      <c r="C406" s="428"/>
      <c r="D406" s="428"/>
      <c r="E406" s="428"/>
      <c r="F406" s="428"/>
      <c r="G406" s="428"/>
      <c r="H406" s="415"/>
      <c r="I406" s="428"/>
      <c r="J406" s="428"/>
      <c r="K406" s="428"/>
      <c r="L406" s="428"/>
      <c r="M406" s="428"/>
      <c r="N406" s="428"/>
      <c r="O406" s="428"/>
      <c r="P406" s="428"/>
      <c r="Q406" s="428"/>
      <c r="R406" s="428"/>
      <c r="S406" s="428"/>
    </row>
    <row r="407" spans="3:19" ht="15.75" hidden="1" thickBot="1" x14ac:dyDescent="0.3">
      <c r="C407" s="29" t="s">
        <v>43</v>
      </c>
      <c r="D407" s="30">
        <f>SUM(G414:G415)</f>
        <v>9200</v>
      </c>
      <c r="E407" s="92"/>
      <c r="F407" s="92"/>
      <c r="G407" s="92"/>
      <c r="H407" s="75"/>
      <c r="I407" s="75"/>
      <c r="J407" s="75"/>
      <c r="K407" s="111"/>
      <c r="L407" s="428"/>
      <c r="M407" s="428"/>
      <c r="N407" s="428"/>
      <c r="O407" s="428"/>
      <c r="P407" s="428"/>
      <c r="Q407" s="428"/>
      <c r="R407" s="428"/>
      <c r="S407" s="428"/>
    </row>
    <row r="408" spans="3:19" hidden="1" x14ac:dyDescent="0.25">
      <c r="C408" s="70"/>
      <c r="D408" s="31"/>
      <c r="E408" s="92"/>
      <c r="F408" s="92"/>
      <c r="G408" s="92"/>
      <c r="H408" s="75"/>
      <c r="I408" s="75"/>
      <c r="J408" s="75"/>
      <c r="K408" s="111"/>
      <c r="L408" s="428"/>
      <c r="M408" s="428"/>
      <c r="N408" s="428"/>
      <c r="O408" s="428"/>
      <c r="P408" s="428"/>
      <c r="Q408" s="428"/>
      <c r="R408" s="428"/>
      <c r="S408" s="428"/>
    </row>
    <row r="409" spans="3:19" hidden="1" x14ac:dyDescent="0.25">
      <c r="C409" s="70"/>
      <c r="D409" s="31"/>
      <c r="E409" s="92"/>
      <c r="F409" s="92"/>
      <c r="G409" s="92"/>
      <c r="H409" s="75"/>
      <c r="I409" s="75"/>
      <c r="J409" s="75"/>
      <c r="K409" s="111"/>
      <c r="L409" s="428"/>
      <c r="M409" s="428"/>
      <c r="N409" s="428"/>
      <c r="O409" s="428"/>
      <c r="P409" s="428"/>
      <c r="Q409" s="428"/>
      <c r="R409" s="428"/>
      <c r="S409" s="428"/>
    </row>
    <row r="410" spans="3:19" ht="15.75" hidden="1" x14ac:dyDescent="0.25">
      <c r="C410" s="201" t="s">
        <v>392</v>
      </c>
      <c r="D410" s="347" t="s">
        <v>2282</v>
      </c>
      <c r="E410" s="92"/>
      <c r="F410" s="92"/>
      <c r="G410" s="92"/>
      <c r="H410" s="75"/>
      <c r="I410" s="75"/>
      <c r="J410" s="75"/>
      <c r="K410" s="111"/>
      <c r="L410" s="428"/>
      <c r="M410" s="428"/>
      <c r="N410" s="428"/>
      <c r="O410" s="428"/>
      <c r="P410" s="428"/>
      <c r="Q410" s="428"/>
      <c r="R410" s="428"/>
      <c r="S410" s="428"/>
    </row>
    <row r="411" spans="3:19" ht="18.75" hidden="1" x14ac:dyDescent="0.25">
      <c r="C411" s="207"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 xml:space="preserve">Desarrollar un curso de capacitación con la municipalidad de San Marcos de Caiquín, para diseñar estrategias de metodológicas de desarrollo municipal. </v>
      </c>
      <c r="D411" s="31"/>
      <c r="E411" s="92"/>
      <c r="F411" s="92"/>
      <c r="G411" s="92"/>
      <c r="H411" s="75"/>
      <c r="I411" s="75"/>
      <c r="J411" s="75"/>
      <c r="K411" s="111"/>
      <c r="L411" s="428"/>
      <c r="M411" s="428"/>
      <c r="N411" s="428"/>
      <c r="O411" s="428"/>
      <c r="P411" s="428"/>
      <c r="Q411" s="428"/>
      <c r="R411" s="428"/>
      <c r="S411" s="428"/>
    </row>
    <row r="412" spans="3:19" hidden="1" x14ac:dyDescent="0.25">
      <c r="C412" s="70"/>
      <c r="D412" s="31"/>
      <c r="E412" s="92"/>
      <c r="F412" s="92"/>
      <c r="G412" s="92"/>
      <c r="H412" s="75"/>
      <c r="I412" s="75"/>
      <c r="J412" s="75"/>
      <c r="K412" s="111"/>
      <c r="L412" s="428"/>
      <c r="M412" s="428"/>
      <c r="N412" s="428"/>
      <c r="O412" s="428"/>
      <c r="P412" s="428"/>
      <c r="Q412" s="428"/>
      <c r="R412" s="428"/>
      <c r="S412" s="428"/>
    </row>
    <row r="413" spans="3:19" ht="15.75" hidden="1" thickBot="1" x14ac:dyDescent="0.3">
      <c r="C413" s="125" t="s">
        <v>44</v>
      </c>
      <c r="D413" s="128" t="s">
        <v>45</v>
      </c>
      <c r="E413" s="127" t="s">
        <v>55</v>
      </c>
      <c r="F413" s="127" t="s">
        <v>57</v>
      </c>
      <c r="G413" s="126" t="s">
        <v>27</v>
      </c>
      <c r="H413" s="132" t="s">
        <v>131</v>
      </c>
      <c r="I413" s="127" t="s">
        <v>46</v>
      </c>
      <c r="J413" s="127" t="s">
        <v>132</v>
      </c>
      <c r="K413" s="127" t="s">
        <v>410</v>
      </c>
      <c r="L413" s="127" t="s">
        <v>411</v>
      </c>
      <c r="M413" s="428"/>
      <c r="N413" s="428"/>
      <c r="O413" s="428"/>
      <c r="P413" s="428"/>
      <c r="Q413" s="428"/>
      <c r="R413" s="428"/>
      <c r="S413" s="428"/>
    </row>
    <row r="414" spans="3:19" hidden="1" x14ac:dyDescent="0.25">
      <c r="C414" s="310" t="s">
        <v>47</v>
      </c>
      <c r="D414" s="464"/>
      <c r="E414" s="311"/>
      <c r="F414" s="114">
        <v>30000</v>
      </c>
      <c r="G414" s="312">
        <f t="shared" ref="G414" si="32">E414*F414</f>
        <v>0</v>
      </c>
      <c r="H414" s="313"/>
      <c r="I414" s="115" t="s">
        <v>699</v>
      </c>
      <c r="J414" s="115" t="str">
        <f>VLOOKUP(I414,Presupuesto!$B$11:$C$566,2,0)</f>
        <v>SERVICIOS DE CAPACITACION.</v>
      </c>
      <c r="K414" s="314" t="s">
        <v>1505</v>
      </c>
      <c r="L414" s="115" t="s">
        <v>394</v>
      </c>
      <c r="M414" s="428"/>
      <c r="N414" s="428"/>
      <c r="O414" s="428"/>
      <c r="P414" s="428"/>
      <c r="Q414" s="428"/>
      <c r="R414" s="428"/>
      <c r="S414" s="428"/>
    </row>
    <row r="415" spans="3:19" ht="15.75" thickBot="1" x14ac:dyDescent="0.3">
      <c r="C415" s="213" t="s">
        <v>430</v>
      </c>
      <c r="D415" s="214">
        <v>2</v>
      </c>
      <c r="E415" s="315">
        <v>4</v>
      </c>
      <c r="F415" s="103">
        <f>HLOOKUP(C415,$AH$2:$BU$3,2,0)</f>
        <v>1150</v>
      </c>
      <c r="G415" s="104">
        <f>D415*E415*F415</f>
        <v>9200</v>
      </c>
      <c r="H415" s="1089"/>
      <c r="I415" s="317" t="s">
        <v>761</v>
      </c>
      <c r="J415" s="105" t="str">
        <f>VLOOKUP(I415,Presupuesto!$B$11:$C$566,2,0)</f>
        <v>VIATICOS NACIONALES</v>
      </c>
      <c r="K415" s="318" t="s">
        <v>471</v>
      </c>
      <c r="L415" s="318" t="s">
        <v>412</v>
      </c>
      <c r="M415" s="428"/>
      <c r="N415" s="428"/>
      <c r="O415" s="428"/>
      <c r="P415" s="428"/>
      <c r="Q415" s="428"/>
      <c r="R415" s="428"/>
      <c r="S415" s="428"/>
    </row>
    <row r="416" spans="3:19" hidden="1" x14ac:dyDescent="0.25"/>
    <row r="417" spans="3:19" hidden="1" x14ac:dyDescent="0.25"/>
    <row r="418" spans="3:19" hidden="1" x14ac:dyDescent="0.25">
      <c r="C418" s="428"/>
      <c r="D418" s="428"/>
      <c r="E418" s="428"/>
      <c r="F418" s="428"/>
      <c r="G418" s="428"/>
      <c r="H418" s="415"/>
      <c r="I418" s="428"/>
      <c r="J418" s="428"/>
      <c r="K418" s="428"/>
      <c r="L418" s="428"/>
      <c r="M418" s="428"/>
      <c r="N418" s="428"/>
      <c r="O418" s="428"/>
      <c r="P418" s="428"/>
      <c r="Q418" s="428"/>
      <c r="R418" s="428"/>
      <c r="S418" s="428"/>
    </row>
    <row r="419" spans="3:19" ht="15.75" hidden="1" thickBot="1" x14ac:dyDescent="0.3">
      <c r="C419" s="29" t="s">
        <v>43</v>
      </c>
      <c r="D419" s="30">
        <f>SUM(G425:G426)</f>
        <v>7500</v>
      </c>
      <c r="E419" s="92"/>
      <c r="F419" s="92"/>
      <c r="G419" s="92"/>
      <c r="H419" s="75"/>
      <c r="I419" s="75"/>
      <c r="J419" s="75"/>
      <c r="K419" s="111"/>
      <c r="L419" s="428"/>
      <c r="M419" s="428"/>
      <c r="N419" s="428"/>
      <c r="O419" s="428"/>
      <c r="P419" s="428"/>
      <c r="Q419" s="428"/>
      <c r="R419" s="428"/>
      <c r="S419" s="428"/>
    </row>
    <row r="420" spans="3:19" hidden="1" x14ac:dyDescent="0.25">
      <c r="C420" s="70"/>
      <c r="D420" s="31"/>
      <c r="E420" s="92"/>
      <c r="F420" s="92"/>
      <c r="G420" s="92"/>
      <c r="H420" s="75"/>
      <c r="I420" s="75"/>
      <c r="J420" s="75"/>
      <c r="K420" s="111"/>
      <c r="L420" s="428"/>
      <c r="M420" s="428"/>
      <c r="N420" s="428"/>
      <c r="O420" s="428"/>
      <c r="P420" s="428"/>
      <c r="Q420" s="428"/>
      <c r="R420" s="428"/>
      <c r="S420" s="428"/>
    </row>
    <row r="421" spans="3:19" ht="15.75" hidden="1" x14ac:dyDescent="0.25">
      <c r="C421" s="201" t="s">
        <v>392</v>
      </c>
      <c r="D421" s="347" t="s">
        <v>2283</v>
      </c>
      <c r="E421" s="92"/>
      <c r="F421" s="92"/>
      <c r="G421" s="92"/>
      <c r="H421" s="75"/>
      <c r="I421" s="75"/>
      <c r="J421" s="75"/>
      <c r="K421" s="111"/>
      <c r="L421" s="428"/>
      <c r="M421" s="428"/>
      <c r="N421" s="428"/>
      <c r="O421" s="428"/>
      <c r="P421" s="428"/>
      <c r="Q421" s="428"/>
      <c r="R421" s="428"/>
      <c r="S421" s="428"/>
    </row>
    <row r="422" spans="3:19" ht="18.75" hidden="1" x14ac:dyDescent="0.25">
      <c r="C422" s="207" t="str">
        <f>IFERROR(VLOOKUP(D421,'1. Desarrollo e Innov. Curricu.'!$E:$F,2,FALSE),IFERROR(VLOOKUP(D421,'2. Investigación Científica'!$E:$F,2,FALSE),IFERROR(VLOOKUP(D421,'3. Vinculación Univ. Sociedad'!$E:$F,2,FALSE),IFERROR(VLOOKUP(D421,'4. Docencia y Profesorado Univ.'!$E:$F,2,FALSE),IFERROR(VLOOKUP(D421,'5. Estudiantes y Graduados'!$E:$F,2,FALSE),IFERROR(VLOOKUP(D421,'11. Gestion Administrativa'!$E:$F,2,FALSE),IFERROR(VLOOKUP(D421,'13. Gestión Académica'!$E:$F,2,FALSE),IFERROR(VLOOKUP(D421,'8. Asegura. de la Calid. y M'!$E:$F,2,FALSE),IFERROR(VLOOKUP(D421,'6. Gestión del Conocimiento'!$E:$F,2,FALSE),IFERROR(VLOOKUP(D421,'15. Gobernabilidad y Proceso...'!$E:$F,2,FALSE),IFERROR(VLOOKUP(D421,'12. Gestión del Talento Humano'!$E:$F,2,FALSE),IFERROR(VLOOKUP(D421,'14. Internacional... de la E.S.'!$E:$F,2,FALSE),IFERROR(VLOOKUP(D421,'10. Posgrado'!$E:$F,2,FALSE),IFERROR(VLOOKUP(D421,'17. Gestión TIC'!$E:$F,2,FALSE),IFERROR(VLOOKUP(D421,'16. Desa. del Sistema Educ.Sup.'!$E:$F,2,FALSE),IFERROR(VLOOKUP(D421,'9. Cultura de Inno. Insti...'!$E:$F,2,FALSE),VLOOKUP(D421,'7. Lo Esencial de la Reforma U.'!$E:$F,2,0)))))))))))))))))</f>
        <v xml:space="preserve">Desarrollar talleres de planificación participativa para proyectos de vinculación con personal docente, estudiantes y miembros de barrios y colonias seleccionadas. </v>
      </c>
      <c r="D422" s="31"/>
      <c r="E422" s="92"/>
      <c r="F422" s="92"/>
      <c r="G422" s="92"/>
      <c r="H422" s="75"/>
      <c r="I422" s="75"/>
      <c r="J422" s="75"/>
      <c r="K422" s="111"/>
      <c r="L422" s="428"/>
      <c r="M422" s="428"/>
      <c r="N422" s="428"/>
      <c r="O422" s="428"/>
      <c r="P422" s="428"/>
      <c r="Q422" s="428"/>
      <c r="R422" s="428"/>
      <c r="S422" s="428"/>
    </row>
    <row r="423" spans="3:19" hidden="1" x14ac:dyDescent="0.25">
      <c r="C423" s="70"/>
      <c r="D423" s="31"/>
      <c r="E423" s="92"/>
      <c r="F423" s="92"/>
      <c r="G423" s="92"/>
      <c r="H423" s="75"/>
      <c r="I423" s="75"/>
      <c r="J423" s="75"/>
      <c r="K423" s="111"/>
      <c r="L423" s="428"/>
      <c r="M423" s="428"/>
      <c r="N423" s="428"/>
      <c r="O423" s="428"/>
      <c r="P423" s="428"/>
      <c r="Q423" s="428"/>
      <c r="R423" s="428"/>
      <c r="S423" s="428"/>
    </row>
    <row r="424" spans="3:19" ht="15.75" hidden="1" thickBot="1" x14ac:dyDescent="0.3">
      <c r="C424" s="125" t="s">
        <v>44</v>
      </c>
      <c r="D424" s="128" t="s">
        <v>45</v>
      </c>
      <c r="E424" s="127" t="s">
        <v>55</v>
      </c>
      <c r="F424" s="127" t="s">
        <v>57</v>
      </c>
      <c r="G424" s="126" t="s">
        <v>27</v>
      </c>
      <c r="H424" s="132" t="s">
        <v>131</v>
      </c>
      <c r="I424" s="127" t="s">
        <v>46</v>
      </c>
      <c r="J424" s="127" t="s">
        <v>132</v>
      </c>
      <c r="K424" s="127" t="s">
        <v>410</v>
      </c>
      <c r="L424" s="127" t="s">
        <v>411</v>
      </c>
      <c r="M424" s="428"/>
      <c r="N424" s="428"/>
      <c r="O424" s="428"/>
      <c r="P424" s="428"/>
      <c r="Q424" s="428"/>
      <c r="R424" s="428"/>
      <c r="S424" s="428"/>
    </row>
    <row r="425" spans="3:19" hidden="1" x14ac:dyDescent="0.25">
      <c r="C425" s="310" t="s">
        <v>47</v>
      </c>
      <c r="D425" s="1000"/>
      <c r="E425" s="311"/>
      <c r="F425" s="114">
        <v>30000</v>
      </c>
      <c r="G425" s="312">
        <f t="shared" ref="G425:G426" si="33">E425*F425</f>
        <v>0</v>
      </c>
      <c r="H425" s="313"/>
      <c r="I425" s="115" t="s">
        <v>699</v>
      </c>
      <c r="J425" s="115" t="str">
        <f>VLOOKUP(I425,Presupuesto!$B$11:$C$566,2,0)</f>
        <v>SERVICIOS DE CAPACITACION.</v>
      </c>
      <c r="K425" s="314" t="s">
        <v>1505</v>
      </c>
      <c r="L425" s="115" t="s">
        <v>394</v>
      </c>
      <c r="M425" s="428"/>
      <c r="N425" s="428"/>
      <c r="O425" s="428"/>
      <c r="P425" s="428"/>
      <c r="Q425" s="428"/>
      <c r="R425" s="428"/>
      <c r="S425" s="428"/>
    </row>
    <row r="426" spans="3:19" hidden="1" x14ac:dyDescent="0.25">
      <c r="C426" s="98" t="s">
        <v>49</v>
      </c>
      <c r="D426" s="1001"/>
      <c r="E426" s="199">
        <v>50</v>
      </c>
      <c r="F426" s="99">
        <v>150</v>
      </c>
      <c r="G426" s="96">
        <f t="shared" si="33"/>
        <v>7500</v>
      </c>
      <c r="H426" s="160" t="s">
        <v>129</v>
      </c>
      <c r="I426" s="97" t="s">
        <v>792</v>
      </c>
      <c r="J426" s="97" t="str">
        <f>VLOOKUP(I426,Presupuesto!$B$11:$C$566,2,0)</f>
        <v>ALIMENTOS B EBIDAS PARA PERSONAS</v>
      </c>
      <c r="K426" s="97" t="s">
        <v>471</v>
      </c>
      <c r="L426" s="97" t="s">
        <v>400</v>
      </c>
      <c r="M426" s="428"/>
      <c r="N426" s="428"/>
      <c r="O426" s="428"/>
      <c r="P426" s="428"/>
      <c r="Q426" s="428"/>
      <c r="R426" s="428"/>
      <c r="S426" s="428"/>
    </row>
    <row r="427" spans="3:19" hidden="1" x14ac:dyDescent="0.25"/>
    <row r="428" spans="3:19" hidden="1" x14ac:dyDescent="0.25"/>
    <row r="429" spans="3:19" hidden="1" x14ac:dyDescent="0.25">
      <c r="C429" s="428"/>
      <c r="D429" s="428"/>
      <c r="E429" s="428"/>
      <c r="F429" s="428"/>
      <c r="G429" s="428"/>
      <c r="H429" s="415"/>
      <c r="I429" s="428"/>
      <c r="J429" s="428"/>
      <c r="K429" s="428"/>
      <c r="L429" s="428"/>
      <c r="M429" s="428"/>
      <c r="N429" s="428"/>
      <c r="O429" s="428"/>
      <c r="P429" s="428"/>
      <c r="Q429" s="428"/>
      <c r="R429" s="428"/>
      <c r="S429" s="428"/>
    </row>
    <row r="430" spans="3:19" ht="15.75" hidden="1" thickBot="1" x14ac:dyDescent="0.3">
      <c r="C430" s="29" t="s">
        <v>43</v>
      </c>
      <c r="D430" s="30">
        <f>SUM(G436:G437)</f>
        <v>9000</v>
      </c>
      <c r="E430" s="92"/>
      <c r="F430" s="92"/>
      <c r="G430" s="92"/>
      <c r="H430" s="75"/>
      <c r="I430" s="75"/>
      <c r="J430" s="75"/>
      <c r="K430" s="111"/>
      <c r="L430" s="428"/>
      <c r="M430" s="428"/>
      <c r="N430" s="428"/>
      <c r="O430" s="428"/>
      <c r="P430" s="428"/>
      <c r="Q430" s="428"/>
      <c r="R430" s="428"/>
      <c r="S430" s="428"/>
    </row>
    <row r="431" spans="3:19" hidden="1" x14ac:dyDescent="0.25">
      <c r="C431" s="70"/>
      <c r="D431" s="31"/>
      <c r="E431" s="92"/>
      <c r="F431" s="92"/>
      <c r="G431" s="92"/>
      <c r="H431" s="75"/>
      <c r="I431" s="75"/>
      <c r="J431" s="75"/>
      <c r="K431" s="111"/>
      <c r="L431" s="428"/>
      <c r="M431" s="428"/>
      <c r="N431" s="428"/>
      <c r="O431" s="428"/>
      <c r="P431" s="428"/>
      <c r="Q431" s="428"/>
      <c r="R431" s="428"/>
      <c r="S431" s="428"/>
    </row>
    <row r="432" spans="3:19" ht="15.75" hidden="1" x14ac:dyDescent="0.25">
      <c r="C432" s="201" t="s">
        <v>392</v>
      </c>
      <c r="D432" s="347" t="s">
        <v>2286</v>
      </c>
      <c r="E432" s="92"/>
      <c r="F432" s="92"/>
      <c r="G432" s="92"/>
      <c r="H432" s="75"/>
      <c r="I432" s="75"/>
      <c r="J432" s="75"/>
      <c r="K432" s="111"/>
      <c r="L432" s="428"/>
      <c r="M432" s="428"/>
      <c r="N432" s="428"/>
      <c r="O432" s="428"/>
      <c r="P432" s="428"/>
      <c r="Q432" s="428"/>
      <c r="R432" s="428"/>
      <c r="S432" s="428"/>
    </row>
    <row r="433" spans="3:19" ht="18.75" hidden="1" x14ac:dyDescent="0.25">
      <c r="C433" s="207" t="str">
        <f>IFERROR(VLOOKUP(D432,'1. Desarrollo e Innov. Curricu.'!$E:$F,2,FALSE),IFERROR(VLOOKUP(D432,'2. Investigación Científica'!$E:$F,2,FALSE),IFERROR(VLOOKUP(D432,'3. Vinculación Univ. Sociedad'!$E:$F,2,FALSE),IFERROR(VLOOKUP(D432,'4. Docencia y Profesorado Univ.'!$E:$F,2,FALSE),IFERROR(VLOOKUP(D432,'5. Estudiantes y Graduados'!$E:$F,2,FALSE),IFERROR(VLOOKUP(D432,'11. Gestion Administrativa'!$E:$F,2,FALSE),IFERROR(VLOOKUP(D432,'13. Gestión Académica'!$E:$F,2,FALSE),IFERROR(VLOOKUP(D432,'8. Asegura. de la Calid. y M'!$E:$F,2,FALSE),IFERROR(VLOOKUP(D432,'6. Gestión del Conocimiento'!$E:$F,2,FALSE),IFERROR(VLOOKUP(D432,'15. Gobernabilidad y Proceso...'!$E:$F,2,FALSE),IFERROR(VLOOKUP(D432,'12. Gestión del Talento Humano'!$E:$F,2,FALSE),IFERROR(VLOOKUP(D432,'14. Internacional... de la E.S.'!$E:$F,2,FALSE),IFERROR(VLOOKUP(D432,'10. Posgrado'!$E:$F,2,FALSE),IFERROR(VLOOKUP(D432,'17. Gestión TIC'!$E:$F,2,FALSE),IFERROR(VLOOKUP(D432,'16. Desa. del Sistema Educ.Sup.'!$E:$F,2,FALSE),IFERROR(VLOOKUP(D432,'9. Cultura de Inno. Insti...'!$E:$F,2,FALSE),VLOOKUP(D432,'7. Lo Esencial de la Reforma U.'!$E:$F,2,0)))))))))))))))))</f>
        <v>Sistematizar y socializar la experiencia de procesos de  vinculación y de investigación participativa con las comunidades de la periferia urbana.</v>
      </c>
      <c r="D433" s="31"/>
      <c r="E433" s="92"/>
      <c r="F433" s="92"/>
      <c r="G433" s="92"/>
      <c r="H433" s="75"/>
      <c r="I433" s="75"/>
      <c r="J433" s="75"/>
      <c r="K433" s="111"/>
      <c r="L433" s="428"/>
      <c r="M433" s="428"/>
      <c r="N433" s="428"/>
      <c r="O433" s="428"/>
      <c r="P433" s="428"/>
      <c r="Q433" s="428"/>
      <c r="R433" s="428"/>
      <c r="S433" s="428"/>
    </row>
    <row r="434" spans="3:19" hidden="1" x14ac:dyDescent="0.25">
      <c r="C434" s="70"/>
      <c r="D434" s="31"/>
      <c r="E434" s="92"/>
      <c r="F434" s="92"/>
      <c r="G434" s="92"/>
      <c r="H434" s="75"/>
      <c r="I434" s="75"/>
      <c r="J434" s="75"/>
      <c r="K434" s="111"/>
      <c r="L434" s="428"/>
      <c r="M434" s="428"/>
      <c r="N434" s="428"/>
      <c r="O434" s="428"/>
      <c r="P434" s="428"/>
      <c r="Q434" s="428"/>
      <c r="R434" s="428"/>
      <c r="S434" s="428"/>
    </row>
    <row r="435" spans="3:19" hidden="1" x14ac:dyDescent="0.25">
      <c r="C435" s="499" t="s">
        <v>44</v>
      </c>
      <c r="D435" s="148" t="s">
        <v>45</v>
      </c>
      <c r="E435" s="499" t="s">
        <v>55</v>
      </c>
      <c r="F435" s="499" t="s">
        <v>57</v>
      </c>
      <c r="G435" s="504" t="s">
        <v>27</v>
      </c>
      <c r="H435" s="149" t="s">
        <v>131</v>
      </c>
      <c r="I435" s="499" t="s">
        <v>46</v>
      </c>
      <c r="J435" s="499" t="s">
        <v>132</v>
      </c>
      <c r="K435" s="499" t="s">
        <v>410</v>
      </c>
      <c r="L435" s="499" t="s">
        <v>411</v>
      </c>
      <c r="M435" s="428"/>
      <c r="N435" s="428"/>
      <c r="O435" s="428"/>
      <c r="P435" s="428"/>
      <c r="Q435" s="428"/>
      <c r="R435" s="428"/>
      <c r="S435" s="428"/>
    </row>
    <row r="436" spans="3:19" hidden="1" x14ac:dyDescent="0.25">
      <c r="C436" s="493" t="s">
        <v>47</v>
      </c>
      <c r="D436" s="999"/>
      <c r="E436" s="500"/>
      <c r="F436" s="507">
        <v>30000</v>
      </c>
      <c r="G436" s="505">
        <f t="shared" ref="G436:G437" si="34">E436*F436</f>
        <v>0</v>
      </c>
      <c r="H436" s="164"/>
      <c r="I436" s="506" t="s">
        <v>699</v>
      </c>
      <c r="J436" s="506" t="str">
        <f>VLOOKUP(I436,Presupuesto!$B$11:$C$566,2,0)</f>
        <v>SERVICIOS DE CAPACITACION.</v>
      </c>
      <c r="K436" s="521" t="s">
        <v>1505</v>
      </c>
      <c r="L436" s="506" t="s">
        <v>394</v>
      </c>
      <c r="M436" s="428"/>
      <c r="N436" s="428"/>
      <c r="O436" s="428"/>
      <c r="P436" s="428"/>
      <c r="Q436" s="428"/>
      <c r="R436" s="428"/>
      <c r="S436" s="428"/>
    </row>
    <row r="437" spans="3:19" hidden="1" x14ac:dyDescent="0.25">
      <c r="C437" s="493" t="s">
        <v>48</v>
      </c>
      <c r="D437" s="999"/>
      <c r="E437" s="501">
        <v>90</v>
      </c>
      <c r="F437" s="505">
        <v>100</v>
      </c>
      <c r="G437" s="505">
        <f t="shared" si="34"/>
        <v>9000</v>
      </c>
      <c r="H437" s="164" t="s">
        <v>129</v>
      </c>
      <c r="I437" s="506" t="s">
        <v>717</v>
      </c>
      <c r="J437" s="506" t="str">
        <f>VLOOKUP(I437,Presupuesto!$B$11:$C$566,2,0)</f>
        <v>SERVICIOS DE IMPRENTA PUBLIC.Y REPRODUCCION</v>
      </c>
      <c r="K437" s="506" t="s">
        <v>471</v>
      </c>
      <c r="L437" s="506" t="s">
        <v>401</v>
      </c>
      <c r="M437" s="428"/>
      <c r="N437" s="428"/>
      <c r="O437" s="428"/>
      <c r="P437" s="428"/>
      <c r="Q437" s="428"/>
      <c r="R437" s="428"/>
      <c r="S437" s="428"/>
    </row>
    <row r="438" spans="3:19" hidden="1" x14ac:dyDescent="0.25"/>
    <row r="439" spans="3:19" s="428" customFormat="1" ht="36" hidden="1" x14ac:dyDescent="0.25">
      <c r="C439" s="556" t="s">
        <v>2404</v>
      </c>
      <c r="D439" s="662">
        <f>D441+D452+D463+D474+D486+D497+D510+D519+D536</f>
        <v>286140</v>
      </c>
      <c r="E439" s="582">
        <f>D441+D452+D463+D474+D486+D497+D510+D519+D536</f>
        <v>286140</v>
      </c>
      <c r="H439" s="415"/>
    </row>
    <row r="440" spans="3:19" hidden="1" x14ac:dyDescent="0.25">
      <c r="C440" s="428"/>
      <c r="D440" s="428"/>
      <c r="E440" s="428"/>
      <c r="F440" s="428"/>
      <c r="G440" s="428"/>
      <c r="H440" s="415"/>
      <c r="I440" s="428"/>
      <c r="J440" s="428"/>
      <c r="K440" s="428"/>
      <c r="L440" s="428"/>
      <c r="M440" s="428"/>
      <c r="N440" s="428"/>
      <c r="O440" s="428"/>
      <c r="P440" s="428"/>
      <c r="Q440" s="428"/>
      <c r="R440" s="428"/>
      <c r="S440" s="428"/>
    </row>
    <row r="441" spans="3:19" ht="15.75" hidden="1" thickBot="1" x14ac:dyDescent="0.3">
      <c r="C441" s="29" t="s">
        <v>43</v>
      </c>
      <c r="D441" s="30">
        <f>SUM(G447:G448)</f>
        <v>5000</v>
      </c>
      <c r="E441" s="92"/>
      <c r="F441" s="92"/>
      <c r="G441" s="92"/>
      <c r="H441" s="75"/>
      <c r="I441" s="75"/>
      <c r="J441" s="75"/>
      <c r="K441" s="111"/>
      <c r="L441" s="428"/>
      <c r="M441" s="428"/>
      <c r="N441" s="428"/>
      <c r="O441" s="428"/>
      <c r="P441" s="428"/>
      <c r="Q441" s="428"/>
      <c r="R441" s="428"/>
      <c r="S441" s="428"/>
    </row>
    <row r="442" spans="3:19" hidden="1" x14ac:dyDescent="0.25">
      <c r="C442" s="70"/>
      <c r="D442" s="31"/>
      <c r="E442" s="92"/>
      <c r="F442" s="92"/>
      <c r="G442" s="92"/>
      <c r="H442" s="75"/>
      <c r="I442" s="75"/>
      <c r="J442" s="75"/>
      <c r="K442" s="111"/>
      <c r="L442" s="428"/>
      <c r="M442" s="428"/>
      <c r="N442" s="428"/>
      <c r="O442" s="428"/>
      <c r="P442" s="428"/>
      <c r="Q442" s="428"/>
      <c r="R442" s="428"/>
      <c r="S442" s="428"/>
    </row>
    <row r="443" spans="3:19" ht="15.75" hidden="1" x14ac:dyDescent="0.25">
      <c r="C443" s="201" t="s">
        <v>392</v>
      </c>
      <c r="D443" s="347" t="s">
        <v>2403</v>
      </c>
      <c r="E443" s="92"/>
      <c r="F443" s="92"/>
      <c r="G443" s="92"/>
      <c r="H443" s="75"/>
      <c r="I443" s="75"/>
      <c r="J443" s="75"/>
      <c r="K443" s="111"/>
      <c r="L443" s="428"/>
      <c r="M443" s="428"/>
      <c r="N443" s="428"/>
      <c r="O443" s="428"/>
      <c r="P443" s="428"/>
      <c r="Q443" s="428"/>
      <c r="R443" s="428"/>
      <c r="S443" s="428"/>
    </row>
    <row r="444" spans="3:19" ht="18.75" hidden="1" x14ac:dyDescent="0.25">
      <c r="C444" s="207" t="str">
        <f>IFERROR(VLOOKUP(D443,'1. Desarrollo e Innov. Curricu.'!$E:$F,2,FALSE),IFERROR(VLOOKUP(D443,'2. Investigación Científica'!$E:$F,2,FALSE),IFERROR(VLOOKUP(D443,'3. Vinculación Univ. Sociedad'!$E:$F,2,FALSE),IFERROR(VLOOKUP(D443,'4. Docencia y Profesorado Univ.'!$E:$F,2,FALSE),IFERROR(VLOOKUP(D443,'5. Estudiantes y Graduados'!$E:$F,2,FALSE),IFERROR(VLOOKUP(D443,'11. Gestion Administrativa'!$E:$F,2,FALSE),IFERROR(VLOOKUP(D443,'13. Gestión Académica'!$E:$F,2,FALSE),IFERROR(VLOOKUP(D443,'8. Asegura. de la Calid. y M'!$E:$F,2,FALSE),IFERROR(VLOOKUP(D443,'6. Gestión del Conocimiento'!$E:$F,2,FALSE),IFERROR(VLOOKUP(D443,'15. Gobernabilidad y Proceso...'!$E:$F,2,FALSE),IFERROR(VLOOKUP(D443,'12. Gestión del Talento Humano'!$E:$F,2,FALSE),IFERROR(VLOOKUP(D443,'14. Internacional... de la E.S.'!$E:$F,2,FALSE),IFERROR(VLOOKUP(D443,'10. Posgrado'!$E:$F,2,FALSE),IFERROR(VLOOKUP(D443,'17. Gestión TIC'!$E:$F,2,FALSE),IFERROR(VLOOKUP(D443,'16. Desa. del Sistema Educ.Sup.'!$E:$F,2,FALSE),IFERROR(VLOOKUP(D443,'9. Cultura de Inno. Insti...'!$E:$F,2,FALSE),VLOOKUP(D443,'7. Lo Esencial de la Reforma U.'!$E:$F,2,0)))))))))))))))))</f>
        <v xml:space="preserve">Desarrollar un taller sobre avances y estado actual de la reforma universitaria </v>
      </c>
      <c r="D444" s="31"/>
      <c r="E444" s="92"/>
      <c r="F444" s="92"/>
      <c r="G444" s="92"/>
      <c r="H444" s="75"/>
      <c r="I444" s="75"/>
      <c r="J444" s="75"/>
      <c r="K444" s="111"/>
      <c r="L444" s="428"/>
      <c r="M444" s="428"/>
      <c r="N444" s="428"/>
      <c r="O444" s="428"/>
      <c r="P444" s="428"/>
      <c r="Q444" s="428"/>
      <c r="R444" s="428"/>
      <c r="S444" s="428"/>
    </row>
    <row r="445" spans="3:19" hidden="1" x14ac:dyDescent="0.25">
      <c r="C445" s="70"/>
      <c r="D445" s="31"/>
      <c r="E445" s="92"/>
      <c r="F445" s="92"/>
      <c r="G445" s="92"/>
      <c r="H445" s="75"/>
      <c r="I445" s="75"/>
      <c r="J445" s="75"/>
      <c r="K445" s="111"/>
      <c r="L445" s="428"/>
      <c r="M445" s="428"/>
      <c r="N445" s="428"/>
      <c r="O445" s="428"/>
      <c r="P445" s="428"/>
      <c r="Q445" s="428"/>
      <c r="R445" s="428"/>
      <c r="S445" s="428"/>
    </row>
    <row r="446" spans="3:19" ht="15.75" hidden="1" thickBot="1" x14ac:dyDescent="0.3">
      <c r="C446" s="125" t="s">
        <v>44</v>
      </c>
      <c r="D446" s="128" t="s">
        <v>45</v>
      </c>
      <c r="E446" s="127" t="s">
        <v>55</v>
      </c>
      <c r="F446" s="127" t="s">
        <v>57</v>
      </c>
      <c r="G446" s="126" t="s">
        <v>27</v>
      </c>
      <c r="H446" s="132" t="s">
        <v>131</v>
      </c>
      <c r="I446" s="127" t="s">
        <v>46</v>
      </c>
      <c r="J446" s="127" t="s">
        <v>132</v>
      </c>
      <c r="K446" s="127" t="s">
        <v>410</v>
      </c>
      <c r="L446" s="127" t="s">
        <v>411</v>
      </c>
      <c r="M446" s="428"/>
      <c r="N446" s="428"/>
      <c r="O446" s="428"/>
      <c r="P446" s="428"/>
      <c r="Q446" s="428"/>
      <c r="R446" s="428"/>
      <c r="S446" s="428"/>
    </row>
    <row r="447" spans="3:19" hidden="1" x14ac:dyDescent="0.25">
      <c r="C447" s="98" t="s">
        <v>48</v>
      </c>
      <c r="D447" s="1001"/>
      <c r="E447" s="199">
        <v>0</v>
      </c>
      <c r="F447" s="99">
        <v>50</v>
      </c>
      <c r="G447" s="96">
        <f t="shared" ref="G447:G448" si="35">E447*F447</f>
        <v>0</v>
      </c>
      <c r="H447" s="160"/>
      <c r="I447" s="97" t="s">
        <v>717</v>
      </c>
      <c r="J447" s="97" t="str">
        <f>VLOOKUP(I447,Presupuesto!$B$11:$C$566,2,0)</f>
        <v>SERVICIOS DE IMPRENTA PUBLIC.Y REPRODUCCION</v>
      </c>
      <c r="K447" s="97" t="s">
        <v>1358</v>
      </c>
      <c r="L447" s="97" t="s">
        <v>412</v>
      </c>
      <c r="M447" s="428"/>
      <c r="N447" s="428"/>
      <c r="O447" s="428"/>
      <c r="P447" s="428"/>
      <c r="Q447" s="428"/>
      <c r="R447" s="428"/>
      <c r="S447" s="428"/>
    </row>
    <row r="448" spans="3:19" hidden="1" x14ac:dyDescent="0.25">
      <c r="C448" s="98" t="s">
        <v>49</v>
      </c>
      <c r="D448" s="1001"/>
      <c r="E448" s="199">
        <v>50</v>
      </c>
      <c r="F448" s="99">
        <v>100</v>
      </c>
      <c r="G448" s="96">
        <f t="shared" si="35"/>
        <v>5000</v>
      </c>
      <c r="H448" s="160" t="s">
        <v>129</v>
      </c>
      <c r="I448" s="97" t="s">
        <v>792</v>
      </c>
      <c r="J448" s="97" t="str">
        <f>VLOOKUP(I448,Presupuesto!$B$11:$C$566,2,0)</f>
        <v>ALIMENTOS B EBIDAS PARA PERSONAS</v>
      </c>
      <c r="K448" s="97" t="s">
        <v>1358</v>
      </c>
      <c r="L448" s="97" t="s">
        <v>399</v>
      </c>
      <c r="M448" s="428"/>
      <c r="N448" s="428"/>
      <c r="O448" s="428"/>
      <c r="P448" s="428"/>
      <c r="Q448" s="428"/>
      <c r="R448" s="428"/>
      <c r="S448" s="428"/>
    </row>
    <row r="449" spans="3:19" hidden="1" x14ac:dyDescent="0.25"/>
    <row r="450" spans="3:19" hidden="1" x14ac:dyDescent="0.25"/>
    <row r="451" spans="3:19" hidden="1" x14ac:dyDescent="0.25">
      <c r="C451" s="428"/>
      <c r="D451" s="428"/>
      <c r="E451" s="428"/>
      <c r="F451" s="428"/>
      <c r="G451" s="428"/>
      <c r="H451" s="415"/>
      <c r="I451" s="428"/>
      <c r="J451" s="428"/>
      <c r="K451" s="428"/>
      <c r="L451" s="428"/>
      <c r="M451" s="428"/>
      <c r="N451" s="428"/>
      <c r="O451" s="428"/>
      <c r="P451" s="428"/>
      <c r="Q451" s="428"/>
      <c r="R451" s="428"/>
      <c r="S451" s="428"/>
    </row>
    <row r="452" spans="3:19" ht="15.75" hidden="1" thickBot="1" x14ac:dyDescent="0.3">
      <c r="C452" s="29" t="s">
        <v>43</v>
      </c>
      <c r="D452" s="30">
        <f>SUM(G458:G459)</f>
        <v>9000</v>
      </c>
      <c r="E452" s="92"/>
      <c r="F452" s="92"/>
      <c r="G452" s="92"/>
      <c r="H452" s="75"/>
      <c r="I452" s="75"/>
      <c r="J452" s="75"/>
      <c r="K452" s="111"/>
      <c r="L452" s="428"/>
      <c r="M452" s="428"/>
      <c r="N452" s="428"/>
      <c r="O452" s="428"/>
      <c r="P452" s="428"/>
      <c r="Q452" s="428"/>
      <c r="R452" s="428"/>
      <c r="S452" s="428"/>
    </row>
    <row r="453" spans="3:19" hidden="1" x14ac:dyDescent="0.25">
      <c r="C453" s="70"/>
      <c r="D453" s="31"/>
      <c r="E453" s="92"/>
      <c r="F453" s="92"/>
      <c r="G453" s="92"/>
      <c r="H453" s="75"/>
      <c r="I453" s="75"/>
      <c r="J453" s="75"/>
      <c r="K453" s="111"/>
      <c r="L453" s="428"/>
      <c r="M453" s="428"/>
      <c r="N453" s="428"/>
      <c r="O453" s="428"/>
      <c r="P453" s="428"/>
      <c r="Q453" s="428"/>
      <c r="R453" s="428"/>
      <c r="S453" s="428"/>
    </row>
    <row r="454" spans="3:19" ht="15.75" hidden="1" x14ac:dyDescent="0.25">
      <c r="C454" s="201" t="s">
        <v>392</v>
      </c>
      <c r="D454" s="347" t="s">
        <v>2406</v>
      </c>
      <c r="E454" s="92"/>
      <c r="F454" s="92"/>
      <c r="G454" s="92"/>
      <c r="H454" s="75"/>
      <c r="I454" s="75"/>
      <c r="J454" s="75"/>
      <c r="K454" s="111"/>
      <c r="L454" s="428"/>
      <c r="M454" s="428"/>
      <c r="N454" s="428"/>
      <c r="O454" s="428"/>
      <c r="P454" s="428"/>
      <c r="Q454" s="428"/>
      <c r="R454" s="428"/>
      <c r="S454" s="428"/>
    </row>
    <row r="455" spans="3:19" ht="18.75" hidden="1" x14ac:dyDescent="0.25">
      <c r="C455" s="207"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Realizar  supervisiones de acompañamiento metodológico  a los profesores de los Centros Regionales de Educación a Distancia . ( CRAED).</v>
      </c>
      <c r="D455" s="31"/>
      <c r="E455" s="92"/>
      <c r="F455" s="92"/>
      <c r="G455" s="92"/>
      <c r="H455" s="75"/>
      <c r="I455" s="75"/>
      <c r="J455" s="75"/>
      <c r="K455" s="111"/>
      <c r="L455" s="428"/>
      <c r="M455" s="428"/>
      <c r="N455" s="428"/>
      <c r="O455" s="428"/>
      <c r="P455" s="428"/>
      <c r="Q455" s="428"/>
      <c r="R455" s="428"/>
      <c r="S455" s="428"/>
    </row>
    <row r="456" spans="3:19" hidden="1" x14ac:dyDescent="0.25">
      <c r="C456" s="70"/>
      <c r="D456" s="31"/>
      <c r="E456" s="92"/>
      <c r="F456" s="92"/>
      <c r="G456" s="92"/>
      <c r="H456" s="75"/>
      <c r="I456" s="75"/>
      <c r="J456" s="75"/>
      <c r="K456" s="111"/>
      <c r="L456" s="428"/>
      <c r="M456" s="428"/>
      <c r="N456" s="428"/>
      <c r="O456" s="428"/>
      <c r="P456" s="428"/>
      <c r="Q456" s="428"/>
      <c r="R456" s="428"/>
      <c r="S456" s="428"/>
    </row>
    <row r="457" spans="3:19" ht="15.75" hidden="1" thickBot="1" x14ac:dyDescent="0.3">
      <c r="C457" s="125" t="s">
        <v>44</v>
      </c>
      <c r="D457" s="128" t="s">
        <v>45</v>
      </c>
      <c r="E457" s="127" t="s">
        <v>55</v>
      </c>
      <c r="F457" s="127" t="s">
        <v>57</v>
      </c>
      <c r="G457" s="126" t="s">
        <v>27</v>
      </c>
      <c r="H457" s="132" t="s">
        <v>131</v>
      </c>
      <c r="I457" s="127" t="s">
        <v>46</v>
      </c>
      <c r="J457" s="127" t="s">
        <v>132</v>
      </c>
      <c r="K457" s="127" t="s">
        <v>410</v>
      </c>
      <c r="L457" s="127" t="s">
        <v>411</v>
      </c>
      <c r="M457" s="428"/>
      <c r="N457" s="428"/>
      <c r="O457" s="428"/>
      <c r="P457" s="428"/>
      <c r="Q457" s="428"/>
      <c r="R457" s="428"/>
      <c r="S457" s="428"/>
    </row>
    <row r="458" spans="3:19" hidden="1" x14ac:dyDescent="0.25">
      <c r="C458" s="310" t="s">
        <v>47</v>
      </c>
      <c r="D458" s="464"/>
      <c r="E458" s="311"/>
      <c r="F458" s="114">
        <v>30000</v>
      </c>
      <c r="G458" s="312">
        <f t="shared" ref="G458" si="36">E458*F458</f>
        <v>0</v>
      </c>
      <c r="H458" s="313"/>
      <c r="I458" s="115" t="s">
        <v>699</v>
      </c>
      <c r="J458" s="115" t="str">
        <f>VLOOKUP(I458,Presupuesto!$B$11:$C$566,2,0)</f>
        <v>SERVICIOS DE CAPACITACION.</v>
      </c>
      <c r="K458" s="314" t="s">
        <v>1505</v>
      </c>
      <c r="L458" s="115" t="s">
        <v>400</v>
      </c>
      <c r="M458" s="428"/>
      <c r="N458" s="428"/>
      <c r="O458" s="428"/>
      <c r="P458" s="428"/>
      <c r="Q458" s="428"/>
      <c r="R458" s="428"/>
      <c r="S458" s="428"/>
    </row>
    <row r="459" spans="3:19" ht="15.75" hidden="1" thickBot="1" x14ac:dyDescent="0.3">
      <c r="C459" s="213" t="s">
        <v>428</v>
      </c>
      <c r="D459" s="214">
        <v>1</v>
      </c>
      <c r="E459" s="315">
        <v>4.5</v>
      </c>
      <c r="F459" s="103">
        <f>HLOOKUP(C459,$AH$2:$BU$3,2,0)</f>
        <v>2000</v>
      </c>
      <c r="G459" s="104">
        <f>D459*E459*F459</f>
        <v>9000</v>
      </c>
      <c r="H459" s="316" t="s">
        <v>129</v>
      </c>
      <c r="I459" s="317" t="s">
        <v>761</v>
      </c>
      <c r="J459" s="105" t="str">
        <f>VLOOKUP(I459,Presupuesto!$B$11:$C$566,2,0)</f>
        <v>VIATICOS NACIONALES</v>
      </c>
      <c r="K459" s="318" t="s">
        <v>1358</v>
      </c>
      <c r="L459" s="318" t="s">
        <v>400</v>
      </c>
      <c r="M459" s="428"/>
      <c r="N459" s="428"/>
      <c r="O459" s="428"/>
      <c r="P459" s="428"/>
      <c r="Q459" s="428"/>
      <c r="R459" s="428"/>
      <c r="S459" s="428"/>
    </row>
    <row r="460" spans="3:19" hidden="1" x14ac:dyDescent="0.25"/>
    <row r="461" spans="3:19" hidden="1" x14ac:dyDescent="0.25"/>
    <row r="462" spans="3:19" hidden="1" x14ac:dyDescent="0.25">
      <c r="C462" s="428"/>
      <c r="D462" s="428"/>
      <c r="E462" s="428"/>
      <c r="F462" s="428"/>
      <c r="G462" s="428"/>
      <c r="H462" s="415"/>
      <c r="I462" s="428"/>
      <c r="J462" s="428"/>
      <c r="K462" s="428"/>
      <c r="L462" s="428"/>
    </row>
    <row r="463" spans="3:19" ht="15.75" hidden="1" thickBot="1" x14ac:dyDescent="0.3">
      <c r="C463" s="29" t="s">
        <v>43</v>
      </c>
      <c r="D463" s="30">
        <f>SUM(G469:G470)</f>
        <v>6000</v>
      </c>
      <c r="E463" s="92"/>
      <c r="F463" s="92"/>
      <c r="G463" s="92"/>
      <c r="H463" s="75"/>
      <c r="I463" s="75"/>
      <c r="J463" s="75"/>
      <c r="K463" s="111"/>
      <c r="L463" s="428"/>
    </row>
    <row r="464" spans="3:19" hidden="1" x14ac:dyDescent="0.25">
      <c r="C464" s="70"/>
      <c r="D464" s="31"/>
      <c r="E464" s="92"/>
      <c r="F464" s="92"/>
      <c r="G464" s="92"/>
      <c r="H464" s="75"/>
      <c r="I464" s="75"/>
      <c r="J464" s="75"/>
      <c r="K464" s="111"/>
      <c r="L464" s="428"/>
    </row>
    <row r="465" spans="3:12" ht="15.75" hidden="1" x14ac:dyDescent="0.25">
      <c r="C465" s="201" t="s">
        <v>392</v>
      </c>
      <c r="D465" s="347" t="s">
        <v>2413</v>
      </c>
      <c r="E465" s="92"/>
      <c r="F465" s="92"/>
      <c r="G465" s="92"/>
      <c r="H465" s="75"/>
      <c r="I465" s="75"/>
      <c r="J465" s="75"/>
      <c r="K465" s="111"/>
      <c r="L465" s="428"/>
    </row>
    <row r="466" spans="3:12" ht="18.75" hidden="1" x14ac:dyDescent="0.25">
      <c r="C466" s="207" t="str">
        <f>IFERROR(VLOOKUP(D465,'1. Desarrollo e Innov. Curricu.'!$E:$F,2,FALSE),IFERROR(VLOOKUP(D465,'2. Investigación Científica'!$E:$F,2,FALSE),IFERROR(VLOOKUP(D465,'3. Vinculación Univ. Sociedad'!$E:$F,2,FALSE),IFERROR(VLOOKUP(D465,'4. Docencia y Profesorado Univ.'!$E:$F,2,FALSE),IFERROR(VLOOKUP(D465,'5. Estudiantes y Graduados'!$E:$F,2,FALSE),IFERROR(VLOOKUP(D465,'11. Gestion Administrativa'!$E:$F,2,FALSE),IFERROR(VLOOKUP(D465,'13. Gestión Académica'!$E:$F,2,FALSE),IFERROR(VLOOKUP(D465,'8. Asegura. de la Calid. y M'!$E:$F,2,FALSE),IFERROR(VLOOKUP(D465,'6. Gestión del Conocimiento'!$E:$F,2,FALSE),IFERROR(VLOOKUP(D465,'15. Gobernabilidad y Proceso...'!$E:$F,2,FALSE),IFERROR(VLOOKUP(D465,'12. Gestión del Talento Humano'!$E:$F,2,FALSE),IFERROR(VLOOKUP(D465,'14. Internacional... de la E.S.'!$E:$F,2,FALSE),IFERROR(VLOOKUP(D465,'10. Posgrado'!$E:$F,2,FALSE),IFERROR(VLOOKUP(D465,'17. Gestión TIC'!$E:$F,2,FALSE),IFERROR(VLOOKUP(D465,'16. Desa. del Sistema Educ.Sup.'!$E:$F,2,FALSE),IFERROR(VLOOKUP(D465,'9. Cultura de Inno. Insti...'!$E:$F,2,FALSE),VLOOKUP(D465,'7. Lo Esencial de la Reforma U.'!$E:$F,2,0)))))))))))))))))</f>
        <v xml:space="preserve">Unificar críterios académicos por áreas de conocimiento  de la  disciplina con el personal docente en reuniones de trabajo.  </v>
      </c>
      <c r="D466" s="31"/>
      <c r="E466" s="92"/>
      <c r="F466" s="92"/>
      <c r="G466" s="92"/>
      <c r="H466" s="75"/>
      <c r="I466" s="75"/>
      <c r="J466" s="75"/>
      <c r="K466" s="111"/>
      <c r="L466" s="428"/>
    </row>
    <row r="467" spans="3:12" hidden="1" x14ac:dyDescent="0.25">
      <c r="C467" s="70"/>
      <c r="D467" s="31"/>
      <c r="E467" s="92"/>
      <c r="F467" s="92"/>
      <c r="G467" s="92"/>
      <c r="H467" s="75"/>
      <c r="I467" s="75"/>
      <c r="J467" s="75"/>
      <c r="K467" s="111"/>
      <c r="L467" s="428"/>
    </row>
    <row r="468" spans="3:12" hidden="1" x14ac:dyDescent="0.25">
      <c r="C468" s="499" t="s">
        <v>44</v>
      </c>
      <c r="D468" s="148" t="s">
        <v>45</v>
      </c>
      <c r="E468" s="499" t="s">
        <v>55</v>
      </c>
      <c r="F468" s="499" t="s">
        <v>57</v>
      </c>
      <c r="G468" s="504" t="s">
        <v>27</v>
      </c>
      <c r="H468" s="149" t="s">
        <v>131</v>
      </c>
      <c r="I468" s="499" t="s">
        <v>46</v>
      </c>
      <c r="J468" s="499" t="s">
        <v>132</v>
      </c>
      <c r="K468" s="499" t="s">
        <v>410</v>
      </c>
      <c r="L468" s="499" t="s">
        <v>411</v>
      </c>
    </row>
    <row r="469" spans="3:12" hidden="1" x14ac:dyDescent="0.25">
      <c r="C469" s="493" t="s">
        <v>47</v>
      </c>
      <c r="D469" s="999"/>
      <c r="E469" s="500"/>
      <c r="F469" s="507">
        <v>30000</v>
      </c>
      <c r="G469" s="505">
        <f t="shared" ref="G469:G470" si="37">E469*F469</f>
        <v>0</v>
      </c>
      <c r="H469" s="164"/>
      <c r="I469" s="506" t="s">
        <v>699</v>
      </c>
      <c r="J469" s="506" t="str">
        <f>VLOOKUP(I469,Presupuesto!$B$11:$C$566,2,0)</f>
        <v>SERVICIOS DE CAPACITACION.</v>
      </c>
      <c r="K469" s="521" t="s">
        <v>1505</v>
      </c>
      <c r="L469" s="506" t="s">
        <v>394</v>
      </c>
    </row>
    <row r="470" spans="3:12" hidden="1" x14ac:dyDescent="0.25">
      <c r="C470" s="493" t="s">
        <v>49</v>
      </c>
      <c r="D470" s="999"/>
      <c r="E470" s="501">
        <v>40</v>
      </c>
      <c r="F470" s="505">
        <v>150</v>
      </c>
      <c r="G470" s="505">
        <f t="shared" si="37"/>
        <v>6000</v>
      </c>
      <c r="H470" s="164" t="s">
        <v>129</v>
      </c>
      <c r="I470" s="506" t="s">
        <v>792</v>
      </c>
      <c r="J470" s="506" t="str">
        <f>VLOOKUP(I470,Presupuesto!$B$11:$C$566,2,0)</f>
        <v>ALIMENTOS B EBIDAS PARA PERSONAS</v>
      </c>
      <c r="K470" s="506" t="s">
        <v>1358</v>
      </c>
      <c r="L470" s="506" t="s">
        <v>399</v>
      </c>
    </row>
    <row r="471" spans="3:12" hidden="1" x14ac:dyDescent="0.25"/>
    <row r="472" spans="3:12" hidden="1" x14ac:dyDescent="0.25"/>
    <row r="473" spans="3:12" hidden="1" x14ac:dyDescent="0.25">
      <c r="C473" s="428"/>
      <c r="D473" s="428"/>
      <c r="E473" s="428"/>
      <c r="F473" s="428"/>
      <c r="G473" s="428"/>
      <c r="H473" s="415"/>
      <c r="I473" s="428"/>
      <c r="J473" s="428"/>
      <c r="K473" s="428"/>
      <c r="L473" s="428"/>
    </row>
    <row r="474" spans="3:12" ht="15.75" hidden="1" thickBot="1" x14ac:dyDescent="0.3">
      <c r="C474" s="29" t="s">
        <v>43</v>
      </c>
      <c r="D474" s="30">
        <f>SUM(G480:G482)</f>
        <v>35740</v>
      </c>
      <c r="E474" s="92"/>
      <c r="F474" s="92"/>
      <c r="G474" s="92"/>
      <c r="H474" s="75"/>
      <c r="I474" s="75"/>
      <c r="J474" s="75"/>
      <c r="K474" s="111"/>
      <c r="L474" s="428"/>
    </row>
    <row r="475" spans="3:12" hidden="1" x14ac:dyDescent="0.25">
      <c r="C475" s="70"/>
      <c r="D475" s="31"/>
      <c r="E475" s="92"/>
      <c r="F475" s="92"/>
      <c r="G475" s="92"/>
      <c r="H475" s="75"/>
      <c r="I475" s="75"/>
      <c r="J475" s="75"/>
      <c r="K475" s="111"/>
      <c r="L475" s="428"/>
    </row>
    <row r="476" spans="3:12" ht="15.75" hidden="1" x14ac:dyDescent="0.25">
      <c r="C476" s="201" t="s">
        <v>392</v>
      </c>
      <c r="D476" s="347" t="s">
        <v>2451</v>
      </c>
      <c r="E476" s="92"/>
      <c r="F476" s="92"/>
      <c r="G476" s="92"/>
      <c r="H476" s="75"/>
      <c r="I476" s="75"/>
      <c r="J476" s="75"/>
      <c r="K476" s="111"/>
      <c r="L476" s="428"/>
    </row>
    <row r="477" spans="3:12" ht="18.75" hidden="1" x14ac:dyDescent="0.25">
      <c r="C477" s="207" t="str">
        <f>IFERROR(VLOOKUP(D476,'1. Desarrollo e Innov. Curricu.'!$E:$F,2,FALSE),IFERROR(VLOOKUP(D476,'2. Investigación Científica'!$E:$F,2,FALSE),IFERROR(VLOOKUP(D476,'3. Vinculación Univ. Sociedad'!$E:$F,2,FALSE),IFERROR(VLOOKUP(D476,'4. Docencia y Profesorado Univ.'!$E:$F,2,FALSE),IFERROR(VLOOKUP(D476,'5. Estudiantes y Graduados'!$E:$F,2,FALSE),IFERROR(VLOOKUP(D476,'11. Gestion Administrativa'!$E:$F,2,FALSE),IFERROR(VLOOKUP(D476,'13. Gestión Académica'!$E:$F,2,FALSE),IFERROR(VLOOKUP(D476,'8. Asegura. de la Calid. y M'!$E:$F,2,FALSE),IFERROR(VLOOKUP(D476,'6. Gestión del Conocimiento'!$E:$F,2,FALSE),IFERROR(VLOOKUP(D476,'15. Gobernabilidad y Proceso...'!$E:$F,2,FALSE),IFERROR(VLOOKUP(D476,'12. Gestión del Talento Humano'!$E:$F,2,FALSE),IFERROR(VLOOKUP(D476,'14. Internacional... de la E.S.'!$E:$F,2,FALSE),IFERROR(VLOOKUP(D476,'10. Posgrado'!$E:$F,2,FALSE),IFERROR(VLOOKUP(D476,'17. Gestión TIC'!$E:$F,2,FALSE),IFERROR(VLOOKUP(D476,'16. Desa. del Sistema Educ.Sup.'!$E:$F,2,FALSE),IFERROR(VLOOKUP(D476,'9. Cultura de Inno. Insti...'!$E:$F,2,FALSE),VLOOKUP(D476,'7. Lo Esencial de la Reforma U.'!$E:$F,2,0)))))))))))))))))</f>
        <v>Participar en la reunión Intermedia y de preparación de la Red Centroamericana de Antropología.</v>
      </c>
      <c r="D477" s="31"/>
      <c r="E477" s="92"/>
      <c r="F477" s="92"/>
      <c r="G477" s="92"/>
      <c r="H477" s="75"/>
      <c r="I477" s="75"/>
      <c r="J477" s="75"/>
      <c r="K477" s="111"/>
      <c r="L477" s="428"/>
    </row>
    <row r="478" spans="3:12" hidden="1" x14ac:dyDescent="0.25">
      <c r="C478" s="70"/>
      <c r="D478" s="31"/>
      <c r="E478" s="92"/>
      <c r="F478" s="92"/>
      <c r="G478" s="92"/>
      <c r="H478" s="75"/>
      <c r="I478" s="75"/>
      <c r="J478" s="75"/>
      <c r="K478" s="111"/>
      <c r="L478" s="428"/>
    </row>
    <row r="479" spans="3:12" ht="15.75" hidden="1" thickBot="1" x14ac:dyDescent="0.3">
      <c r="C479" s="125" t="s">
        <v>44</v>
      </c>
      <c r="D479" s="128" t="s">
        <v>45</v>
      </c>
      <c r="E479" s="127" t="s">
        <v>55</v>
      </c>
      <c r="F479" s="127" t="s">
        <v>57</v>
      </c>
      <c r="G479" s="126" t="s">
        <v>27</v>
      </c>
      <c r="H479" s="132" t="s">
        <v>131</v>
      </c>
      <c r="I479" s="127" t="s">
        <v>46</v>
      </c>
      <c r="J479" s="127" t="s">
        <v>132</v>
      </c>
      <c r="K479" s="127" t="s">
        <v>410</v>
      </c>
      <c r="L479" s="127" t="s">
        <v>411</v>
      </c>
    </row>
    <row r="480" spans="3:12" hidden="1" x14ac:dyDescent="0.25">
      <c r="C480" s="310" t="s">
        <v>47</v>
      </c>
      <c r="D480" s="1000"/>
      <c r="E480" s="311"/>
      <c r="F480" s="114">
        <v>30000</v>
      </c>
      <c r="G480" s="312">
        <f t="shared" ref="G480:G481" si="38">E480*F480</f>
        <v>0</v>
      </c>
      <c r="H480" s="313"/>
      <c r="I480" s="115" t="s">
        <v>699</v>
      </c>
      <c r="J480" s="115" t="str">
        <f>VLOOKUP(I480,Presupuesto!$B$11:$C$566,2,0)</f>
        <v>SERVICIOS DE CAPACITACION.</v>
      </c>
      <c r="K480" s="314" t="s">
        <v>1505</v>
      </c>
      <c r="L480" s="115" t="s">
        <v>394</v>
      </c>
    </row>
    <row r="481" spans="3:12" hidden="1" x14ac:dyDescent="0.25">
      <c r="C481" s="108" t="s">
        <v>52</v>
      </c>
      <c r="D481" s="1001"/>
      <c r="E481" s="209">
        <v>0</v>
      </c>
      <c r="F481" s="118">
        <v>25</v>
      </c>
      <c r="G481" s="96">
        <f t="shared" si="38"/>
        <v>0</v>
      </c>
      <c r="H481" s="160"/>
      <c r="I481" s="97" t="s">
        <v>942</v>
      </c>
      <c r="J481" s="97" t="str">
        <f>VLOOKUP(I481,Presupuesto!$B$11:$C$566,2,0)</f>
        <v>UTILES DE ESCRITORIO, OFICINA Y ENSE¥ANZA</v>
      </c>
      <c r="K481" s="97" t="e">
        <f>#REF!</f>
        <v>#REF!</v>
      </c>
      <c r="L481" s="97" t="s">
        <v>412</v>
      </c>
    </row>
    <row r="482" spans="3:12" ht="15.75" hidden="1" thickBot="1" x14ac:dyDescent="0.3">
      <c r="C482" s="213" t="s">
        <v>448</v>
      </c>
      <c r="D482" s="214">
        <v>1</v>
      </c>
      <c r="E482" s="315">
        <v>1</v>
      </c>
      <c r="F482" s="103">
        <v>35740</v>
      </c>
      <c r="G482" s="104">
        <f>D482*E482*F482</f>
        <v>35740</v>
      </c>
      <c r="H482" s="316" t="s">
        <v>1497</v>
      </c>
      <c r="I482" s="317" t="s">
        <v>767</v>
      </c>
      <c r="J482" s="97" t="str">
        <f>VLOOKUP(I482,Presupuesto!$B$11:$C$566,2,0)</f>
        <v>VIATICOS AL EXTERIOR</v>
      </c>
      <c r="K482" s="318" t="s">
        <v>1358</v>
      </c>
      <c r="L482" s="318" t="s">
        <v>397</v>
      </c>
    </row>
    <row r="483" spans="3:12" hidden="1" x14ac:dyDescent="0.25"/>
    <row r="484" spans="3:12" hidden="1" x14ac:dyDescent="0.25"/>
    <row r="485" spans="3:12" hidden="1" x14ac:dyDescent="0.25">
      <c r="C485" s="428"/>
      <c r="D485" s="428"/>
      <c r="E485" s="428"/>
      <c r="F485" s="428"/>
      <c r="G485" s="428"/>
      <c r="H485" s="415"/>
      <c r="I485" s="428"/>
      <c r="J485" s="428"/>
      <c r="K485" s="428"/>
      <c r="L485" s="428"/>
    </row>
    <row r="486" spans="3:12" ht="15.75" hidden="1" thickBot="1" x14ac:dyDescent="0.3">
      <c r="C486" s="29" t="s">
        <v>43</v>
      </c>
      <c r="D486" s="30">
        <f>SUM(G492:G493)</f>
        <v>40000</v>
      </c>
      <c r="E486" s="92"/>
      <c r="F486" s="92"/>
      <c r="G486" s="92"/>
      <c r="H486" s="75"/>
      <c r="I486" s="75"/>
      <c r="J486" s="75"/>
      <c r="K486" s="111"/>
      <c r="L486" s="428"/>
    </row>
    <row r="487" spans="3:12" hidden="1" x14ac:dyDescent="0.25">
      <c r="C487" s="70"/>
      <c r="D487" s="31"/>
      <c r="E487" s="92"/>
      <c r="F487" s="92"/>
      <c r="G487" s="92"/>
      <c r="H487" s="75"/>
      <c r="I487" s="75"/>
      <c r="J487" s="75"/>
      <c r="K487" s="111"/>
      <c r="L487" s="428"/>
    </row>
    <row r="488" spans="3:12" ht="15.75" hidden="1" x14ac:dyDescent="0.25">
      <c r="C488" s="201" t="s">
        <v>392</v>
      </c>
      <c r="D488" s="347" t="s">
        <v>2468</v>
      </c>
      <c r="E488" s="92"/>
      <c r="F488" s="92"/>
      <c r="G488" s="92"/>
      <c r="H488" s="75"/>
      <c r="I488" s="75"/>
      <c r="J488" s="75"/>
      <c r="K488" s="111"/>
      <c r="L488" s="428"/>
    </row>
    <row r="489" spans="3:12" ht="18.75" hidden="1" x14ac:dyDescent="0.25">
      <c r="C489" s="207" t="str">
        <f>IFERROR(VLOOKUP(D488,'1. Desarrollo e Innov. Curricu.'!$E:$F,2,FALSE),IFERROR(VLOOKUP(D488,'2. Investigación Científica'!$E:$F,2,FALSE),IFERROR(VLOOKUP(D488,'3. Vinculación Univ. Sociedad'!$E:$F,2,FALSE),IFERROR(VLOOKUP(D488,'4. Docencia y Profesorado Univ.'!$E:$F,2,FALSE),IFERROR(VLOOKUP(D488,'5. Estudiantes y Graduados'!$E:$F,2,FALSE),IFERROR(VLOOKUP(D488,'11. Gestion Administrativa'!$E:$F,2,FALSE),IFERROR(VLOOKUP(D488,'13. Gestión Académica'!$E:$F,2,FALSE),IFERROR(VLOOKUP(D488,'8. Asegura. de la Calid. y M'!$E:$F,2,FALSE),IFERROR(VLOOKUP(D488,'6. Gestión del Conocimiento'!$E:$F,2,FALSE),IFERROR(VLOOKUP(D488,'15. Gobernabilidad y Proceso...'!$E:$F,2,FALSE),IFERROR(VLOOKUP(D488,'12. Gestión del Talento Humano'!$E:$F,2,FALSE),IFERROR(VLOOKUP(D488,'14. Internacional... de la E.S.'!$E:$F,2,FALSE),IFERROR(VLOOKUP(D488,'10. Posgrado'!$E:$F,2,FALSE),IFERROR(VLOOKUP(D488,'17. Gestión TIC'!$E:$F,2,FALSE),IFERROR(VLOOKUP(D488,'16. Desa. del Sistema Educ.Sup.'!$E:$F,2,FALSE),IFERROR(VLOOKUP(D488,'9. Cultura de Inno. Insti...'!$E:$F,2,FALSE),VLOOKUP(D488,'7. Lo Esencial de la Reforma U.'!$E:$F,2,0)))))))))))))))))</f>
        <v xml:space="preserve">Participación de docentes a congresos  y/o eventos internacionales </v>
      </c>
      <c r="D489" s="31"/>
      <c r="E489" s="92"/>
      <c r="F489" s="92"/>
      <c r="G489" s="92"/>
      <c r="H489" s="75"/>
      <c r="I489" s="75"/>
      <c r="J489" s="75"/>
      <c r="K489" s="111"/>
      <c r="L489" s="428"/>
    </row>
    <row r="490" spans="3:12" hidden="1" x14ac:dyDescent="0.25">
      <c r="C490" s="70"/>
      <c r="D490" s="31"/>
      <c r="E490" s="92"/>
      <c r="F490" s="92"/>
      <c r="G490" s="92"/>
      <c r="H490" s="75"/>
      <c r="I490" s="75"/>
      <c r="J490" s="75"/>
      <c r="K490" s="111"/>
      <c r="L490" s="428"/>
    </row>
    <row r="491" spans="3:12" ht="15.75" hidden="1" thickBot="1" x14ac:dyDescent="0.3">
      <c r="C491" s="125" t="s">
        <v>44</v>
      </c>
      <c r="D491" s="128" t="s">
        <v>45</v>
      </c>
      <c r="E491" s="127" t="s">
        <v>55</v>
      </c>
      <c r="F491" s="127" t="s">
        <v>57</v>
      </c>
      <c r="G491" s="126" t="s">
        <v>27</v>
      </c>
      <c r="H491" s="132" t="s">
        <v>131</v>
      </c>
      <c r="I491" s="127" t="s">
        <v>46</v>
      </c>
      <c r="J491" s="127" t="s">
        <v>132</v>
      </c>
      <c r="K491" s="127" t="s">
        <v>410</v>
      </c>
      <c r="L491" s="127" t="s">
        <v>411</v>
      </c>
    </row>
    <row r="492" spans="3:12" hidden="1" x14ac:dyDescent="0.25">
      <c r="C492" s="310" t="s">
        <v>47</v>
      </c>
      <c r="D492" s="464"/>
      <c r="E492" s="311"/>
      <c r="F492" s="114">
        <v>30000</v>
      </c>
      <c r="G492" s="312">
        <f t="shared" ref="G492:G493" si="39">E492*F492</f>
        <v>0</v>
      </c>
      <c r="H492" s="313"/>
      <c r="I492" s="115" t="s">
        <v>699</v>
      </c>
      <c r="J492" s="115" t="str">
        <f>VLOOKUP(I492,Presupuesto!$B$11:$C$566,2,0)</f>
        <v>SERVICIOS DE CAPACITACION.</v>
      </c>
      <c r="K492" s="314" t="s">
        <v>1505</v>
      </c>
      <c r="L492" s="115" t="s">
        <v>394</v>
      </c>
    </row>
    <row r="493" spans="3:12" ht="15.75" hidden="1" thickBot="1" x14ac:dyDescent="0.3">
      <c r="C493" s="213" t="s">
        <v>448</v>
      </c>
      <c r="D493" s="214">
        <v>0</v>
      </c>
      <c r="E493" s="315">
        <v>1</v>
      </c>
      <c r="F493" s="103">
        <v>40000</v>
      </c>
      <c r="G493" s="96">
        <f t="shared" si="39"/>
        <v>40000</v>
      </c>
      <c r="H493" s="316" t="s">
        <v>1497</v>
      </c>
      <c r="I493" s="317" t="s">
        <v>767</v>
      </c>
      <c r="J493" s="97" t="str">
        <f>VLOOKUP(I493,Presupuesto!$B$11:$C$566,2,0)</f>
        <v>VIATICOS AL EXTERIOR</v>
      </c>
      <c r="K493" s="318" t="s">
        <v>1358</v>
      </c>
      <c r="L493" s="318" t="s">
        <v>397</v>
      </c>
    </row>
    <row r="494" spans="3:12" hidden="1" x14ac:dyDescent="0.25"/>
    <row r="495" spans="3:12" hidden="1" x14ac:dyDescent="0.25"/>
    <row r="496" spans="3:12" hidden="1" x14ac:dyDescent="0.25">
      <c r="C496" s="428"/>
      <c r="D496" s="428"/>
      <c r="E496" s="428"/>
      <c r="F496" s="428"/>
      <c r="G496" s="428"/>
      <c r="H496" s="415"/>
      <c r="I496" s="428"/>
      <c r="J496" s="428"/>
      <c r="K496" s="428"/>
      <c r="L496" s="428"/>
    </row>
    <row r="497" spans="3:12" ht="15.75" hidden="1" thickBot="1" x14ac:dyDescent="0.3">
      <c r="C497" s="29" t="s">
        <v>43</v>
      </c>
      <c r="D497" s="30">
        <f>SUM(G504:G506)</f>
        <v>20000</v>
      </c>
      <c r="E497" s="92"/>
      <c r="F497" s="92"/>
      <c r="G497" s="92"/>
      <c r="H497" s="75"/>
      <c r="I497" s="75"/>
      <c r="J497" s="75"/>
      <c r="K497" s="111"/>
      <c r="L497" s="428"/>
    </row>
    <row r="498" spans="3:12" hidden="1" x14ac:dyDescent="0.25">
      <c r="C498" s="70"/>
      <c r="D498" s="31"/>
      <c r="E498" s="92"/>
      <c r="F498" s="92"/>
      <c r="G498" s="92"/>
      <c r="H498" s="75"/>
      <c r="I498" s="75"/>
      <c r="J498" s="75"/>
      <c r="K498" s="111"/>
      <c r="L498" s="428"/>
    </row>
    <row r="499" spans="3:12" hidden="1" x14ac:dyDescent="0.25">
      <c r="C499" s="70"/>
      <c r="D499" s="31"/>
      <c r="E499" s="92"/>
      <c r="F499" s="92"/>
      <c r="G499" s="92"/>
      <c r="H499" s="75"/>
      <c r="I499" s="75"/>
      <c r="J499" s="75"/>
      <c r="K499" s="111"/>
      <c r="L499" s="428"/>
    </row>
    <row r="500" spans="3:12" ht="15.75" hidden="1" x14ac:dyDescent="0.25">
      <c r="C500" s="201" t="s">
        <v>392</v>
      </c>
      <c r="D500" s="347" t="s">
        <v>2469</v>
      </c>
      <c r="E500" s="92"/>
      <c r="F500" s="92"/>
      <c r="G500" s="92"/>
      <c r="H500" s="75"/>
      <c r="I500" s="75"/>
      <c r="J500" s="75"/>
      <c r="K500" s="111"/>
      <c r="L500" s="428"/>
    </row>
    <row r="501" spans="3:12" ht="18.75" hidden="1" x14ac:dyDescent="0.25">
      <c r="C501" s="207" t="str">
        <f>IFERROR(VLOOKUP(D500,'1. Desarrollo e Innov. Curricu.'!$E:$F,2,FALSE),IFERROR(VLOOKUP(D500,'2. Investigación Científica'!$E:$F,2,FALSE),IFERROR(VLOOKUP(D500,'3. Vinculación Univ. Sociedad'!$E:$F,2,FALSE),IFERROR(VLOOKUP(D500,'4. Docencia y Profesorado Univ.'!$E:$F,2,FALSE),IFERROR(VLOOKUP(D500,'5. Estudiantes y Graduados'!$E:$F,2,FALSE),IFERROR(VLOOKUP(D500,'11. Gestion Administrativa'!$E:$F,2,FALSE),IFERROR(VLOOKUP(D500,'13. Gestión Académica'!$E:$F,2,FALSE),IFERROR(VLOOKUP(D500,'8. Asegura. de la Calid. y M'!$E:$F,2,FALSE),IFERROR(VLOOKUP(D500,'6. Gestión del Conocimiento'!$E:$F,2,FALSE),IFERROR(VLOOKUP(D500,'15. Gobernabilidad y Proceso...'!$E:$F,2,FALSE),IFERROR(VLOOKUP(D500,'12. Gestión del Talento Humano'!$E:$F,2,FALSE),IFERROR(VLOOKUP(D500,'14. Internacional... de la E.S.'!$E:$F,2,FALSE),IFERROR(VLOOKUP(D500,'10. Posgrado'!$E:$F,2,FALSE),IFERROR(VLOOKUP(D500,'17. Gestión TIC'!$E:$F,2,FALSE),IFERROR(VLOOKUP(D500,'16. Desa. del Sistema Educ.Sup.'!$E:$F,2,FALSE),IFERROR(VLOOKUP(D500,'9. Cultura de Inno. Insti...'!$E:$F,2,FALSE),VLOOKUP(D500,'7. Lo Esencial de la Reforma U.'!$E:$F,2,0)))))))))))))))))</f>
        <v>Desarrollar un tarller de seguimiento para revisión de contenidos de las asignaturas de servicio AN-101, AN-201. SCO15  Y  SC115.</v>
      </c>
      <c r="D501" s="31"/>
      <c r="E501" s="92"/>
      <c r="F501" s="92"/>
      <c r="G501" s="92"/>
      <c r="H501" s="75"/>
      <c r="I501" s="75"/>
      <c r="J501" s="75"/>
      <c r="K501" s="111"/>
      <c r="L501" s="428"/>
    </row>
    <row r="502" spans="3:12" hidden="1" x14ac:dyDescent="0.25">
      <c r="C502" s="70"/>
      <c r="D502" s="31"/>
      <c r="E502" s="92"/>
      <c r="F502" s="92"/>
      <c r="G502" s="92"/>
      <c r="H502" s="75"/>
      <c r="I502" s="75"/>
      <c r="J502" s="75"/>
      <c r="K502" s="111"/>
      <c r="L502" s="428"/>
    </row>
    <row r="503" spans="3:12" ht="15.75" hidden="1" thickBot="1" x14ac:dyDescent="0.3">
      <c r="C503" s="125" t="s">
        <v>44</v>
      </c>
      <c r="D503" s="128" t="s">
        <v>45</v>
      </c>
      <c r="E503" s="127" t="s">
        <v>55</v>
      </c>
      <c r="F503" s="127" t="s">
        <v>57</v>
      </c>
      <c r="G503" s="126" t="s">
        <v>27</v>
      </c>
      <c r="H503" s="132" t="s">
        <v>131</v>
      </c>
      <c r="I503" s="127" t="s">
        <v>46</v>
      </c>
      <c r="J503" s="127" t="s">
        <v>132</v>
      </c>
      <c r="K503" s="127" t="s">
        <v>410</v>
      </c>
      <c r="L503" s="127" t="s">
        <v>411</v>
      </c>
    </row>
    <row r="504" spans="3:12" hidden="1" x14ac:dyDescent="0.25">
      <c r="C504" s="310" t="s">
        <v>47</v>
      </c>
      <c r="D504" s="1000"/>
      <c r="E504" s="311"/>
      <c r="F504" s="114">
        <v>30000</v>
      </c>
      <c r="G504" s="312">
        <f t="shared" ref="G504:G505" si="40">E504*F504</f>
        <v>0</v>
      </c>
      <c r="H504" s="313"/>
      <c r="I504" s="115" t="s">
        <v>699</v>
      </c>
      <c r="J504" s="115" t="str">
        <f>VLOOKUP(I504,Presupuesto!$B$11:$C$566,2,0)</f>
        <v>SERVICIOS DE CAPACITACION.</v>
      </c>
      <c r="K504" s="314" t="s">
        <v>1505</v>
      </c>
      <c r="L504" s="115" t="s">
        <v>394</v>
      </c>
    </row>
    <row r="505" spans="3:12" hidden="1" x14ac:dyDescent="0.25">
      <c r="C505" s="98" t="s">
        <v>48</v>
      </c>
      <c r="D505" s="1001"/>
      <c r="E505" s="199">
        <v>100</v>
      </c>
      <c r="F505" s="99">
        <v>50</v>
      </c>
      <c r="G505" s="96">
        <f t="shared" si="40"/>
        <v>5000</v>
      </c>
      <c r="H505" s="160" t="s">
        <v>129</v>
      </c>
      <c r="I505" s="97" t="s">
        <v>717</v>
      </c>
      <c r="J505" s="97" t="str">
        <f>VLOOKUP(I505,Presupuesto!$B$11:$C$566,2,0)</f>
        <v>SERVICIOS DE IMPRENTA PUBLIC.Y REPRODUCCION</v>
      </c>
      <c r="K505" s="97" t="s">
        <v>1358</v>
      </c>
      <c r="L505" s="97" t="s">
        <v>400</v>
      </c>
    </row>
    <row r="506" spans="3:12" ht="15.75" hidden="1" thickBot="1" x14ac:dyDescent="0.3">
      <c r="C506" s="213" t="s">
        <v>428</v>
      </c>
      <c r="D506" s="214">
        <v>2</v>
      </c>
      <c r="E506" s="315">
        <v>3.75</v>
      </c>
      <c r="F506" s="103">
        <f>HLOOKUP(C506,$AH$2:$BU$3,2,0)</f>
        <v>2000</v>
      </c>
      <c r="G506" s="104">
        <f>D506*E506*F506</f>
        <v>15000</v>
      </c>
      <c r="H506" s="316" t="s">
        <v>129</v>
      </c>
      <c r="I506" s="317" t="s">
        <v>761</v>
      </c>
      <c r="J506" s="105" t="str">
        <f>VLOOKUP(I506,Presupuesto!$B$11:$C$566,2,0)</f>
        <v>VIATICOS NACIONALES</v>
      </c>
      <c r="K506" s="318" t="s">
        <v>1358</v>
      </c>
      <c r="L506" s="318" t="s">
        <v>400</v>
      </c>
    </row>
    <row r="507" spans="3:12" hidden="1" x14ac:dyDescent="0.25"/>
    <row r="508" spans="3:12" hidden="1" x14ac:dyDescent="0.25"/>
    <row r="509" spans="3:12" hidden="1" x14ac:dyDescent="0.25">
      <c r="C509" s="428"/>
      <c r="D509" s="428"/>
      <c r="E509" s="428"/>
      <c r="F509" s="428"/>
      <c r="G509" s="428"/>
      <c r="H509" s="415"/>
      <c r="I509" s="428"/>
      <c r="J509" s="428"/>
      <c r="K509" s="428"/>
      <c r="L509" s="428"/>
    </row>
    <row r="510" spans="3:12" ht="15.75" hidden="1" thickBot="1" x14ac:dyDescent="0.3">
      <c r="C510" s="29" t="s">
        <v>43</v>
      </c>
      <c r="D510" s="30">
        <f>SUM(G516:G516)</f>
        <v>30000</v>
      </c>
      <c r="E510" s="92"/>
      <c r="F510" s="92"/>
      <c r="G510" s="92"/>
      <c r="H510" s="75"/>
      <c r="I510" s="75"/>
      <c r="J510" s="75"/>
      <c r="K510" s="111"/>
      <c r="L510" s="428"/>
    </row>
    <row r="511" spans="3:12" hidden="1" x14ac:dyDescent="0.25">
      <c r="C511" s="70"/>
      <c r="D511" s="31"/>
      <c r="E511" s="92"/>
      <c r="F511" s="92"/>
      <c r="G511" s="92"/>
      <c r="H511" s="75"/>
      <c r="I511" s="75"/>
      <c r="J511" s="75"/>
      <c r="K511" s="111"/>
      <c r="L511" s="428"/>
    </row>
    <row r="512" spans="3:12" ht="15.75" hidden="1" x14ac:dyDescent="0.25">
      <c r="C512" s="201" t="s">
        <v>392</v>
      </c>
      <c r="D512" s="347" t="s">
        <v>2471</v>
      </c>
      <c r="E512" s="92"/>
      <c r="F512" s="92"/>
      <c r="G512" s="92"/>
      <c r="H512" s="75"/>
      <c r="I512" s="75"/>
      <c r="J512" s="75"/>
      <c r="K512" s="111"/>
      <c r="L512" s="428"/>
    </row>
    <row r="513" spans="3:12" ht="18.75" hidden="1" x14ac:dyDescent="0.25">
      <c r="C513" s="207" t="str">
        <f>IFERROR(VLOOKUP(D512,'1. Desarrollo e Innov. Curricu.'!$E:$F,2,FALSE),IFERROR(VLOOKUP(D512,'2. Investigación Científica'!$E:$F,2,FALSE),IFERROR(VLOOKUP(D512,'3. Vinculación Univ. Sociedad'!$E:$F,2,FALSE),IFERROR(VLOOKUP(D512,'4. Docencia y Profesorado Univ.'!$E:$F,2,FALSE),IFERROR(VLOOKUP(D512,'5. Estudiantes y Graduados'!$E:$F,2,FALSE),IFERROR(VLOOKUP(D512,'11. Gestion Administrativa'!$E:$F,2,FALSE),IFERROR(VLOOKUP(D512,'13. Gestión Académica'!$E:$F,2,FALSE),IFERROR(VLOOKUP(D512,'8. Asegura. de la Calid. y M'!$E:$F,2,FALSE),IFERROR(VLOOKUP(D512,'6. Gestión del Conocimiento'!$E:$F,2,FALSE),IFERROR(VLOOKUP(D512,'15. Gobernabilidad y Proceso...'!$E:$F,2,FALSE),IFERROR(VLOOKUP(D512,'12. Gestión del Talento Humano'!$E:$F,2,FALSE),IFERROR(VLOOKUP(D512,'14. Internacional... de la E.S.'!$E:$F,2,FALSE),IFERROR(VLOOKUP(D512,'10. Posgrado'!$E:$F,2,FALSE),IFERROR(VLOOKUP(D512,'17. Gestión TIC'!$E:$F,2,FALSE),IFERROR(VLOOKUP(D512,'16. Desa. del Sistema Educ.Sup.'!$E:$F,2,FALSE),IFERROR(VLOOKUP(D512,'9. Cultura de Inno. Insti...'!$E:$F,2,FALSE),VLOOKUP(D512,'7. Lo Esencial de la Reforma U.'!$E:$F,2,0)))))))))))))))))</f>
        <v>Gestionar el desarrollo de  intercambio de conocimientos con maestros visitantes para la Carrera de Antropología.</v>
      </c>
      <c r="D513" s="31"/>
      <c r="E513" s="92"/>
      <c r="F513" s="92"/>
      <c r="G513" s="92"/>
      <c r="H513" s="75"/>
      <c r="I513" s="75"/>
      <c r="J513" s="75"/>
      <c r="K513" s="111"/>
      <c r="L513" s="428"/>
    </row>
    <row r="514" spans="3:12" hidden="1" x14ac:dyDescent="0.25">
      <c r="C514" s="70"/>
      <c r="D514" s="31"/>
      <c r="E514" s="92"/>
      <c r="F514" s="92"/>
      <c r="G514" s="92"/>
      <c r="H514" s="75"/>
      <c r="I514" s="75"/>
      <c r="J514" s="75"/>
      <c r="K514" s="111"/>
      <c r="L514" s="428"/>
    </row>
    <row r="515" spans="3:12" hidden="1" x14ac:dyDescent="0.25">
      <c r="C515" s="499" t="s">
        <v>44</v>
      </c>
      <c r="D515" s="148" t="s">
        <v>45</v>
      </c>
      <c r="E515" s="499" t="s">
        <v>55</v>
      </c>
      <c r="F515" s="499" t="s">
        <v>57</v>
      </c>
      <c r="G515" s="504" t="s">
        <v>27</v>
      </c>
      <c r="H515" s="149" t="s">
        <v>131</v>
      </c>
      <c r="I515" s="499" t="s">
        <v>46</v>
      </c>
      <c r="J515" s="499" t="s">
        <v>132</v>
      </c>
      <c r="K515" s="499" t="s">
        <v>410</v>
      </c>
      <c r="L515" s="499" t="s">
        <v>411</v>
      </c>
    </row>
    <row r="516" spans="3:12" hidden="1" x14ac:dyDescent="0.25">
      <c r="C516" s="493" t="s">
        <v>47</v>
      </c>
      <c r="D516" s="497"/>
      <c r="E516" s="500">
        <v>1</v>
      </c>
      <c r="F516" s="507">
        <v>30000</v>
      </c>
      <c r="G516" s="505">
        <f t="shared" ref="G516" si="41">E516*F516</f>
        <v>30000</v>
      </c>
      <c r="H516" s="164" t="s">
        <v>1497</v>
      </c>
      <c r="I516" s="506" t="s">
        <v>699</v>
      </c>
      <c r="J516" s="506" t="str">
        <f>VLOOKUP(I516,Presupuesto!$B$11:$C$566,2,0)</f>
        <v>SERVICIOS DE CAPACITACION.</v>
      </c>
      <c r="K516" s="521" t="s">
        <v>1358</v>
      </c>
      <c r="L516" s="506" t="s">
        <v>396</v>
      </c>
    </row>
    <row r="517" spans="3:12" hidden="1" x14ac:dyDescent="0.25"/>
    <row r="518" spans="3:12" hidden="1" x14ac:dyDescent="0.25">
      <c r="C518" s="428"/>
      <c r="D518" s="428"/>
      <c r="E518" s="428"/>
      <c r="F518" s="428"/>
      <c r="G518" s="428"/>
      <c r="H518" s="415"/>
      <c r="I518" s="428"/>
      <c r="J518" s="428"/>
      <c r="K518" s="428"/>
      <c r="L518" s="428"/>
    </row>
    <row r="519" spans="3:12" ht="15.75" hidden="1" thickBot="1" x14ac:dyDescent="0.3">
      <c r="C519" s="29" t="s">
        <v>43</v>
      </c>
      <c r="D519" s="30">
        <f>SUM(G525:G533)</f>
        <v>120400</v>
      </c>
      <c r="E519" s="92"/>
      <c r="F519" s="92"/>
      <c r="G519" s="92"/>
      <c r="H519" s="75"/>
      <c r="I519" s="75"/>
      <c r="J519" s="75"/>
      <c r="K519" s="111"/>
      <c r="L519" s="428"/>
    </row>
    <row r="520" spans="3:12" hidden="1" x14ac:dyDescent="0.25">
      <c r="C520" s="70"/>
      <c r="D520" s="31"/>
      <c r="E520" s="92"/>
      <c r="F520" s="92"/>
      <c r="G520" s="92"/>
      <c r="H520" s="75"/>
      <c r="I520" s="75"/>
      <c r="J520" s="75"/>
      <c r="K520" s="111"/>
      <c r="L520" s="428"/>
    </row>
    <row r="521" spans="3:12" ht="15.75" hidden="1" x14ac:dyDescent="0.25">
      <c r="C521" s="201" t="s">
        <v>392</v>
      </c>
      <c r="D521" s="347" t="s">
        <v>2472</v>
      </c>
      <c r="E521" s="92"/>
      <c r="F521" s="92"/>
      <c r="G521" s="92"/>
      <c r="H521" s="75"/>
      <c r="I521" s="75"/>
      <c r="J521" s="75"/>
      <c r="K521" s="111"/>
      <c r="L521" s="428"/>
    </row>
    <row r="522" spans="3:12" ht="18.75" hidden="1" x14ac:dyDescent="0.25">
      <c r="C522" s="207" t="str">
        <f>IFERROR(VLOOKUP(D521,'1. Desarrollo e Innov. Curricu.'!$E:$F,2,FALSE),IFERROR(VLOOKUP(D521,'2. Investigación Científica'!$E:$F,2,FALSE),IFERROR(VLOOKUP(D521,'3. Vinculación Univ. Sociedad'!$E:$F,2,FALSE),IFERROR(VLOOKUP(D521,'4. Docencia y Profesorado Univ.'!$E:$F,2,FALSE),IFERROR(VLOOKUP(D521,'5. Estudiantes y Graduados'!$E:$F,2,FALSE),IFERROR(VLOOKUP(D521,'11. Gestion Administrativa'!$E:$F,2,FALSE),IFERROR(VLOOKUP(D521,'13. Gestión Académica'!$E:$F,2,FALSE),IFERROR(VLOOKUP(D521,'8. Asegura. de la Calid. y M'!$E:$F,2,FALSE),IFERROR(VLOOKUP(D521,'6. Gestión del Conocimiento'!$E:$F,2,FALSE),IFERROR(VLOOKUP(D521,'15. Gobernabilidad y Proceso...'!$E:$F,2,FALSE),IFERROR(VLOOKUP(D521,'12. Gestión del Talento Humano'!$E:$F,2,FALSE),IFERROR(VLOOKUP(D521,'14. Internacional... de la E.S.'!$E:$F,2,FALSE),IFERROR(VLOOKUP(D521,'10. Posgrado'!$E:$F,2,FALSE),IFERROR(VLOOKUP(D521,'17. Gestión TIC'!$E:$F,2,FALSE),IFERROR(VLOOKUP(D521,'16. Desa. del Sistema Educ.Sup.'!$E:$F,2,FALSE),IFERROR(VLOOKUP(D521,'9. Cultura de Inno. Insti...'!$E:$F,2,FALSE),VLOOKUP(D521,'7. Lo Esencial de la Reforma U.'!$E:$F,2,0)))))))))))))))))</f>
        <v>Desarrollo de  la 5ta Jornada de Identidad e identidades</v>
      </c>
      <c r="D522" s="31"/>
      <c r="E522" s="92"/>
      <c r="F522" s="92"/>
      <c r="G522" s="92"/>
      <c r="H522" s="75"/>
      <c r="I522" s="75"/>
      <c r="J522" s="75"/>
      <c r="K522" s="111"/>
      <c r="L522" s="428"/>
    </row>
    <row r="523" spans="3:12" hidden="1" x14ac:dyDescent="0.25">
      <c r="C523" s="70"/>
      <c r="D523" s="31"/>
      <c r="E523" s="92"/>
      <c r="F523" s="92"/>
      <c r="G523" s="92"/>
      <c r="H523" s="75"/>
      <c r="I523" s="75"/>
      <c r="J523" s="75"/>
      <c r="K523" s="111"/>
      <c r="L523" s="428"/>
    </row>
    <row r="524" spans="3:12" ht="15.75" hidden="1" thickBot="1" x14ac:dyDescent="0.3">
      <c r="C524" s="125" t="s">
        <v>44</v>
      </c>
      <c r="D524" s="128" t="s">
        <v>45</v>
      </c>
      <c r="E524" s="127" t="s">
        <v>55</v>
      </c>
      <c r="F524" s="127" t="s">
        <v>57</v>
      </c>
      <c r="G524" s="126" t="s">
        <v>27</v>
      </c>
      <c r="H524" s="132" t="s">
        <v>131</v>
      </c>
      <c r="I524" s="127" t="s">
        <v>46</v>
      </c>
      <c r="J524" s="127" t="s">
        <v>132</v>
      </c>
      <c r="K524" s="127" t="s">
        <v>410</v>
      </c>
      <c r="L524" s="127" t="s">
        <v>411</v>
      </c>
    </row>
    <row r="525" spans="3:12" hidden="1" x14ac:dyDescent="0.25">
      <c r="C525" s="310" t="s">
        <v>47</v>
      </c>
      <c r="D525" s="1000"/>
      <c r="E525" s="311">
        <v>1</v>
      </c>
      <c r="F525" s="114">
        <v>30000</v>
      </c>
      <c r="G525" s="312">
        <f t="shared" ref="G525:G532" si="42">E525*F525</f>
        <v>30000</v>
      </c>
      <c r="H525" s="313" t="s">
        <v>1497</v>
      </c>
      <c r="I525" s="115" t="s">
        <v>699</v>
      </c>
      <c r="J525" s="115" t="str">
        <f>VLOOKUP(I525,Presupuesto!$B$11:$C$566,2,0)</f>
        <v>SERVICIOS DE CAPACITACION.</v>
      </c>
      <c r="K525" s="314" t="s">
        <v>1358</v>
      </c>
      <c r="L525" s="115" t="s">
        <v>394</v>
      </c>
    </row>
    <row r="526" spans="3:12" hidden="1" x14ac:dyDescent="0.25">
      <c r="C526" s="98" t="s">
        <v>48</v>
      </c>
      <c r="D526" s="1001"/>
      <c r="E526" s="199">
        <v>500</v>
      </c>
      <c r="F526" s="99">
        <v>50</v>
      </c>
      <c r="G526" s="96">
        <f t="shared" si="42"/>
        <v>25000</v>
      </c>
      <c r="H526" s="160" t="s">
        <v>1497</v>
      </c>
      <c r="I526" s="97" t="s">
        <v>717</v>
      </c>
      <c r="J526" s="97" t="str">
        <f>VLOOKUP(I526,Presupuesto!$B$11:$C$566,2,0)</f>
        <v>SERVICIOS DE IMPRENTA PUBLIC.Y REPRODUCCION</v>
      </c>
      <c r="K526" s="97" t="s">
        <v>1358</v>
      </c>
      <c r="L526" s="97" t="s">
        <v>402</v>
      </c>
    </row>
    <row r="527" spans="3:12" hidden="1" x14ac:dyDescent="0.25">
      <c r="C527" s="98" t="s">
        <v>49</v>
      </c>
      <c r="D527" s="1001"/>
      <c r="E527" s="199">
        <v>200</v>
      </c>
      <c r="F527" s="99">
        <v>150</v>
      </c>
      <c r="G527" s="96">
        <f t="shared" si="42"/>
        <v>30000</v>
      </c>
      <c r="H527" s="160" t="s">
        <v>1497</v>
      </c>
      <c r="I527" s="97" t="s">
        <v>792</v>
      </c>
      <c r="J527" s="97" t="str">
        <f>VLOOKUP(I527,Presupuesto!$B$11:$C$566,2,0)</f>
        <v>ALIMENTOS B EBIDAS PARA PERSONAS</v>
      </c>
      <c r="K527" s="97" t="s">
        <v>1358</v>
      </c>
      <c r="L527" s="97" t="s">
        <v>402</v>
      </c>
    </row>
    <row r="528" spans="3:12" hidden="1" x14ac:dyDescent="0.25">
      <c r="C528" s="98" t="s">
        <v>417</v>
      </c>
      <c r="D528" s="1001"/>
      <c r="E528" s="150">
        <v>100</v>
      </c>
      <c r="F528" s="117">
        <v>50</v>
      </c>
      <c r="G528" s="96">
        <f t="shared" si="42"/>
        <v>5000</v>
      </c>
      <c r="H528" s="160" t="s">
        <v>1497</v>
      </c>
      <c r="I528" s="97" t="s">
        <v>821</v>
      </c>
      <c r="J528" s="97" t="str">
        <f>VLOOKUP(I528,Presupuesto!$B$11:$C$566,2,0)</f>
        <v>PRODUCTOS PAPEL Y CARTON</v>
      </c>
      <c r="K528" s="97" t="s">
        <v>1358</v>
      </c>
      <c r="L528" s="97" t="s">
        <v>402</v>
      </c>
    </row>
    <row r="529" spans="3:12" hidden="1" x14ac:dyDescent="0.25">
      <c r="C529" s="98" t="s">
        <v>51</v>
      </c>
      <c r="D529" s="1001"/>
      <c r="E529" s="199">
        <v>200</v>
      </c>
      <c r="F529" s="99">
        <v>85</v>
      </c>
      <c r="G529" s="96">
        <f t="shared" si="42"/>
        <v>17000</v>
      </c>
      <c r="H529" s="160" t="s">
        <v>1497</v>
      </c>
      <c r="I529" s="97" t="s">
        <v>821</v>
      </c>
      <c r="J529" s="97" t="str">
        <f>VLOOKUP(I529,Presupuesto!$B$11:$C$566,2,0)</f>
        <v>PRODUCTOS PAPEL Y CARTON</v>
      </c>
      <c r="K529" s="97" t="s">
        <v>1358</v>
      </c>
      <c r="L529" s="97" t="s">
        <v>402</v>
      </c>
    </row>
    <row r="530" spans="3:12" hidden="1" x14ac:dyDescent="0.25">
      <c r="C530" s="98" t="s">
        <v>123</v>
      </c>
      <c r="D530" s="1001"/>
      <c r="E530" s="199">
        <v>200</v>
      </c>
      <c r="F530" s="99">
        <v>36</v>
      </c>
      <c r="G530" s="96">
        <f t="shared" si="42"/>
        <v>7200</v>
      </c>
      <c r="H530" s="160" t="s">
        <v>1497</v>
      </c>
      <c r="I530" s="97" t="s">
        <v>942</v>
      </c>
      <c r="J530" s="97" t="str">
        <f>VLOOKUP(I530,Presupuesto!$B$11:$C$566,2,0)</f>
        <v>UTILES DE ESCRITORIO, OFICINA Y ENSE¥ANZA</v>
      </c>
      <c r="K530" s="97" t="s">
        <v>1358</v>
      </c>
      <c r="L530" s="97" t="s">
        <v>402</v>
      </c>
    </row>
    <row r="531" spans="3:12" hidden="1" x14ac:dyDescent="0.25">
      <c r="C531" s="98" t="s">
        <v>34</v>
      </c>
      <c r="D531" s="1001"/>
      <c r="E531" s="199">
        <v>15</v>
      </c>
      <c r="F531" s="99">
        <v>80</v>
      </c>
      <c r="G531" s="96">
        <f t="shared" si="42"/>
        <v>1200</v>
      </c>
      <c r="H531" s="160" t="s">
        <v>1497</v>
      </c>
      <c r="I531" s="97" t="s">
        <v>942</v>
      </c>
      <c r="J531" s="97" t="str">
        <f>VLOOKUP(I531,Presupuesto!$B$11:$C$566,2,0)</f>
        <v>UTILES DE ESCRITORIO, OFICINA Y ENSE¥ANZA</v>
      </c>
      <c r="K531" s="97" t="s">
        <v>1358</v>
      </c>
      <c r="L531" s="97" t="s">
        <v>402</v>
      </c>
    </row>
    <row r="532" spans="3:12" hidden="1" x14ac:dyDescent="0.25">
      <c r="C532" s="108" t="s">
        <v>52</v>
      </c>
      <c r="D532" s="1001"/>
      <c r="E532" s="209">
        <v>200</v>
      </c>
      <c r="F532" s="118">
        <v>25</v>
      </c>
      <c r="G532" s="96">
        <f t="shared" si="42"/>
        <v>5000</v>
      </c>
      <c r="H532" s="160" t="s">
        <v>1497</v>
      </c>
      <c r="I532" s="97" t="s">
        <v>942</v>
      </c>
      <c r="J532" s="97" t="str">
        <f>VLOOKUP(I532,Presupuesto!$B$11:$C$566,2,0)</f>
        <v>UTILES DE ESCRITORIO, OFICINA Y ENSE¥ANZA</v>
      </c>
      <c r="K532" s="97" t="s">
        <v>1358</v>
      </c>
      <c r="L532" s="97" t="s">
        <v>402</v>
      </c>
    </row>
    <row r="533" spans="3:12" ht="15.75" hidden="1" thickBot="1" x14ac:dyDescent="0.3">
      <c r="C533" s="213" t="s">
        <v>430</v>
      </c>
      <c r="D533" s="214">
        <v>0</v>
      </c>
      <c r="E533" s="315">
        <v>0</v>
      </c>
      <c r="F533" s="103">
        <f>HLOOKUP(C533,$AH$2:$BU$3,2,0)</f>
        <v>1150</v>
      </c>
      <c r="G533" s="104">
        <f>D533*E533*F533</f>
        <v>0</v>
      </c>
      <c r="H533" s="316"/>
      <c r="I533" s="317" t="s">
        <v>761</v>
      </c>
      <c r="J533" s="105" t="str">
        <f>VLOOKUP(I533,Presupuesto!$B$11:$C$566,2,0)</f>
        <v>VIATICOS NACIONALES</v>
      </c>
      <c r="K533" s="318" t="s">
        <v>1358</v>
      </c>
      <c r="L533" s="318" t="s">
        <v>412</v>
      </c>
    </row>
    <row r="534" spans="3:12" hidden="1" x14ac:dyDescent="0.25"/>
    <row r="535" spans="3:12" hidden="1" x14ac:dyDescent="0.25">
      <c r="C535" s="428"/>
      <c r="D535" s="428"/>
      <c r="E535" s="428"/>
      <c r="F535" s="428"/>
      <c r="G535" s="428"/>
      <c r="H535" s="415"/>
      <c r="I535" s="428"/>
      <c r="J535" s="428"/>
      <c r="K535" s="428"/>
      <c r="L535" s="428"/>
    </row>
    <row r="536" spans="3:12" ht="15.75" hidden="1" thickBot="1" x14ac:dyDescent="0.3">
      <c r="C536" s="29" t="s">
        <v>43</v>
      </c>
      <c r="D536" s="30">
        <f>SUM(G542:G542)</f>
        <v>20000</v>
      </c>
      <c r="E536" s="92"/>
      <c r="F536" s="92"/>
      <c r="G536" s="92"/>
      <c r="H536" s="75"/>
      <c r="I536" s="75"/>
      <c r="J536" s="75"/>
      <c r="K536" s="111"/>
      <c r="L536" s="428"/>
    </row>
    <row r="537" spans="3:12" hidden="1" x14ac:dyDescent="0.25">
      <c r="C537" s="70"/>
      <c r="D537" s="31"/>
      <c r="E537" s="92"/>
      <c r="F537" s="92"/>
      <c r="G537" s="92"/>
      <c r="H537" s="75"/>
      <c r="I537" s="75"/>
      <c r="J537" s="75"/>
      <c r="K537" s="111"/>
      <c r="L537" s="428"/>
    </row>
    <row r="538" spans="3:12" ht="15.75" hidden="1" x14ac:dyDescent="0.25">
      <c r="C538" s="201" t="s">
        <v>392</v>
      </c>
      <c r="D538" s="347" t="s">
        <v>2474</v>
      </c>
      <c r="E538" s="92"/>
      <c r="F538" s="92"/>
      <c r="G538" s="92"/>
      <c r="H538" s="75"/>
      <c r="I538" s="75"/>
      <c r="J538" s="75"/>
      <c r="K538" s="111"/>
      <c r="L538" s="428"/>
    </row>
    <row r="539" spans="3:12" ht="18.75" hidden="1" x14ac:dyDescent="0.25">
      <c r="C539" s="207" t="str">
        <f>IFERROR(VLOOKUP(D538,'1. Desarrollo e Innov. Curricu.'!$E:$F,2,FALSE),IFERROR(VLOOKUP(D538,'2. Investigación Científica'!$E:$F,2,FALSE),IFERROR(VLOOKUP(D538,'3. Vinculación Univ. Sociedad'!$E:$F,2,FALSE),IFERROR(VLOOKUP(D538,'4. Docencia y Profesorado Univ.'!$E:$F,2,FALSE),IFERROR(VLOOKUP(D538,'5. Estudiantes y Graduados'!$E:$F,2,FALSE),IFERROR(VLOOKUP(D538,'11. Gestion Administrativa'!$E:$F,2,FALSE),IFERROR(VLOOKUP(D538,'13. Gestión Académica'!$E:$F,2,FALSE),IFERROR(VLOOKUP(D538,'8. Asegura. de la Calid. y M'!$E:$F,2,FALSE),IFERROR(VLOOKUP(D538,'6. Gestión del Conocimiento'!$E:$F,2,FALSE),IFERROR(VLOOKUP(D538,'15. Gobernabilidad y Proceso...'!$E:$F,2,FALSE),IFERROR(VLOOKUP(D538,'12. Gestión del Talento Humano'!$E:$F,2,FALSE),IFERROR(VLOOKUP(D538,'14. Internacional... de la E.S.'!$E:$F,2,FALSE),IFERROR(VLOOKUP(D538,'10. Posgrado'!$E:$F,2,FALSE),IFERROR(VLOOKUP(D538,'17. Gestión TIC'!$E:$F,2,FALSE),IFERROR(VLOOKUP(D538,'16. Desa. del Sistema Educ.Sup.'!$E:$F,2,FALSE),IFERROR(VLOOKUP(D538,'9. Cultura de Inno. Insti...'!$E:$F,2,FALSE),VLOOKUP(D538,'7. Lo Esencial de la Reforma U.'!$E:$F,2,0)))))))))))))))))</f>
        <v xml:space="preserve">Gestionar un taller de capacitación en la disciplina. </v>
      </c>
      <c r="D539" s="31"/>
      <c r="E539" s="92"/>
      <c r="F539" s="92"/>
      <c r="G539" s="92"/>
      <c r="H539" s="75"/>
      <c r="I539" s="75"/>
      <c r="J539" s="75"/>
      <c r="K539" s="111"/>
      <c r="L539" s="428"/>
    </row>
    <row r="540" spans="3:12" hidden="1" x14ac:dyDescent="0.25">
      <c r="C540" s="70"/>
      <c r="D540" s="31"/>
      <c r="E540" s="92"/>
      <c r="F540" s="92"/>
      <c r="G540" s="92"/>
      <c r="H540" s="75"/>
      <c r="I540" s="75"/>
      <c r="J540" s="75"/>
      <c r="K540" s="111"/>
      <c r="L540" s="428"/>
    </row>
    <row r="541" spans="3:12" hidden="1" x14ac:dyDescent="0.25">
      <c r="C541" s="496" t="s">
        <v>44</v>
      </c>
      <c r="D541" s="137" t="s">
        <v>45</v>
      </c>
      <c r="E541" s="569" t="s">
        <v>55</v>
      </c>
      <c r="F541" s="569" t="s">
        <v>57</v>
      </c>
      <c r="G541" s="570" t="s">
        <v>27</v>
      </c>
      <c r="H541" s="571" t="s">
        <v>131</v>
      </c>
      <c r="I541" s="569" t="s">
        <v>46</v>
      </c>
      <c r="J541" s="569" t="s">
        <v>132</v>
      </c>
      <c r="K541" s="569" t="s">
        <v>410</v>
      </c>
      <c r="L541" s="569" t="s">
        <v>411</v>
      </c>
    </row>
    <row r="542" spans="3:12" hidden="1" x14ac:dyDescent="0.25">
      <c r="C542" s="493" t="s">
        <v>47</v>
      </c>
      <c r="D542" s="497"/>
      <c r="E542" s="500">
        <v>1</v>
      </c>
      <c r="F542" s="507">
        <v>20000</v>
      </c>
      <c r="G542" s="505">
        <f t="shared" ref="G542" si="43">E542*F542</f>
        <v>20000</v>
      </c>
      <c r="H542" s="164" t="s">
        <v>1497</v>
      </c>
      <c r="I542" s="506" t="s">
        <v>699</v>
      </c>
      <c r="J542" s="506" t="str">
        <f>VLOOKUP(I542,Presupuesto!$B$11:$C$566,2,0)</f>
        <v>SERVICIOS DE CAPACITACION.</v>
      </c>
      <c r="K542" s="521" t="s">
        <v>1358</v>
      </c>
      <c r="L542" s="506" t="s">
        <v>398</v>
      </c>
    </row>
    <row r="543" spans="3:12" s="898" customFormat="1" hidden="1" x14ac:dyDescent="0.25">
      <c r="C543" s="846"/>
      <c r="D543" s="850"/>
      <c r="E543" s="847"/>
      <c r="F543" s="848"/>
      <c r="G543" s="848"/>
      <c r="H543" s="849"/>
      <c r="I543" s="850"/>
      <c r="J543" s="850"/>
      <c r="K543" s="961"/>
      <c r="L543" s="850"/>
    </row>
    <row r="544" spans="3:12" hidden="1" x14ac:dyDescent="0.25"/>
    <row r="545" spans="3:12" ht="36" hidden="1" x14ac:dyDescent="0.25">
      <c r="C545" s="556" t="s">
        <v>3038</v>
      </c>
      <c r="D545" s="852">
        <f>D547+D560+D572+D582+D595+D605+D615+D625+D635+D645+D654+D664+D675+D685+D696+D706+D716+D727</f>
        <v>294999.5</v>
      </c>
      <c r="E545" s="582">
        <f>D547+D560+D572+D582+D595+D605+D615+D625+D635+D645+D654+D664+D675+D685+D696+D706+D716+D727</f>
        <v>294999.5</v>
      </c>
    </row>
    <row r="546" spans="3:12" hidden="1" x14ac:dyDescent="0.25">
      <c r="C546" s="428"/>
      <c r="D546" s="428"/>
      <c r="E546" s="428"/>
      <c r="F546" s="428"/>
      <c r="G546" s="428"/>
      <c r="H546" s="415"/>
      <c r="I546" s="428"/>
      <c r="J546" s="428"/>
      <c r="K546" s="428"/>
      <c r="L546" s="428"/>
    </row>
    <row r="547" spans="3:12" ht="15.75" hidden="1" thickBot="1" x14ac:dyDescent="0.3">
      <c r="C547" s="29" t="s">
        <v>43</v>
      </c>
      <c r="D547" s="30">
        <f>SUM(G553:G555)</f>
        <v>15000</v>
      </c>
      <c r="E547" s="92"/>
      <c r="F547" s="92"/>
      <c r="G547" s="92"/>
      <c r="H547" s="75"/>
      <c r="I547" s="75"/>
      <c r="J547" s="75"/>
      <c r="K547" s="111"/>
      <c r="L547" s="428"/>
    </row>
    <row r="548" spans="3:12" hidden="1" x14ac:dyDescent="0.25">
      <c r="C548" s="70"/>
      <c r="D548" s="31"/>
      <c r="E548" s="92"/>
      <c r="F548" s="92"/>
      <c r="G548" s="92"/>
      <c r="H548" s="75"/>
      <c r="I548" s="75"/>
      <c r="J548" s="75"/>
      <c r="K548" s="111"/>
      <c r="L548" s="428"/>
    </row>
    <row r="549" spans="3:12" ht="15.75" hidden="1" x14ac:dyDescent="0.25">
      <c r="C549" s="201" t="s">
        <v>392</v>
      </c>
      <c r="D549" s="347" t="s">
        <v>2697</v>
      </c>
      <c r="E549" s="92"/>
      <c r="F549" s="92"/>
      <c r="G549" s="92"/>
      <c r="H549" s="75"/>
      <c r="I549" s="75"/>
      <c r="J549" s="75"/>
      <c r="K549" s="111"/>
      <c r="L549" s="428"/>
    </row>
    <row r="550" spans="3:12" ht="18.75" hidden="1" x14ac:dyDescent="0.25">
      <c r="C550" s="207" t="str">
        <f>IFERROR(VLOOKUP(D549,'1. Desarrollo e Innov. Curricu.'!$E:$F,2,FALSE),IFERROR(VLOOKUP(D549,'2. Investigación Científica'!$E:$F,2,FALSE),IFERROR(VLOOKUP(D549,'3. Vinculación Univ. Sociedad'!$E:$F,2,FALSE),IFERROR(VLOOKUP(D549,'4. Docencia y Profesorado Univ.'!$E:$F,2,FALSE),IFERROR(VLOOKUP(D549,'5. Estudiantes y Graduados'!$E:$F,2,FALSE),IFERROR(VLOOKUP(D549,'11. Gestion Administrativa'!$E:$F,2,FALSE),IFERROR(VLOOKUP(D549,'13. Gestión Académica'!$E:$F,2,FALSE),IFERROR(VLOOKUP(D549,'8. Asegura. de la Calid. y M'!$E:$F,2,FALSE),IFERROR(VLOOKUP(D549,'6. Gestión del Conocimiento'!$E:$F,2,FALSE),IFERROR(VLOOKUP(D549,'15. Gobernabilidad y Proceso...'!$E:$F,2,FALSE),IFERROR(VLOOKUP(D549,'12. Gestión del Talento Humano'!$E:$F,2,FALSE),IFERROR(VLOOKUP(D549,'14. Internacional... de la E.S.'!$E:$F,2,FALSE),IFERROR(VLOOKUP(D549,'10. Posgrado'!$E:$F,2,FALSE),IFERROR(VLOOKUP(D549,'17. Gestión TIC'!$E:$F,2,FALSE),IFERROR(VLOOKUP(D549,'16. Desa. del Sistema Educ.Sup.'!$E:$F,2,FALSE),IFERROR(VLOOKUP(D549,'9. Cultura de Inno. Insti...'!$E:$F,2,FALSE),VLOOKUP(D549,'7. Lo Esencial de la Reforma U.'!$E:$F,2,0)))))))))))))))))</f>
        <v xml:space="preserve">Desarrollar dos jornadas  de orientación e inducción con los estudiantes de primer ingreso de las carreras de sociología y desarrollo local. </v>
      </c>
      <c r="D550" s="31"/>
      <c r="E550" s="92"/>
      <c r="F550" s="92"/>
      <c r="G550" s="92"/>
      <c r="H550" s="75"/>
      <c r="I550" s="75"/>
      <c r="J550" s="75"/>
      <c r="K550" s="111"/>
      <c r="L550" s="428"/>
    </row>
    <row r="551" spans="3:12" hidden="1" x14ac:dyDescent="0.25">
      <c r="C551" s="70"/>
      <c r="D551" s="31"/>
      <c r="E551" s="92"/>
      <c r="F551" s="92"/>
      <c r="G551" s="92"/>
      <c r="H551" s="75"/>
      <c r="I551" s="75"/>
      <c r="J551" s="75"/>
      <c r="K551" s="111"/>
      <c r="L551" s="428"/>
    </row>
    <row r="552" spans="3:12" hidden="1" x14ac:dyDescent="0.25">
      <c r="C552" s="499" t="s">
        <v>44</v>
      </c>
      <c r="D552" s="148" t="s">
        <v>45</v>
      </c>
      <c r="E552" s="499" t="s">
        <v>55</v>
      </c>
      <c r="F552" s="499" t="s">
        <v>57</v>
      </c>
      <c r="G552" s="504" t="s">
        <v>27</v>
      </c>
      <c r="H552" s="149" t="s">
        <v>131</v>
      </c>
      <c r="I552" s="499" t="s">
        <v>46</v>
      </c>
      <c r="J552" s="499" t="s">
        <v>132</v>
      </c>
      <c r="K552" s="499" t="s">
        <v>410</v>
      </c>
      <c r="L552" s="499" t="s">
        <v>411</v>
      </c>
    </row>
    <row r="553" spans="3:12" hidden="1" x14ac:dyDescent="0.25">
      <c r="C553" s="493" t="s">
        <v>47</v>
      </c>
      <c r="D553" s="999"/>
      <c r="E553" s="500">
        <v>0</v>
      </c>
      <c r="F553" s="507">
        <v>30000</v>
      </c>
      <c r="G553" s="505">
        <f t="shared" ref="G553:G555" si="44">E553*F553</f>
        <v>0</v>
      </c>
      <c r="H553" s="164" t="s">
        <v>1497</v>
      </c>
      <c r="I553" s="506" t="s">
        <v>699</v>
      </c>
      <c r="J553" s="506" t="str">
        <f>VLOOKUP(I553,Presupuesto!$B$11:$C$566,2,0)</f>
        <v>SERVICIOS DE CAPACITACION.</v>
      </c>
      <c r="K553" s="521" t="s">
        <v>1358</v>
      </c>
      <c r="L553" s="506" t="s">
        <v>394</v>
      </c>
    </row>
    <row r="554" spans="3:12" hidden="1" x14ac:dyDescent="0.25">
      <c r="C554" s="493" t="s">
        <v>48</v>
      </c>
      <c r="D554" s="999"/>
      <c r="E554" s="501">
        <v>75</v>
      </c>
      <c r="F554" s="505">
        <v>50</v>
      </c>
      <c r="G554" s="505">
        <f t="shared" si="44"/>
        <v>3750</v>
      </c>
      <c r="H554" s="164" t="s">
        <v>129</v>
      </c>
      <c r="I554" s="506" t="s">
        <v>717</v>
      </c>
      <c r="J554" s="506" t="str">
        <f>VLOOKUP(I554,Presupuesto!$B$11:$C$566,2,0)</f>
        <v>SERVICIOS DE IMPRENTA PUBLIC.Y REPRODUCCION</v>
      </c>
      <c r="K554" s="506" t="s">
        <v>1360</v>
      </c>
      <c r="L554" s="506" t="s">
        <v>396</v>
      </c>
    </row>
    <row r="555" spans="3:12" hidden="1" x14ac:dyDescent="0.25">
      <c r="C555" s="493" t="s">
        <v>49</v>
      </c>
      <c r="D555" s="999"/>
      <c r="E555" s="501">
        <v>75</v>
      </c>
      <c r="F555" s="505">
        <v>150</v>
      </c>
      <c r="G555" s="505">
        <f t="shared" si="44"/>
        <v>11250</v>
      </c>
      <c r="H555" s="164" t="s">
        <v>129</v>
      </c>
      <c r="I555" s="506" t="s">
        <v>792</v>
      </c>
      <c r="J555" s="506" t="str">
        <f>VLOOKUP(I555,Presupuesto!$B$11:$C$566,2,0)</f>
        <v>ALIMENTOS B EBIDAS PARA PERSONAS</v>
      </c>
      <c r="K555" s="506" t="s">
        <v>1360</v>
      </c>
      <c r="L555" s="506" t="s">
        <v>400</v>
      </c>
    </row>
    <row r="556" spans="3:12" hidden="1" x14ac:dyDescent="0.25"/>
    <row r="557" spans="3:12" hidden="1" x14ac:dyDescent="0.25"/>
    <row r="558" spans="3:12" hidden="1" x14ac:dyDescent="0.25">
      <c r="C558" s="428"/>
      <c r="D558" s="428"/>
      <c r="E558" s="428"/>
      <c r="F558" s="428"/>
      <c r="G558" s="428"/>
      <c r="H558" s="415"/>
      <c r="I558" s="428"/>
      <c r="J558" s="428"/>
      <c r="K558" s="428"/>
      <c r="L558" s="428"/>
    </row>
    <row r="559" spans="3:12" hidden="1" x14ac:dyDescent="0.25">
      <c r="C559" s="428"/>
      <c r="D559" s="428"/>
      <c r="E559" s="428"/>
      <c r="F559" s="428"/>
      <c r="G559" s="428"/>
      <c r="H559" s="415"/>
      <c r="I559" s="428"/>
      <c r="J559" s="428"/>
      <c r="K559" s="428"/>
      <c r="L559" s="428"/>
    </row>
    <row r="560" spans="3:12" ht="15.75" hidden="1" thickBot="1" x14ac:dyDescent="0.3">
      <c r="C560" s="29" t="s">
        <v>43</v>
      </c>
      <c r="D560" s="30">
        <f>SUM(G566:G567)</f>
        <v>3000</v>
      </c>
      <c r="E560" s="92"/>
      <c r="F560" s="92"/>
      <c r="G560" s="92"/>
      <c r="H560" s="75"/>
      <c r="I560" s="75"/>
      <c r="J560" s="75"/>
      <c r="K560" s="111"/>
      <c r="L560" s="428"/>
    </row>
    <row r="561" spans="3:12" hidden="1" x14ac:dyDescent="0.25">
      <c r="C561" s="70"/>
      <c r="D561" s="31"/>
      <c r="E561" s="92"/>
      <c r="F561" s="92"/>
      <c r="G561" s="92"/>
      <c r="H561" s="75"/>
      <c r="I561" s="75"/>
      <c r="J561" s="75"/>
      <c r="K561" s="111"/>
      <c r="L561" s="428"/>
    </row>
    <row r="562" spans="3:12" ht="15.75" hidden="1" x14ac:dyDescent="0.25">
      <c r="C562" s="201" t="s">
        <v>392</v>
      </c>
      <c r="D562" s="347" t="s">
        <v>2698</v>
      </c>
      <c r="E562" s="92"/>
      <c r="F562" s="92"/>
      <c r="G562" s="92"/>
      <c r="H562" s="75"/>
      <c r="I562" s="75"/>
      <c r="J562" s="75"/>
      <c r="K562" s="111"/>
      <c r="L562" s="428"/>
    </row>
    <row r="563" spans="3:12" ht="18.75" hidden="1" x14ac:dyDescent="0.25">
      <c r="C563" s="207" t="str">
        <f>IFERROR(VLOOKUP(D562,'1. Desarrollo e Innov. Curricu.'!$E:$F,2,FALSE),IFERROR(VLOOKUP(D562,'2. Investigación Científica'!$E:$F,2,FALSE),IFERROR(VLOOKUP(D562,'3. Vinculación Univ. Sociedad'!$E:$F,2,FALSE),IFERROR(VLOOKUP(D562,'4. Docencia y Profesorado Univ.'!$E:$F,2,FALSE),IFERROR(VLOOKUP(D562,'5. Estudiantes y Graduados'!$E:$F,2,FALSE),IFERROR(VLOOKUP(D562,'11. Gestion Administrativa'!$E:$F,2,FALSE),IFERROR(VLOOKUP(D562,'13. Gestión Académica'!$E:$F,2,FALSE),IFERROR(VLOOKUP(D562,'8. Asegura. de la Calid. y M'!$E:$F,2,FALSE),IFERROR(VLOOKUP(D562,'6. Gestión del Conocimiento'!$E:$F,2,FALSE),IFERROR(VLOOKUP(D562,'15. Gobernabilidad y Proceso...'!$E:$F,2,FALSE),IFERROR(VLOOKUP(D562,'12. Gestión del Talento Humano'!$E:$F,2,FALSE),IFERROR(VLOOKUP(D562,'14. Internacional... de la E.S.'!$E:$F,2,FALSE),IFERROR(VLOOKUP(D562,'10. Posgrado'!$E:$F,2,FALSE),IFERROR(VLOOKUP(D562,'17. Gestión TIC'!$E:$F,2,FALSE),IFERROR(VLOOKUP(D562,'16. Desa. del Sistema Educ.Sup.'!$E:$F,2,FALSE),IFERROR(VLOOKUP(D562,'9. Cultura de Inno. Insti...'!$E:$F,2,FALSE),VLOOKUP(D562,'7. Lo Esencial de la Reforma U.'!$E:$F,2,0)))))))))))))))))</f>
        <v>Participar en la feria vocacional y laboral programada por la UNAH</v>
      </c>
      <c r="D563" s="31"/>
      <c r="E563" s="92"/>
      <c r="F563" s="92"/>
      <c r="G563" s="92"/>
      <c r="H563" s="75"/>
      <c r="I563" s="75"/>
      <c r="J563" s="75"/>
      <c r="K563" s="111"/>
      <c r="L563" s="428"/>
    </row>
    <row r="564" spans="3:12" hidden="1" x14ac:dyDescent="0.25">
      <c r="C564" s="70"/>
      <c r="D564" s="31"/>
      <c r="E564" s="92"/>
      <c r="F564" s="92"/>
      <c r="G564" s="92"/>
      <c r="H564" s="75"/>
      <c r="I564" s="75"/>
      <c r="J564" s="75"/>
      <c r="K564" s="111"/>
      <c r="L564" s="428"/>
    </row>
    <row r="565" spans="3:12" hidden="1" x14ac:dyDescent="0.25">
      <c r="C565" s="499" t="s">
        <v>44</v>
      </c>
      <c r="D565" s="148" t="s">
        <v>45</v>
      </c>
      <c r="E565" s="499" t="s">
        <v>55</v>
      </c>
      <c r="F565" s="499" t="s">
        <v>57</v>
      </c>
      <c r="G565" s="504" t="s">
        <v>27</v>
      </c>
      <c r="H565" s="149" t="s">
        <v>131</v>
      </c>
      <c r="I565" s="499" t="s">
        <v>46</v>
      </c>
      <c r="J565" s="499" t="s">
        <v>132</v>
      </c>
      <c r="K565" s="499" t="s">
        <v>410</v>
      </c>
      <c r="L565" s="499" t="s">
        <v>411</v>
      </c>
    </row>
    <row r="566" spans="3:12" ht="15.6" hidden="1" customHeight="1" x14ac:dyDescent="0.25">
      <c r="C566" s="493" t="s">
        <v>47</v>
      </c>
      <c r="D566" s="999"/>
      <c r="E566" s="500">
        <v>0</v>
      </c>
      <c r="F566" s="507">
        <v>30000</v>
      </c>
      <c r="G566" s="505">
        <f t="shared" ref="G566:G567" si="45">E566*F566</f>
        <v>0</v>
      </c>
      <c r="H566" s="164" t="s">
        <v>1497</v>
      </c>
      <c r="I566" s="506" t="s">
        <v>699</v>
      </c>
      <c r="J566" s="506" t="str">
        <f>VLOOKUP(I566,Presupuesto!$B$11:$C$566,2,0)</f>
        <v>SERVICIOS DE CAPACITACION.</v>
      </c>
      <c r="K566" s="521" t="s">
        <v>1358</v>
      </c>
      <c r="L566" s="506" t="s">
        <v>394</v>
      </c>
    </row>
    <row r="567" spans="3:12" hidden="1" x14ac:dyDescent="0.25">
      <c r="C567" s="493" t="s">
        <v>49</v>
      </c>
      <c r="D567" s="999"/>
      <c r="E567" s="501">
        <v>20</v>
      </c>
      <c r="F567" s="505">
        <v>150</v>
      </c>
      <c r="G567" s="505">
        <f t="shared" si="45"/>
        <v>3000</v>
      </c>
      <c r="H567" s="164" t="s">
        <v>129</v>
      </c>
      <c r="I567" s="506" t="s">
        <v>792</v>
      </c>
      <c r="J567" s="506" t="str">
        <f>VLOOKUP(I567,Presupuesto!$B$11:$C$566,2,0)</f>
        <v>ALIMENTOS B EBIDAS PARA PERSONAS</v>
      </c>
      <c r="K567" s="506" t="s">
        <v>1360</v>
      </c>
      <c r="L567" s="506" t="s">
        <v>398</v>
      </c>
    </row>
    <row r="568" spans="3:12" hidden="1" x14ac:dyDescent="0.25"/>
    <row r="569" spans="3:12" hidden="1" x14ac:dyDescent="0.25"/>
    <row r="570" spans="3:12" hidden="1" x14ac:dyDescent="0.25">
      <c r="C570" s="428"/>
      <c r="D570" s="428"/>
      <c r="E570" s="428"/>
      <c r="F570" s="428"/>
      <c r="G570" s="428"/>
      <c r="H570" s="415"/>
      <c r="I570" s="428"/>
      <c r="J570" s="428"/>
      <c r="K570" s="428"/>
      <c r="L570" s="428"/>
    </row>
    <row r="571" spans="3:12" hidden="1" x14ac:dyDescent="0.25">
      <c r="C571" s="428"/>
      <c r="D571" s="428"/>
      <c r="E571" s="428"/>
      <c r="F571" s="428"/>
      <c r="G571" s="428"/>
      <c r="H571" s="415"/>
      <c r="I571" s="428"/>
      <c r="J571" s="428"/>
      <c r="K571" s="428"/>
      <c r="L571" s="428"/>
    </row>
    <row r="572" spans="3:12" ht="15.75" hidden="1" thickBot="1" x14ac:dyDescent="0.3">
      <c r="C572" s="29" t="s">
        <v>43</v>
      </c>
      <c r="D572" s="30">
        <f>G578</f>
        <v>9000</v>
      </c>
      <c r="E572" s="92"/>
      <c r="F572" s="92"/>
      <c r="G572" s="92"/>
      <c r="H572" s="75"/>
      <c r="I572" s="75"/>
      <c r="J572" s="75"/>
      <c r="K572" s="111"/>
      <c r="L572" s="428"/>
    </row>
    <row r="573" spans="3:12" hidden="1" x14ac:dyDescent="0.25">
      <c r="C573" s="70"/>
      <c r="D573" s="31"/>
      <c r="E573" s="92"/>
      <c r="F573" s="92"/>
      <c r="G573" s="92"/>
      <c r="H573" s="75"/>
      <c r="I573" s="75"/>
      <c r="J573" s="75"/>
      <c r="K573" s="111"/>
      <c r="L573" s="428"/>
    </row>
    <row r="574" spans="3:12" ht="15.75" hidden="1" x14ac:dyDescent="0.25">
      <c r="C574" s="201" t="s">
        <v>392</v>
      </c>
      <c r="D574" s="347" t="s">
        <v>2701</v>
      </c>
      <c r="E574" s="92"/>
      <c r="F574" s="92"/>
      <c r="G574" s="92"/>
      <c r="H574" s="75"/>
      <c r="I574" s="75"/>
      <c r="J574" s="75"/>
      <c r="K574" s="111"/>
      <c r="L574" s="428"/>
    </row>
    <row r="575" spans="3:12" ht="18.75" hidden="1" x14ac:dyDescent="0.25">
      <c r="C575" s="207" t="str">
        <f>IFERROR(VLOOKUP(D574,'1. Desarrollo e Innov. Curricu.'!$E:$F,2,FALSE),IFERROR(VLOOKUP(D574,'2. Investigación Científica'!$E:$F,2,FALSE),IFERROR(VLOOKUP(D574,'3. Vinculación Univ. Sociedad'!$E:$F,2,FALSE),IFERROR(VLOOKUP(D574,'4. Docencia y Profesorado Univ.'!$E:$F,2,FALSE),IFERROR(VLOOKUP(D574,'5. Estudiantes y Graduados'!$E:$F,2,FALSE),IFERROR(VLOOKUP(D574,'11. Gestion Administrativa'!$E:$F,2,FALSE),IFERROR(VLOOKUP(D574,'13. Gestión Académica'!$E:$F,2,FALSE),IFERROR(VLOOKUP(D574,'8. Asegura. de la Calid. y M'!$E:$F,2,FALSE),IFERROR(VLOOKUP(D574,'6. Gestión del Conocimiento'!$E:$F,2,FALSE),IFERROR(VLOOKUP(D574,'15. Gobernabilidad y Proceso...'!$E:$F,2,FALSE),IFERROR(VLOOKUP(D574,'12. Gestión del Talento Humano'!$E:$F,2,FALSE),IFERROR(VLOOKUP(D574,'14. Internacional... de la E.S.'!$E:$F,2,FALSE),IFERROR(VLOOKUP(D574,'10. Posgrado'!$E:$F,2,FALSE),IFERROR(VLOOKUP(D574,'17. Gestión TIC'!$E:$F,2,FALSE),IFERROR(VLOOKUP(D574,'16. Desa. del Sistema Educ.Sup.'!$E:$F,2,FALSE),IFERROR(VLOOKUP(D574,'9. Cultura de Inno. Insti...'!$E:$F,2,FALSE),VLOOKUP(D574,'7. Lo Esencial de la Reforma U.'!$E:$F,2,0)))))))))))))))))</f>
        <v xml:space="preserve">Realizar una jornada de bienvenida para los estudiantes de primer ingreso de la Carrera Historia. </v>
      </c>
      <c r="D575" s="31"/>
      <c r="E575" s="92"/>
      <c r="F575" s="92"/>
      <c r="G575" s="92"/>
      <c r="H575" s="75"/>
      <c r="I575" s="75"/>
      <c r="J575" s="75"/>
      <c r="K575" s="111"/>
      <c r="L575" s="428"/>
    </row>
    <row r="576" spans="3:12" hidden="1" x14ac:dyDescent="0.25">
      <c r="C576" s="70"/>
      <c r="D576" s="31"/>
      <c r="E576" s="92"/>
      <c r="F576" s="92"/>
      <c r="G576" s="92"/>
      <c r="H576" s="75"/>
      <c r="I576" s="75"/>
      <c r="J576" s="75"/>
      <c r="K576" s="111"/>
      <c r="L576" s="428"/>
    </row>
    <row r="577" spans="3:12" ht="15.75" hidden="1" thickBot="1" x14ac:dyDescent="0.3">
      <c r="C577" s="125" t="s">
        <v>44</v>
      </c>
      <c r="D577" s="128" t="s">
        <v>45</v>
      </c>
      <c r="E577" s="127" t="s">
        <v>55</v>
      </c>
      <c r="F577" s="127" t="s">
        <v>57</v>
      </c>
      <c r="G577" s="126" t="s">
        <v>27</v>
      </c>
      <c r="H577" s="132" t="s">
        <v>131</v>
      </c>
      <c r="I577" s="127" t="s">
        <v>46</v>
      </c>
      <c r="J577" s="127" t="s">
        <v>132</v>
      </c>
      <c r="K577" s="127" t="s">
        <v>410</v>
      </c>
      <c r="L577" s="127" t="s">
        <v>411</v>
      </c>
    </row>
    <row r="578" spans="3:12" hidden="1" x14ac:dyDescent="0.25">
      <c r="C578" s="98" t="s">
        <v>49</v>
      </c>
      <c r="D578" s="965"/>
      <c r="E578" s="199">
        <v>60</v>
      </c>
      <c r="F578" s="99">
        <v>150</v>
      </c>
      <c r="G578" s="96">
        <f t="shared" ref="G578" si="46">E578*F578</f>
        <v>9000</v>
      </c>
      <c r="H578" s="160" t="s">
        <v>129</v>
      </c>
      <c r="I578" s="97" t="s">
        <v>792</v>
      </c>
      <c r="J578" s="97" t="str">
        <f>VLOOKUP(I578,Presupuesto!$B$11:$C$566,2,0)</f>
        <v>ALIMENTOS B EBIDAS PARA PERSONAS</v>
      </c>
      <c r="K578" s="97" t="s">
        <v>1360</v>
      </c>
      <c r="L578" s="97" t="s">
        <v>412</v>
      </c>
    </row>
    <row r="579" spans="3:12" ht="15.75" hidden="1" thickBot="1" x14ac:dyDescent="0.3">
      <c r="C579" s="213" t="s">
        <v>430</v>
      </c>
      <c r="D579" s="214">
        <v>0</v>
      </c>
      <c r="E579" s="315"/>
      <c r="F579" s="103">
        <f>HLOOKUP(C579,$AH$2:$BU$3,2,0)</f>
        <v>1150</v>
      </c>
      <c r="G579" s="104">
        <f>D579*E579*F579</f>
        <v>0</v>
      </c>
      <c r="H579" s="316"/>
      <c r="I579" s="317" t="s">
        <v>301</v>
      </c>
      <c r="J579" s="105" t="str">
        <f>VLOOKUP(I579,Presupuesto!$B$11:$C$566,2,0)</f>
        <v>VIATICOS (26200-00)</v>
      </c>
      <c r="K579" s="318" t="s">
        <v>1358</v>
      </c>
      <c r="L579" s="318" t="s">
        <v>412</v>
      </c>
    </row>
    <row r="580" spans="3:12" hidden="1" x14ac:dyDescent="0.25">
      <c r="C580" s="428"/>
      <c r="D580" s="428"/>
      <c r="E580" s="428"/>
      <c r="F580" s="428"/>
      <c r="G580" s="428"/>
      <c r="H580" s="415"/>
      <c r="I580" s="428"/>
      <c r="J580" s="428"/>
      <c r="K580" s="428"/>
      <c r="L580" s="428"/>
    </row>
    <row r="581" spans="3:12" hidden="1" x14ac:dyDescent="0.25">
      <c r="C581" s="428"/>
      <c r="D581" s="428"/>
      <c r="E581" s="428"/>
      <c r="F581" s="428"/>
      <c r="G581" s="428"/>
      <c r="H581" s="415"/>
      <c r="I581" s="428"/>
      <c r="J581" s="428"/>
      <c r="K581" s="428"/>
      <c r="L581" s="428"/>
    </row>
    <row r="582" spans="3:12" ht="15.75" hidden="1" thickBot="1" x14ac:dyDescent="0.3">
      <c r="C582" s="29" t="s">
        <v>43</v>
      </c>
      <c r="D582" s="30">
        <f>SUM(G588:G592)</f>
        <v>34999.5</v>
      </c>
      <c r="E582" s="92"/>
      <c r="F582" s="92"/>
      <c r="G582" s="92"/>
      <c r="H582" s="75"/>
      <c r="I582" s="75"/>
      <c r="J582" s="75"/>
      <c r="K582" s="111"/>
      <c r="L582" s="428"/>
    </row>
    <row r="583" spans="3:12" hidden="1" x14ac:dyDescent="0.25">
      <c r="C583" s="70"/>
      <c r="D583" s="31"/>
      <c r="E583" s="92"/>
      <c r="F583" s="92"/>
      <c r="G583" s="92"/>
      <c r="H583" s="75"/>
      <c r="I583" s="75"/>
      <c r="J583" s="75"/>
      <c r="K583" s="111"/>
      <c r="L583" s="428"/>
    </row>
    <row r="584" spans="3:12" ht="15.75" hidden="1" x14ac:dyDescent="0.25">
      <c r="C584" s="201" t="s">
        <v>392</v>
      </c>
      <c r="D584" s="347" t="s">
        <v>2702</v>
      </c>
      <c r="E584" s="92"/>
      <c r="F584" s="92"/>
      <c r="G584" s="92"/>
      <c r="H584" s="75"/>
      <c r="I584" s="75"/>
      <c r="J584" s="75"/>
      <c r="K584" s="111"/>
      <c r="L584" s="428"/>
    </row>
    <row r="585" spans="3:12" ht="18.75" hidden="1" x14ac:dyDescent="0.25">
      <c r="C585" s="207" t="str">
        <f>IFERROR(VLOOKUP(D584,'1. Desarrollo e Innov. Curricu.'!$E:$F,2,FALSE),IFERROR(VLOOKUP(D584,'2. Investigación Científica'!$E:$F,2,FALSE),IFERROR(VLOOKUP(D584,'3. Vinculación Univ. Sociedad'!$E:$F,2,FALSE),IFERROR(VLOOKUP(D584,'4. Docencia y Profesorado Univ.'!$E:$F,2,FALSE),IFERROR(VLOOKUP(D584,'5. Estudiantes y Graduados'!$E:$F,2,FALSE),IFERROR(VLOOKUP(D584,'11. Gestion Administrativa'!$E:$F,2,FALSE),IFERROR(VLOOKUP(D584,'13. Gestión Académica'!$E:$F,2,FALSE),IFERROR(VLOOKUP(D584,'8. Asegura. de la Calid. y M'!$E:$F,2,FALSE),IFERROR(VLOOKUP(D584,'6. Gestión del Conocimiento'!$E:$F,2,FALSE),IFERROR(VLOOKUP(D584,'15. Gobernabilidad y Proceso...'!$E:$F,2,FALSE),IFERROR(VLOOKUP(D584,'12. Gestión del Talento Humano'!$E:$F,2,FALSE),IFERROR(VLOOKUP(D584,'14. Internacional... de la E.S.'!$E:$F,2,FALSE),IFERROR(VLOOKUP(D584,'10. Posgrado'!$E:$F,2,FALSE),IFERROR(VLOOKUP(D584,'17. Gestión TIC'!$E:$F,2,FALSE),IFERROR(VLOOKUP(D584,'16. Desa. del Sistema Educ.Sup.'!$E:$F,2,FALSE),IFERROR(VLOOKUP(D584,'9. Cultura de Inno. Insti...'!$E:$F,2,FALSE),VLOOKUP(D584,'7. Lo Esencial de la Reforma U.'!$E:$F,2,0)))))))))))))))))</f>
        <v xml:space="preserve">Gestionar el apoyo para las giras académicas propias de la disciplina de Historia. </v>
      </c>
      <c r="D585" s="31"/>
      <c r="E585" s="92"/>
      <c r="F585" s="92"/>
      <c r="G585" s="92"/>
      <c r="H585" s="75"/>
      <c r="I585" s="75"/>
      <c r="J585" s="75"/>
      <c r="K585" s="111"/>
      <c r="L585" s="428"/>
    </row>
    <row r="586" spans="3:12" hidden="1" x14ac:dyDescent="0.25">
      <c r="C586" s="70"/>
      <c r="D586" s="31"/>
      <c r="E586" s="92"/>
      <c r="F586" s="92"/>
      <c r="G586" s="92"/>
      <c r="H586" s="75"/>
      <c r="I586" s="75"/>
      <c r="J586" s="75"/>
      <c r="K586" s="111"/>
      <c r="L586" s="428"/>
    </row>
    <row r="587" spans="3:12" ht="15.75" hidden="1" thickBot="1" x14ac:dyDescent="0.3">
      <c r="C587" s="125" t="s">
        <v>44</v>
      </c>
      <c r="D587" s="128" t="s">
        <v>45</v>
      </c>
      <c r="E587" s="127" t="s">
        <v>55</v>
      </c>
      <c r="F587" s="127" t="s">
        <v>57</v>
      </c>
      <c r="G587" s="126" t="s">
        <v>27</v>
      </c>
      <c r="H587" s="132" t="s">
        <v>131</v>
      </c>
      <c r="I587" s="127" t="s">
        <v>46</v>
      </c>
      <c r="J587" s="127" t="s">
        <v>132</v>
      </c>
      <c r="K587" s="127" t="s">
        <v>410</v>
      </c>
      <c r="L587" s="127" t="s">
        <v>411</v>
      </c>
    </row>
    <row r="588" spans="3:12" hidden="1" x14ac:dyDescent="0.25">
      <c r="C588" s="310" t="s">
        <v>47</v>
      </c>
      <c r="D588" s="1000"/>
      <c r="E588" s="311">
        <v>0</v>
      </c>
      <c r="F588" s="114">
        <v>30000</v>
      </c>
      <c r="G588" s="312">
        <f>E588*F588</f>
        <v>0</v>
      </c>
      <c r="H588" s="313" t="s">
        <v>1497</v>
      </c>
      <c r="I588" s="115" t="s">
        <v>699</v>
      </c>
      <c r="J588" s="115" t="str">
        <f>VLOOKUP(I588,Presupuesto!$B$11:$C$566,2,0)</f>
        <v>SERVICIOS DE CAPACITACION.</v>
      </c>
      <c r="K588" s="314" t="s">
        <v>1358</v>
      </c>
      <c r="L588" s="115" t="s">
        <v>394</v>
      </c>
    </row>
    <row r="589" spans="3:12" hidden="1" x14ac:dyDescent="0.25">
      <c r="C589" s="98" t="s">
        <v>48</v>
      </c>
      <c r="D589" s="1001"/>
      <c r="E589" s="199">
        <v>1</v>
      </c>
      <c r="F589" s="99">
        <v>512</v>
      </c>
      <c r="G589" s="96">
        <f t="shared" ref="G589:G591" si="47">E589*F589</f>
        <v>512</v>
      </c>
      <c r="H589" s="160" t="s">
        <v>1497</v>
      </c>
      <c r="I589" s="97" t="s">
        <v>717</v>
      </c>
      <c r="J589" s="97" t="str">
        <f>VLOOKUP(I589,Presupuesto!$B$11:$C$566,2,0)</f>
        <v>SERVICIOS DE IMPRENTA PUBLIC.Y REPRODUCCION</v>
      </c>
      <c r="K589" s="97" t="s">
        <v>1360</v>
      </c>
      <c r="L589" s="97" t="s">
        <v>402</v>
      </c>
    </row>
    <row r="590" spans="3:12" hidden="1" x14ac:dyDescent="0.25">
      <c r="C590" s="98" t="s">
        <v>49</v>
      </c>
      <c r="D590" s="1001"/>
      <c r="E590" s="199">
        <v>100</v>
      </c>
      <c r="F590" s="99">
        <v>150</v>
      </c>
      <c r="G590" s="96">
        <f t="shared" si="47"/>
        <v>15000</v>
      </c>
      <c r="H590" s="160" t="s">
        <v>129</v>
      </c>
      <c r="I590" s="97" t="s">
        <v>792</v>
      </c>
      <c r="J590" s="97" t="str">
        <f>VLOOKUP(I590,Presupuesto!$B$11:$C$566,2,0)</f>
        <v>ALIMENTOS B EBIDAS PARA PERSONAS</v>
      </c>
      <c r="K590" s="97" t="s">
        <v>1360</v>
      </c>
      <c r="L590" s="97" t="s">
        <v>402</v>
      </c>
    </row>
    <row r="591" spans="3:12" hidden="1" x14ac:dyDescent="0.25">
      <c r="C591" s="98" t="s">
        <v>50</v>
      </c>
      <c r="D591" s="1001"/>
      <c r="E591" s="150">
        <v>100</v>
      </c>
      <c r="F591" s="117">
        <v>100</v>
      </c>
      <c r="G591" s="96">
        <f t="shared" si="47"/>
        <v>10000</v>
      </c>
      <c r="H591" s="160" t="s">
        <v>129</v>
      </c>
      <c r="I591" s="307" t="s">
        <v>749</v>
      </c>
      <c r="J591" s="97" t="str">
        <f>VLOOKUP(I591,Presupuesto!$B$11:$C$566,2,0)</f>
        <v>PASAJES NACIONALES</v>
      </c>
      <c r="K591" s="97" t="s">
        <v>1360</v>
      </c>
      <c r="L591" s="97" t="s">
        <v>402</v>
      </c>
    </row>
    <row r="592" spans="3:12" ht="15.75" hidden="1" thickBot="1" x14ac:dyDescent="0.3">
      <c r="C592" s="213" t="s">
        <v>430</v>
      </c>
      <c r="D592" s="214">
        <v>3</v>
      </c>
      <c r="E592" s="315">
        <v>2.75</v>
      </c>
      <c r="F592" s="103">
        <f>HLOOKUP(C592,$AH$2:$BU$3,2,0)</f>
        <v>1150</v>
      </c>
      <c r="G592" s="104">
        <f>D592*E592*F592</f>
        <v>9487.5</v>
      </c>
      <c r="H592" s="316" t="s">
        <v>129</v>
      </c>
      <c r="I592" s="317" t="s">
        <v>761</v>
      </c>
      <c r="J592" s="105" t="str">
        <f>VLOOKUP(I592,Presupuesto!$B$11:$C$566,2,0)</f>
        <v>VIATICOS NACIONALES</v>
      </c>
      <c r="K592" s="318" t="s">
        <v>1360</v>
      </c>
      <c r="L592" s="318" t="s">
        <v>412</v>
      </c>
    </row>
    <row r="593" spans="3:12" hidden="1" x14ac:dyDescent="0.25">
      <c r="C593" s="428"/>
      <c r="D593" s="428"/>
      <c r="E593" s="428"/>
      <c r="F593" s="428"/>
      <c r="G593" s="428"/>
      <c r="H593" s="415"/>
      <c r="I593" s="428"/>
      <c r="J593" s="428"/>
      <c r="K593" s="428"/>
      <c r="L593" s="428"/>
    </row>
    <row r="594" spans="3:12" hidden="1" x14ac:dyDescent="0.25">
      <c r="C594" s="428"/>
      <c r="D594" s="428"/>
      <c r="E594" s="428"/>
      <c r="F594" s="428"/>
      <c r="G594" s="428"/>
      <c r="H594" s="415"/>
      <c r="I594" s="428"/>
      <c r="J594" s="428"/>
      <c r="K594" s="428"/>
      <c r="L594" s="428"/>
    </row>
    <row r="595" spans="3:12" ht="15.75" hidden="1" thickBot="1" x14ac:dyDescent="0.3">
      <c r="C595" s="29" t="s">
        <v>43</v>
      </c>
      <c r="D595" s="30">
        <f>G602</f>
        <v>2000</v>
      </c>
      <c r="E595" s="92"/>
      <c r="F595" s="92"/>
      <c r="G595" s="92"/>
      <c r="H595" s="75"/>
      <c r="I595" s="75"/>
      <c r="J595" s="75"/>
      <c r="K595" s="111"/>
      <c r="L595" s="428"/>
    </row>
    <row r="596" spans="3:12" hidden="1" x14ac:dyDescent="0.25">
      <c r="C596" s="70"/>
      <c r="D596" s="31"/>
      <c r="E596" s="92"/>
      <c r="F596" s="92"/>
      <c r="G596" s="92"/>
      <c r="H596" s="75"/>
      <c r="I596" s="75"/>
      <c r="J596" s="75"/>
      <c r="K596" s="111"/>
      <c r="L596" s="428"/>
    </row>
    <row r="597" spans="3:12" ht="15.75" hidden="1" x14ac:dyDescent="0.25">
      <c r="C597" s="201" t="s">
        <v>392</v>
      </c>
      <c r="D597" s="347" t="s">
        <v>2707</v>
      </c>
      <c r="E597" s="92"/>
      <c r="F597" s="92"/>
      <c r="G597" s="92"/>
      <c r="H597" s="75"/>
      <c r="I597" s="75"/>
      <c r="J597" s="75"/>
      <c r="K597" s="111"/>
      <c r="L597" s="428"/>
    </row>
    <row r="598" spans="3:12" ht="18.75" hidden="1" x14ac:dyDescent="0.25">
      <c r="C598" s="207" t="str">
        <f>IFERROR(VLOOKUP(D597,'1. Desarrollo e Innov. Curricu.'!$E:$F,2,FALSE),IFERROR(VLOOKUP(D597,'2. Investigación Científica'!$E:$F,2,FALSE),IFERROR(VLOOKUP(D597,'3. Vinculación Univ. Sociedad'!$E:$F,2,FALSE),IFERROR(VLOOKUP(D597,'4. Docencia y Profesorado Univ.'!$E:$F,2,FALSE),IFERROR(VLOOKUP(D597,'5. Estudiantes y Graduados'!$E:$F,2,FALSE),IFERROR(VLOOKUP(D597,'11. Gestion Administrativa'!$E:$F,2,FALSE),IFERROR(VLOOKUP(D597,'13. Gestión Académica'!$E:$F,2,FALSE),IFERROR(VLOOKUP(D597,'8. Asegura. de la Calid. y M'!$E:$F,2,FALSE),IFERROR(VLOOKUP(D597,'6. Gestión del Conocimiento'!$E:$F,2,FALSE),IFERROR(VLOOKUP(D597,'15. Gobernabilidad y Proceso...'!$E:$F,2,FALSE),IFERROR(VLOOKUP(D597,'12. Gestión del Talento Humano'!$E:$F,2,FALSE),IFERROR(VLOOKUP(D597,'14. Internacional... de la E.S.'!$E:$F,2,FALSE),IFERROR(VLOOKUP(D597,'10. Posgrado'!$E:$F,2,FALSE),IFERROR(VLOOKUP(D597,'17. Gestión TIC'!$E:$F,2,FALSE),IFERROR(VLOOKUP(D597,'16. Desa. del Sistema Educ.Sup.'!$E:$F,2,FALSE),IFERROR(VLOOKUP(D597,'9. Cultura de Inno. Insti...'!$E:$F,2,FALSE),VLOOKUP(D597,'7. Lo Esencial de la Reforma U.'!$E:$F,2,0)))))))))))))))))</f>
        <v xml:space="preserve">Divulgar por medio de un folleto los servicios de salud que ofrece la UNAH para los estudiantes. </v>
      </c>
      <c r="D598" s="31"/>
      <c r="E598" s="92"/>
      <c r="F598" s="92"/>
      <c r="G598" s="92"/>
      <c r="H598" s="75"/>
      <c r="I598" s="75"/>
      <c r="J598" s="75"/>
      <c r="K598" s="111"/>
      <c r="L598" s="428"/>
    </row>
    <row r="599" spans="3:12" hidden="1" x14ac:dyDescent="0.25">
      <c r="C599" s="70"/>
      <c r="D599" s="31"/>
      <c r="E599" s="92"/>
      <c r="F599" s="92"/>
      <c r="G599" s="92"/>
      <c r="H599" s="75"/>
      <c r="I599" s="75"/>
      <c r="J599" s="75"/>
      <c r="K599" s="111"/>
      <c r="L599" s="428"/>
    </row>
    <row r="600" spans="3:12" hidden="1" x14ac:dyDescent="0.25">
      <c r="C600" s="499" t="s">
        <v>44</v>
      </c>
      <c r="D600" s="148" t="s">
        <v>45</v>
      </c>
      <c r="E600" s="499" t="s">
        <v>55</v>
      </c>
      <c r="F600" s="499" t="s">
        <v>57</v>
      </c>
      <c r="G600" s="504" t="s">
        <v>27</v>
      </c>
      <c r="H600" s="149" t="s">
        <v>131</v>
      </c>
      <c r="I600" s="499" t="s">
        <v>46</v>
      </c>
      <c r="J600" s="499" t="s">
        <v>132</v>
      </c>
      <c r="K600" s="499" t="s">
        <v>410</v>
      </c>
      <c r="L600" s="499" t="s">
        <v>411</v>
      </c>
    </row>
    <row r="601" spans="3:12" hidden="1" x14ac:dyDescent="0.25">
      <c r="C601" s="493" t="s">
        <v>47</v>
      </c>
      <c r="D601" s="999"/>
      <c r="E601" s="500">
        <v>0</v>
      </c>
      <c r="F601" s="507">
        <v>30000</v>
      </c>
      <c r="G601" s="505">
        <f t="shared" ref="G601:G602" si="48">E601*F601</f>
        <v>0</v>
      </c>
      <c r="H601" s="164" t="s">
        <v>1497</v>
      </c>
      <c r="I601" s="506" t="s">
        <v>699</v>
      </c>
      <c r="J601" s="506" t="str">
        <f>VLOOKUP(I601,Presupuesto!$B$11:$C$566,2,0)</f>
        <v>SERVICIOS DE CAPACITACION.</v>
      </c>
      <c r="K601" s="521" t="s">
        <v>1358</v>
      </c>
      <c r="L601" s="506" t="s">
        <v>394</v>
      </c>
    </row>
    <row r="602" spans="3:12" hidden="1" x14ac:dyDescent="0.25">
      <c r="C602" s="493" t="s">
        <v>48</v>
      </c>
      <c r="D602" s="999"/>
      <c r="E602" s="501">
        <v>40</v>
      </c>
      <c r="F602" s="505">
        <v>50</v>
      </c>
      <c r="G602" s="505">
        <f t="shared" si="48"/>
        <v>2000</v>
      </c>
      <c r="H602" s="164" t="s">
        <v>129</v>
      </c>
      <c r="I602" s="506" t="s">
        <v>717</v>
      </c>
      <c r="J602" s="506" t="str">
        <f>VLOOKUP(I602,Presupuesto!$B$11:$C$566,2,0)</f>
        <v>SERVICIOS DE IMPRENTA PUBLIC.Y REPRODUCCION</v>
      </c>
      <c r="K602" s="506" t="s">
        <v>1360</v>
      </c>
      <c r="L602" s="506" t="s">
        <v>402</v>
      </c>
    </row>
    <row r="603" spans="3:12" hidden="1" x14ac:dyDescent="0.25">
      <c r="C603" s="428"/>
      <c r="D603" s="428"/>
      <c r="E603" s="428"/>
      <c r="F603" s="428"/>
      <c r="G603" s="428"/>
      <c r="H603" s="415"/>
      <c r="I603" s="428"/>
      <c r="J603" s="428"/>
      <c r="K603" s="428"/>
      <c r="L603" s="428"/>
    </row>
    <row r="604" spans="3:12" hidden="1" x14ac:dyDescent="0.25">
      <c r="C604" s="428"/>
      <c r="D604" s="428"/>
      <c r="E604" s="428"/>
      <c r="F604" s="428"/>
      <c r="G604" s="428"/>
      <c r="H604" s="415"/>
      <c r="I604" s="428"/>
      <c r="J604" s="428"/>
      <c r="K604" s="428"/>
      <c r="L604" s="428"/>
    </row>
    <row r="605" spans="3:12" ht="15.75" hidden="1" thickBot="1" x14ac:dyDescent="0.3">
      <c r="C605" s="29" t="s">
        <v>43</v>
      </c>
      <c r="D605" s="30">
        <f>G612</f>
        <v>10000</v>
      </c>
      <c r="E605" s="92"/>
      <c r="F605" s="92"/>
      <c r="G605" s="92"/>
      <c r="H605" s="75"/>
      <c r="I605" s="75"/>
      <c r="J605" s="75"/>
      <c r="K605" s="111"/>
      <c r="L605" s="428"/>
    </row>
    <row r="606" spans="3:12" hidden="1" x14ac:dyDescent="0.25">
      <c r="C606" s="70"/>
      <c r="D606" s="31"/>
      <c r="E606" s="92"/>
      <c r="F606" s="92"/>
      <c r="G606" s="92"/>
      <c r="H606" s="75"/>
      <c r="I606" s="75"/>
      <c r="J606" s="75"/>
      <c r="K606" s="111"/>
      <c r="L606" s="428"/>
    </row>
    <row r="607" spans="3:12" ht="15.75" hidden="1" x14ac:dyDescent="0.25">
      <c r="C607" s="201" t="s">
        <v>392</v>
      </c>
      <c r="D607" s="347" t="s">
        <v>2710</v>
      </c>
      <c r="E607" s="92"/>
      <c r="F607" s="92"/>
      <c r="G607" s="92"/>
      <c r="H607" s="75"/>
      <c r="I607" s="75"/>
      <c r="J607" s="75"/>
      <c r="K607" s="111"/>
      <c r="L607" s="428"/>
    </row>
    <row r="608" spans="3:12" ht="18.75" hidden="1" x14ac:dyDescent="0.25">
      <c r="C608" s="207" t="str">
        <f>IFERROR(VLOOKUP(D607,'1. Desarrollo e Innov. Curricu.'!$E:$F,2,FALSE),IFERROR(VLOOKUP(D607,'2. Investigación Científica'!$E:$F,2,FALSE),IFERROR(VLOOKUP(D607,'3. Vinculación Univ. Sociedad'!$E:$F,2,FALSE),IFERROR(VLOOKUP(D607,'4. Docencia y Profesorado Univ.'!$E:$F,2,FALSE),IFERROR(VLOOKUP(D607,'5. Estudiantes y Graduados'!$E:$F,2,FALSE),IFERROR(VLOOKUP(D607,'11. Gestion Administrativa'!$E:$F,2,FALSE),IFERROR(VLOOKUP(D607,'13. Gestión Académica'!$E:$F,2,FALSE),IFERROR(VLOOKUP(D607,'8. Asegura. de la Calid. y M'!$E:$F,2,FALSE),IFERROR(VLOOKUP(D607,'6. Gestión del Conocimiento'!$E:$F,2,FALSE),IFERROR(VLOOKUP(D607,'15. Gobernabilidad y Proceso...'!$E:$F,2,FALSE),IFERROR(VLOOKUP(D607,'12. Gestión del Talento Humano'!$E:$F,2,FALSE),IFERROR(VLOOKUP(D607,'14. Internacional... de la E.S.'!$E:$F,2,FALSE),IFERROR(VLOOKUP(D607,'10. Posgrado'!$E:$F,2,FALSE),IFERROR(VLOOKUP(D607,'17. Gestión TIC'!$E:$F,2,FALSE),IFERROR(VLOOKUP(D607,'16. Desa. del Sistema Educ.Sup.'!$E:$F,2,FALSE),IFERROR(VLOOKUP(D607,'9. Cultura de Inno. Insti...'!$E:$F,2,FALSE),VLOOKUP(D607,'7. Lo Esencial de la Reforma U.'!$E:$F,2,0)))))))))))))))))</f>
        <v xml:space="preserve">Organizar el  III Festival Cultural de las Artes en periodismo. </v>
      </c>
      <c r="D608" s="31"/>
      <c r="E608" s="92"/>
      <c r="F608" s="92"/>
      <c r="G608" s="92"/>
      <c r="H608" s="75"/>
      <c r="I608" s="75"/>
      <c r="J608" s="75"/>
      <c r="K608" s="111"/>
      <c r="L608" s="428"/>
    </row>
    <row r="609" spans="3:12" hidden="1" x14ac:dyDescent="0.25">
      <c r="C609" s="70"/>
      <c r="D609" s="31"/>
      <c r="E609" s="92"/>
      <c r="F609" s="92"/>
      <c r="G609" s="92"/>
      <c r="H609" s="75"/>
      <c r="I609" s="75"/>
      <c r="J609" s="75"/>
      <c r="K609" s="111"/>
      <c r="L609" s="428"/>
    </row>
    <row r="610" spans="3:12" hidden="1" x14ac:dyDescent="0.25">
      <c r="C610" s="499" t="s">
        <v>44</v>
      </c>
      <c r="D610" s="148" t="s">
        <v>45</v>
      </c>
      <c r="E610" s="499" t="s">
        <v>55</v>
      </c>
      <c r="F610" s="499" t="s">
        <v>57</v>
      </c>
      <c r="G610" s="504" t="s">
        <v>27</v>
      </c>
      <c r="H610" s="149" t="s">
        <v>131</v>
      </c>
      <c r="I610" s="499" t="s">
        <v>46</v>
      </c>
      <c r="J610" s="499" t="s">
        <v>132</v>
      </c>
      <c r="K610" s="499" t="s">
        <v>410</v>
      </c>
      <c r="L610" s="499" t="s">
        <v>411</v>
      </c>
    </row>
    <row r="611" spans="3:12" hidden="1" x14ac:dyDescent="0.25">
      <c r="C611" s="493" t="s">
        <v>47</v>
      </c>
      <c r="D611" s="999"/>
      <c r="E611" s="500">
        <v>0</v>
      </c>
      <c r="F611" s="507">
        <v>30000</v>
      </c>
      <c r="G611" s="505">
        <f t="shared" ref="G611:G612" si="49">E611*F611</f>
        <v>0</v>
      </c>
      <c r="H611" s="164" t="s">
        <v>1497</v>
      </c>
      <c r="I611" s="506" t="s">
        <v>699</v>
      </c>
      <c r="J611" s="506" t="str">
        <f>VLOOKUP(I611,Presupuesto!$B$11:$C$566,2,0)</f>
        <v>SERVICIOS DE CAPACITACION.</v>
      </c>
      <c r="K611" s="521" t="s">
        <v>1358</v>
      </c>
      <c r="L611" s="506" t="s">
        <v>394</v>
      </c>
    </row>
    <row r="612" spans="3:12" hidden="1" x14ac:dyDescent="0.25">
      <c r="C612" s="493" t="s">
        <v>49</v>
      </c>
      <c r="D612" s="999"/>
      <c r="E612" s="501">
        <v>100</v>
      </c>
      <c r="F612" s="505">
        <v>100</v>
      </c>
      <c r="G612" s="505">
        <f t="shared" si="49"/>
        <v>10000</v>
      </c>
      <c r="H612" s="164" t="s">
        <v>129</v>
      </c>
      <c r="I612" s="506" t="s">
        <v>792</v>
      </c>
      <c r="J612" s="506" t="str">
        <f>VLOOKUP(I612,Presupuesto!$B$11:$C$566,2,0)</f>
        <v>ALIMENTOS B EBIDAS PARA PERSONAS</v>
      </c>
      <c r="K612" s="506" t="s">
        <v>1360</v>
      </c>
      <c r="L612" s="506" t="s">
        <v>395</v>
      </c>
    </row>
    <row r="613" spans="3:12" hidden="1" x14ac:dyDescent="0.25">
      <c r="C613" s="428"/>
      <c r="D613" s="428"/>
      <c r="E613" s="428"/>
      <c r="F613" s="428"/>
      <c r="G613" s="428"/>
      <c r="H613" s="415"/>
      <c r="I613" s="428"/>
      <c r="J613" s="428"/>
      <c r="K613" s="428"/>
      <c r="L613" s="428"/>
    </row>
    <row r="614" spans="3:12" hidden="1" x14ac:dyDescent="0.25">
      <c r="C614" s="428"/>
      <c r="D614" s="428"/>
      <c r="E614" s="428"/>
      <c r="F614" s="428"/>
      <c r="G614" s="428"/>
      <c r="H614" s="415"/>
      <c r="I614" s="428"/>
      <c r="J614" s="428"/>
      <c r="K614" s="428"/>
      <c r="L614" s="428"/>
    </row>
    <row r="615" spans="3:12" ht="15.75" hidden="1" thickBot="1" x14ac:dyDescent="0.3">
      <c r="C615" s="29" t="s">
        <v>43</v>
      </c>
      <c r="D615" s="30">
        <f>SUM(G621:G622)</f>
        <v>4000</v>
      </c>
      <c r="E615" s="92"/>
      <c r="F615" s="92"/>
      <c r="G615" s="92"/>
      <c r="H615" s="75"/>
      <c r="I615" s="75"/>
      <c r="J615" s="75"/>
      <c r="K615" s="111"/>
      <c r="L615" s="428"/>
    </row>
    <row r="616" spans="3:12" hidden="1" x14ac:dyDescent="0.25">
      <c r="C616" s="70"/>
      <c r="D616" s="31"/>
      <c r="E616" s="92"/>
      <c r="F616" s="92"/>
      <c r="G616" s="92"/>
      <c r="H616" s="75"/>
      <c r="I616" s="75"/>
      <c r="J616" s="75"/>
      <c r="K616" s="111"/>
      <c r="L616" s="428"/>
    </row>
    <row r="617" spans="3:12" ht="15.75" hidden="1" x14ac:dyDescent="0.25">
      <c r="C617" s="201" t="s">
        <v>392</v>
      </c>
      <c r="D617" s="347" t="s">
        <v>2711</v>
      </c>
      <c r="E617" s="92"/>
      <c r="F617" s="92"/>
      <c r="G617" s="92"/>
      <c r="H617" s="75"/>
      <c r="I617" s="75"/>
      <c r="J617" s="75"/>
      <c r="K617" s="111"/>
      <c r="L617" s="428"/>
    </row>
    <row r="618" spans="3:12" ht="18.75" hidden="1" x14ac:dyDescent="0.25">
      <c r="C618" s="207" t="str">
        <f>IFERROR(VLOOKUP(D617,'1. Desarrollo e Innov. Curricu.'!$E:$F,2,FALSE),IFERROR(VLOOKUP(D617,'2. Investigación Científica'!$E:$F,2,FALSE),IFERROR(VLOOKUP(D617,'3. Vinculación Univ. Sociedad'!$E:$F,2,FALSE),IFERROR(VLOOKUP(D617,'4. Docencia y Profesorado Univ.'!$E:$F,2,FALSE),IFERROR(VLOOKUP(D617,'5. Estudiantes y Graduados'!$E:$F,2,FALSE),IFERROR(VLOOKUP(D617,'11. Gestion Administrativa'!$E:$F,2,FALSE),IFERROR(VLOOKUP(D617,'13. Gestión Académica'!$E:$F,2,FALSE),IFERROR(VLOOKUP(D617,'8. Asegura. de la Calid. y M'!$E:$F,2,FALSE),IFERROR(VLOOKUP(D617,'6. Gestión del Conocimiento'!$E:$F,2,FALSE),IFERROR(VLOOKUP(D617,'15. Gobernabilidad y Proceso...'!$E:$F,2,FALSE),IFERROR(VLOOKUP(D617,'12. Gestión del Talento Humano'!$E:$F,2,FALSE),IFERROR(VLOOKUP(D617,'14. Internacional... de la E.S.'!$E:$F,2,FALSE),IFERROR(VLOOKUP(D617,'10. Posgrado'!$E:$F,2,FALSE),IFERROR(VLOOKUP(D617,'17. Gestión TIC'!$E:$F,2,FALSE),IFERROR(VLOOKUP(D617,'16. Desa. del Sistema Educ.Sup.'!$E:$F,2,FALSE),IFERROR(VLOOKUP(D617,'9. Cultura de Inno. Insti...'!$E:$F,2,FALSE),VLOOKUP(D617,'7. Lo Esencial de la Reforma U.'!$E:$F,2,0)))))))))))))))))</f>
        <v>Realizar el concurso "German Reyes" de fotografía periodística.</v>
      </c>
      <c r="D618" s="31"/>
      <c r="E618" s="92"/>
      <c r="F618" s="92"/>
      <c r="G618" s="92"/>
      <c r="H618" s="75"/>
      <c r="I618" s="75"/>
      <c r="J618" s="75"/>
      <c r="K618" s="111"/>
      <c r="L618" s="428"/>
    </row>
    <row r="619" spans="3:12" hidden="1" x14ac:dyDescent="0.25">
      <c r="C619" s="70"/>
      <c r="D619" s="31"/>
      <c r="E619" s="92"/>
      <c r="F619" s="92"/>
      <c r="G619" s="92"/>
      <c r="H619" s="75"/>
      <c r="I619" s="75"/>
      <c r="J619" s="75"/>
      <c r="K619" s="111"/>
      <c r="L619" s="428"/>
    </row>
    <row r="620" spans="3:12" hidden="1" x14ac:dyDescent="0.25">
      <c r="C620" s="499" t="s">
        <v>44</v>
      </c>
      <c r="D620" s="148" t="s">
        <v>45</v>
      </c>
      <c r="E620" s="499" t="s">
        <v>55</v>
      </c>
      <c r="F620" s="499" t="s">
        <v>57</v>
      </c>
      <c r="G620" s="504" t="s">
        <v>27</v>
      </c>
      <c r="H620" s="149" t="s">
        <v>131</v>
      </c>
      <c r="I620" s="499" t="s">
        <v>46</v>
      </c>
      <c r="J620" s="499" t="s">
        <v>132</v>
      </c>
      <c r="K620" s="499" t="s">
        <v>410</v>
      </c>
      <c r="L620" s="499" t="s">
        <v>411</v>
      </c>
    </row>
    <row r="621" spans="3:12" hidden="1" x14ac:dyDescent="0.25">
      <c r="C621" s="493" t="s">
        <v>48</v>
      </c>
      <c r="D621" s="999"/>
      <c r="E621" s="501">
        <v>0</v>
      </c>
      <c r="F621" s="505">
        <v>50</v>
      </c>
      <c r="G621" s="505">
        <f t="shared" ref="G621:G622" si="50">E621*F621</f>
        <v>0</v>
      </c>
      <c r="H621" s="164" t="s">
        <v>1497</v>
      </c>
      <c r="I621" s="506" t="s">
        <v>717</v>
      </c>
      <c r="J621" s="506" t="str">
        <f>VLOOKUP(I621,Presupuesto!$B$11:$C$566,2,0)</f>
        <v>SERVICIOS DE IMPRENTA PUBLIC.Y REPRODUCCION</v>
      </c>
      <c r="K621" s="506" t="s">
        <v>1360</v>
      </c>
      <c r="L621" s="506" t="s">
        <v>402</v>
      </c>
    </row>
    <row r="622" spans="3:12" hidden="1" x14ac:dyDescent="0.25">
      <c r="C622" s="493" t="s">
        <v>49</v>
      </c>
      <c r="D622" s="999"/>
      <c r="E622" s="501">
        <v>40</v>
      </c>
      <c r="F622" s="505">
        <v>100</v>
      </c>
      <c r="G622" s="505">
        <f t="shared" si="50"/>
        <v>4000</v>
      </c>
      <c r="H622" s="164" t="s">
        <v>129</v>
      </c>
      <c r="I622" s="506" t="s">
        <v>792</v>
      </c>
      <c r="J622" s="506" t="str">
        <f>VLOOKUP(I622,Presupuesto!$B$11:$C$566,2,0)</f>
        <v>ALIMENTOS B EBIDAS PARA PERSONAS</v>
      </c>
      <c r="K622" s="506" t="s">
        <v>1360</v>
      </c>
      <c r="L622" s="506" t="s">
        <v>395</v>
      </c>
    </row>
    <row r="623" spans="3:12" hidden="1" x14ac:dyDescent="0.25">
      <c r="C623" s="428"/>
      <c r="D623" s="428"/>
      <c r="E623" s="428"/>
      <c r="F623" s="428"/>
      <c r="G623" s="428"/>
      <c r="H623" s="415"/>
      <c r="I623" s="428"/>
      <c r="J623" s="428"/>
      <c r="K623" s="428"/>
      <c r="L623" s="428"/>
    </row>
    <row r="624" spans="3:12" hidden="1" x14ac:dyDescent="0.25">
      <c r="C624" s="428"/>
      <c r="D624" s="428"/>
      <c r="E624" s="428"/>
      <c r="F624" s="428"/>
      <c r="G624" s="428"/>
      <c r="H624" s="415"/>
      <c r="I624" s="428"/>
      <c r="J624" s="428"/>
      <c r="K624" s="428"/>
      <c r="L624" s="428"/>
    </row>
    <row r="625" spans="3:12" ht="15.75" hidden="1" thickBot="1" x14ac:dyDescent="0.3">
      <c r="C625" s="29" t="s">
        <v>43</v>
      </c>
      <c r="D625" s="30">
        <f>SUM(G631:G632)</f>
        <v>5000</v>
      </c>
      <c r="E625" s="92"/>
      <c r="F625" s="92"/>
      <c r="G625" s="92"/>
      <c r="H625" s="75"/>
      <c r="I625" s="75"/>
      <c r="J625" s="75"/>
      <c r="K625" s="111"/>
      <c r="L625" s="428"/>
    </row>
    <row r="626" spans="3:12" hidden="1" x14ac:dyDescent="0.25">
      <c r="C626" s="70"/>
      <c r="D626" s="31"/>
      <c r="E626" s="92"/>
      <c r="F626" s="92"/>
      <c r="G626" s="92"/>
      <c r="H626" s="75"/>
      <c r="I626" s="75"/>
      <c r="J626" s="75"/>
      <c r="K626" s="111"/>
      <c r="L626" s="428"/>
    </row>
    <row r="627" spans="3:12" ht="15.75" hidden="1" x14ac:dyDescent="0.25">
      <c r="C627" s="201" t="s">
        <v>392</v>
      </c>
      <c r="D627" s="347" t="s">
        <v>2712</v>
      </c>
      <c r="E627" s="92"/>
      <c r="F627" s="92"/>
      <c r="G627" s="92"/>
      <c r="H627" s="75"/>
      <c r="I627" s="75"/>
      <c r="J627" s="75"/>
      <c r="K627" s="111"/>
      <c r="L627" s="428"/>
    </row>
    <row r="628" spans="3:12" ht="18.75" hidden="1" x14ac:dyDescent="0.25">
      <c r="C628" s="207" t="str">
        <f>IFERROR(VLOOKUP(D627,'1. Desarrollo e Innov. Curricu.'!$E:$F,2,FALSE),IFERROR(VLOOKUP(D627,'2. Investigación Científica'!$E:$F,2,FALSE),IFERROR(VLOOKUP(D627,'3. Vinculación Univ. Sociedad'!$E:$F,2,FALSE),IFERROR(VLOOKUP(D627,'4. Docencia y Profesorado Univ.'!$E:$F,2,FALSE),IFERROR(VLOOKUP(D627,'5. Estudiantes y Graduados'!$E:$F,2,FALSE),IFERROR(VLOOKUP(D627,'11. Gestion Administrativa'!$E:$F,2,FALSE),IFERROR(VLOOKUP(D627,'13. Gestión Académica'!$E:$F,2,FALSE),IFERROR(VLOOKUP(D627,'8. Asegura. de la Calid. y M'!$E:$F,2,FALSE),IFERROR(VLOOKUP(D627,'6. Gestión del Conocimiento'!$E:$F,2,FALSE),IFERROR(VLOOKUP(D627,'15. Gobernabilidad y Proceso...'!$E:$F,2,FALSE),IFERROR(VLOOKUP(D627,'12. Gestión del Talento Humano'!$E:$F,2,FALSE),IFERROR(VLOOKUP(D627,'14. Internacional... de la E.S.'!$E:$F,2,FALSE),IFERROR(VLOOKUP(D627,'10. Posgrado'!$E:$F,2,FALSE),IFERROR(VLOOKUP(D627,'17. Gestión TIC'!$E:$F,2,FALSE),IFERROR(VLOOKUP(D627,'16. Desa. del Sistema Educ.Sup.'!$E:$F,2,FALSE),IFERROR(VLOOKUP(D627,'9. Cultura de Inno. Insti...'!$E:$F,2,FALSE),VLOOKUP(D627,'7. Lo Esencial de la Reforma U.'!$E:$F,2,0)))))))))))))))))</f>
        <v xml:space="preserve">Realizar eventos académicos, deportivos, culturales y artísticos para celebrar la semana del periodista. </v>
      </c>
      <c r="D628" s="31"/>
      <c r="E628" s="92"/>
      <c r="F628" s="92"/>
      <c r="G628" s="92"/>
      <c r="H628" s="75"/>
      <c r="I628" s="75"/>
      <c r="J628" s="75"/>
      <c r="K628" s="111"/>
      <c r="L628" s="428"/>
    </row>
    <row r="629" spans="3:12" hidden="1" x14ac:dyDescent="0.25">
      <c r="C629" s="70"/>
      <c r="D629" s="31"/>
      <c r="E629" s="92"/>
      <c r="F629" s="92"/>
      <c r="G629" s="92"/>
      <c r="H629" s="75"/>
      <c r="I629" s="75"/>
      <c r="J629" s="75"/>
      <c r="K629" s="111"/>
      <c r="L629" s="428"/>
    </row>
    <row r="630" spans="3:12" hidden="1" x14ac:dyDescent="0.25">
      <c r="C630" s="499" t="s">
        <v>44</v>
      </c>
      <c r="D630" s="148" t="s">
        <v>45</v>
      </c>
      <c r="E630" s="499" t="s">
        <v>55</v>
      </c>
      <c r="F630" s="499" t="s">
        <v>57</v>
      </c>
      <c r="G630" s="504" t="s">
        <v>27</v>
      </c>
      <c r="H630" s="149" t="s">
        <v>131</v>
      </c>
      <c r="I630" s="499" t="s">
        <v>46</v>
      </c>
      <c r="J630" s="499" t="s">
        <v>132</v>
      </c>
      <c r="K630" s="499" t="s">
        <v>410</v>
      </c>
      <c r="L630" s="499" t="s">
        <v>411</v>
      </c>
    </row>
    <row r="631" spans="3:12" hidden="1" x14ac:dyDescent="0.25">
      <c r="C631" s="493" t="s">
        <v>47</v>
      </c>
      <c r="D631" s="999"/>
      <c r="E631" s="500">
        <v>0</v>
      </c>
      <c r="F631" s="507">
        <v>30000</v>
      </c>
      <c r="G631" s="505">
        <f t="shared" ref="G631:G632" si="51">E631*F631</f>
        <v>0</v>
      </c>
      <c r="H631" s="164" t="s">
        <v>1497</v>
      </c>
      <c r="I631" s="506" t="s">
        <v>699</v>
      </c>
      <c r="J631" s="506" t="str">
        <f>VLOOKUP(I631,Presupuesto!$B$11:$C$566,2,0)</f>
        <v>SERVICIOS DE CAPACITACION.</v>
      </c>
      <c r="K631" s="521" t="s">
        <v>1360</v>
      </c>
      <c r="L631" s="506" t="s">
        <v>396</v>
      </c>
    </row>
    <row r="632" spans="3:12" hidden="1" x14ac:dyDescent="0.25">
      <c r="C632" s="493" t="s">
        <v>3040</v>
      </c>
      <c r="D632" s="999"/>
      <c r="E632" s="500">
        <v>1</v>
      </c>
      <c r="F632" s="507">
        <v>5000</v>
      </c>
      <c r="G632" s="505">
        <f t="shared" si="51"/>
        <v>5000</v>
      </c>
      <c r="H632" s="164" t="s">
        <v>129</v>
      </c>
      <c r="I632" s="553" t="s">
        <v>808</v>
      </c>
      <c r="J632" s="506" t="str">
        <f>VLOOKUP(I632,Presupuesto!$B$11:$C$566,2,0)</f>
        <v>PRENDA DE VESTIR</v>
      </c>
      <c r="K632" s="506" t="s">
        <v>1360</v>
      </c>
      <c r="L632" s="506" t="s">
        <v>396</v>
      </c>
    </row>
    <row r="633" spans="3:12" hidden="1" x14ac:dyDescent="0.25">
      <c r="C633" s="428"/>
      <c r="D633" s="428"/>
      <c r="E633" s="428"/>
      <c r="F633" s="428"/>
      <c r="G633" s="428"/>
      <c r="H633" s="415"/>
      <c r="I633" s="428"/>
      <c r="J633" s="428"/>
      <c r="K633" s="428"/>
      <c r="L633" s="428"/>
    </row>
    <row r="634" spans="3:12" hidden="1" x14ac:dyDescent="0.25">
      <c r="C634" s="428"/>
      <c r="D634" s="428"/>
      <c r="E634" s="428"/>
      <c r="F634" s="428"/>
      <c r="G634" s="428"/>
      <c r="H634" s="415"/>
      <c r="I634" s="428"/>
      <c r="J634" s="428"/>
      <c r="K634" s="428"/>
      <c r="L634" s="428"/>
    </row>
    <row r="635" spans="3:12" ht="15.75" hidden="1" thickBot="1" x14ac:dyDescent="0.3">
      <c r="C635" s="29" t="s">
        <v>43</v>
      </c>
      <c r="D635" s="30">
        <f>SUM(G641:G642)</f>
        <v>10000</v>
      </c>
      <c r="E635" s="92"/>
      <c r="F635" s="92"/>
      <c r="G635" s="92"/>
      <c r="H635" s="75"/>
      <c r="I635" s="75"/>
      <c r="J635" s="75"/>
      <c r="K635" s="111"/>
      <c r="L635" s="428"/>
    </row>
    <row r="636" spans="3:12" hidden="1" x14ac:dyDescent="0.25">
      <c r="C636" s="70"/>
      <c r="D636" s="31"/>
      <c r="E636" s="92"/>
      <c r="F636" s="92"/>
      <c r="G636" s="92"/>
      <c r="H636" s="75"/>
      <c r="I636" s="75"/>
      <c r="J636" s="75"/>
      <c r="K636" s="111"/>
      <c r="L636" s="428"/>
    </row>
    <row r="637" spans="3:12" ht="15.75" hidden="1" x14ac:dyDescent="0.25">
      <c r="C637" s="201" t="s">
        <v>392</v>
      </c>
      <c r="D637" s="347" t="s">
        <v>2714</v>
      </c>
      <c r="E637" s="92"/>
      <c r="F637" s="92"/>
      <c r="G637" s="92"/>
      <c r="H637" s="75"/>
      <c r="I637" s="75"/>
      <c r="J637" s="75"/>
      <c r="K637" s="111"/>
      <c r="L637" s="428"/>
    </row>
    <row r="638" spans="3:12" ht="18.75" hidden="1" x14ac:dyDescent="0.25">
      <c r="C638" s="207" t="str">
        <f>IFERROR(VLOOKUP(D637,'1. Desarrollo e Innov. Curricu.'!$E:$F,2,FALSE),IFERROR(VLOOKUP(D637,'2. Investigación Científica'!$E:$F,2,FALSE),IFERROR(VLOOKUP(D637,'3. Vinculación Univ. Sociedad'!$E:$F,2,FALSE),IFERROR(VLOOKUP(D637,'4. Docencia y Profesorado Univ.'!$E:$F,2,FALSE),IFERROR(VLOOKUP(D637,'5. Estudiantes y Graduados'!$E:$F,2,FALSE),IFERROR(VLOOKUP(D637,'11. Gestion Administrativa'!$E:$F,2,FALSE),IFERROR(VLOOKUP(D637,'13. Gestión Académica'!$E:$F,2,FALSE),IFERROR(VLOOKUP(D637,'8. Asegura. de la Calid. y M'!$E:$F,2,FALSE),IFERROR(VLOOKUP(D637,'6. Gestión del Conocimiento'!$E:$F,2,FALSE),IFERROR(VLOOKUP(D637,'15. Gobernabilidad y Proceso...'!$E:$F,2,FALSE),IFERROR(VLOOKUP(D637,'12. Gestión del Talento Humano'!$E:$F,2,FALSE),IFERROR(VLOOKUP(D637,'14. Internacional... de la E.S.'!$E:$F,2,FALSE),IFERROR(VLOOKUP(D637,'10. Posgrado'!$E:$F,2,FALSE),IFERROR(VLOOKUP(D637,'17. Gestión TIC'!$E:$F,2,FALSE),IFERROR(VLOOKUP(D637,'16. Desa. del Sistema Educ.Sup.'!$E:$F,2,FALSE),IFERROR(VLOOKUP(D637,'9. Cultura de Inno. Insti...'!$E:$F,2,FALSE),VLOOKUP(D637,'7. Lo Esencial de la Reforma U.'!$E:$F,2,0)))))))))))))))))</f>
        <v xml:space="preserve">Desarrollar encuentros y  competencias deportivas  entre los estudiantes en el marco del aniversario de la Carrera de Sociología y Desarrollo Local. </v>
      </c>
      <c r="D638" s="31"/>
      <c r="E638" s="92"/>
      <c r="F638" s="92"/>
      <c r="G638" s="92"/>
      <c r="H638" s="75"/>
      <c r="I638" s="75"/>
      <c r="J638" s="75"/>
      <c r="K638" s="111"/>
      <c r="L638" s="428"/>
    </row>
    <row r="639" spans="3:12" hidden="1" x14ac:dyDescent="0.25">
      <c r="C639" s="70"/>
      <c r="D639" s="31"/>
      <c r="E639" s="92"/>
      <c r="F639" s="92"/>
      <c r="G639" s="92"/>
      <c r="H639" s="75"/>
      <c r="I639" s="75"/>
      <c r="J639" s="75"/>
      <c r="K639" s="111"/>
      <c r="L639" s="428"/>
    </row>
    <row r="640" spans="3:12" hidden="1" x14ac:dyDescent="0.25">
      <c r="C640" s="499" t="s">
        <v>44</v>
      </c>
      <c r="D640" s="148" t="s">
        <v>45</v>
      </c>
      <c r="E640" s="499" t="s">
        <v>55</v>
      </c>
      <c r="F640" s="499" t="s">
        <v>57</v>
      </c>
      <c r="G640" s="504" t="s">
        <v>27</v>
      </c>
      <c r="H640" s="149" t="s">
        <v>131</v>
      </c>
      <c r="I640" s="499" t="s">
        <v>46</v>
      </c>
      <c r="J640" s="499" t="s">
        <v>132</v>
      </c>
      <c r="K640" s="499" t="s">
        <v>410</v>
      </c>
      <c r="L640" s="499" t="s">
        <v>411</v>
      </c>
    </row>
    <row r="641" spans="3:12" hidden="1" x14ac:dyDescent="0.25">
      <c r="C641" s="493" t="s">
        <v>47</v>
      </c>
      <c r="D641" s="999"/>
      <c r="E641" s="500">
        <v>0</v>
      </c>
      <c r="F641" s="507">
        <v>30000</v>
      </c>
      <c r="G641" s="505">
        <f t="shared" ref="G641:G642" si="52">E641*F641</f>
        <v>0</v>
      </c>
      <c r="H641" s="164" t="s">
        <v>1497</v>
      </c>
      <c r="I641" s="506" t="s">
        <v>699</v>
      </c>
      <c r="J641" s="506" t="str">
        <f>VLOOKUP(I641,Presupuesto!$B$11:$C$566,2,0)</f>
        <v>SERVICIOS DE CAPACITACION.</v>
      </c>
      <c r="K641" s="521" t="s">
        <v>1360</v>
      </c>
      <c r="L641" s="506" t="s">
        <v>394</v>
      </c>
    </row>
    <row r="642" spans="3:12" hidden="1" x14ac:dyDescent="0.25">
      <c r="C642" s="493" t="s">
        <v>49</v>
      </c>
      <c r="D642" s="999"/>
      <c r="E642" s="501">
        <v>100</v>
      </c>
      <c r="F642" s="505">
        <v>100</v>
      </c>
      <c r="G642" s="505">
        <f t="shared" si="52"/>
        <v>10000</v>
      </c>
      <c r="H642" s="164" t="s">
        <v>129</v>
      </c>
      <c r="I642" s="506" t="s">
        <v>792</v>
      </c>
      <c r="J642" s="506" t="str">
        <f>VLOOKUP(I642,Presupuesto!$B$11:$C$566,2,0)</f>
        <v>ALIMENTOS B EBIDAS PARA PERSONAS</v>
      </c>
      <c r="K642" s="506" t="s">
        <v>1360</v>
      </c>
      <c r="L642" s="506" t="s">
        <v>400</v>
      </c>
    </row>
    <row r="643" spans="3:12" hidden="1" x14ac:dyDescent="0.25">
      <c r="C643" s="428"/>
      <c r="D643" s="428"/>
      <c r="E643" s="428"/>
      <c r="F643" s="428"/>
      <c r="G643" s="428"/>
      <c r="H643" s="415"/>
      <c r="I643" s="428"/>
      <c r="J643" s="428"/>
      <c r="K643" s="428"/>
      <c r="L643" s="428"/>
    </row>
    <row r="644" spans="3:12" hidden="1" x14ac:dyDescent="0.25">
      <c r="C644" s="428"/>
      <c r="D644" s="428"/>
      <c r="E644" s="428"/>
      <c r="F644" s="428"/>
      <c r="G644" s="428"/>
      <c r="H644" s="415"/>
      <c r="I644" s="428"/>
      <c r="J644" s="428"/>
      <c r="K644" s="428"/>
      <c r="L644" s="428"/>
    </row>
    <row r="645" spans="3:12" ht="15.75" hidden="1" thickBot="1" x14ac:dyDescent="0.3">
      <c r="C645" s="29" t="s">
        <v>43</v>
      </c>
      <c r="D645" s="30">
        <f>SUM(G651:G653)</f>
        <v>40000</v>
      </c>
      <c r="E645" s="92"/>
      <c r="F645" s="92"/>
      <c r="G645" s="92"/>
      <c r="H645" s="75"/>
      <c r="I645" s="75"/>
      <c r="J645" s="75"/>
      <c r="K645" s="111"/>
      <c r="L645" s="428"/>
    </row>
    <row r="646" spans="3:12" hidden="1" x14ac:dyDescent="0.25">
      <c r="C646" s="70"/>
      <c r="D646" s="31"/>
      <c r="E646" s="92"/>
      <c r="F646" s="92"/>
      <c r="G646" s="92"/>
      <c r="H646" s="75"/>
      <c r="I646" s="75"/>
      <c r="J646" s="75"/>
      <c r="K646" s="111"/>
      <c r="L646" s="428"/>
    </row>
    <row r="647" spans="3:12" ht="15.75" hidden="1" x14ac:dyDescent="0.25">
      <c r="C647" s="201" t="s">
        <v>392</v>
      </c>
      <c r="D647" s="347" t="s">
        <v>2715</v>
      </c>
      <c r="E647" s="92"/>
      <c r="F647" s="92"/>
      <c r="G647" s="92"/>
      <c r="H647" s="75"/>
      <c r="I647" s="75"/>
      <c r="J647" s="75"/>
      <c r="K647" s="111"/>
      <c r="L647" s="428"/>
    </row>
    <row r="648" spans="3:12" ht="18.75" hidden="1" x14ac:dyDescent="0.25">
      <c r="C648" s="207" t="str">
        <f>IFERROR(VLOOKUP(D647,'1. Desarrollo e Innov. Curricu.'!$E:$F,2,FALSE),IFERROR(VLOOKUP(D647,'2. Investigación Científica'!$E:$F,2,FALSE),IFERROR(VLOOKUP(D647,'3. Vinculación Univ. Sociedad'!$E:$F,2,FALSE),IFERROR(VLOOKUP(D647,'4. Docencia y Profesorado Univ.'!$E:$F,2,FALSE),IFERROR(VLOOKUP(D647,'5. Estudiantes y Graduados'!$E:$F,2,FALSE),IFERROR(VLOOKUP(D647,'11. Gestion Administrativa'!$E:$F,2,FALSE),IFERROR(VLOOKUP(D647,'13. Gestión Académica'!$E:$F,2,FALSE),IFERROR(VLOOKUP(D647,'8. Asegura. de la Calid. y M'!$E:$F,2,FALSE),IFERROR(VLOOKUP(D647,'6. Gestión del Conocimiento'!$E:$F,2,FALSE),IFERROR(VLOOKUP(D647,'15. Gobernabilidad y Proceso...'!$E:$F,2,FALSE),IFERROR(VLOOKUP(D647,'12. Gestión del Talento Humano'!$E:$F,2,FALSE),IFERROR(VLOOKUP(D647,'14. Internacional... de la E.S.'!$E:$F,2,FALSE),IFERROR(VLOOKUP(D647,'10. Posgrado'!$E:$F,2,FALSE),IFERROR(VLOOKUP(D647,'17. Gestión TIC'!$E:$F,2,FALSE),IFERROR(VLOOKUP(D647,'16. Desa. del Sistema Educ.Sup.'!$E:$F,2,FALSE),IFERROR(VLOOKUP(D647,'9. Cultura de Inno. Insti...'!$E:$F,2,FALSE),VLOOKUP(D647,'7. Lo Esencial de la Reforma U.'!$E:$F,2,0)))))))))))))))))</f>
        <v xml:space="preserve">Crear un  cuadro de danza, grupo musical y encuentros deportivos con estudiantes de la Carrera de Trabajo Social. </v>
      </c>
      <c r="D648" s="31"/>
      <c r="E648" s="92"/>
      <c r="F648" s="92"/>
      <c r="G648" s="92"/>
      <c r="H648" s="75"/>
      <c r="I648" s="75"/>
      <c r="J648" s="75"/>
      <c r="K648" s="111"/>
      <c r="L648" s="428"/>
    </row>
    <row r="649" spans="3:12" hidden="1" x14ac:dyDescent="0.25">
      <c r="C649" s="70"/>
      <c r="D649" s="31"/>
      <c r="E649" s="92"/>
      <c r="F649" s="92"/>
      <c r="G649" s="92"/>
      <c r="H649" s="75"/>
      <c r="I649" s="75"/>
      <c r="J649" s="75"/>
      <c r="K649" s="111"/>
      <c r="L649" s="428"/>
    </row>
    <row r="650" spans="3:12" hidden="1" x14ac:dyDescent="0.25">
      <c r="C650" s="499" t="s">
        <v>44</v>
      </c>
      <c r="D650" s="148" t="s">
        <v>45</v>
      </c>
      <c r="E650" s="499" t="s">
        <v>55</v>
      </c>
      <c r="F650" s="499" t="s">
        <v>57</v>
      </c>
      <c r="G650" s="504" t="s">
        <v>27</v>
      </c>
      <c r="H650" s="149" t="s">
        <v>131</v>
      </c>
      <c r="I650" s="499" t="s">
        <v>46</v>
      </c>
      <c r="J650" s="499" t="s">
        <v>132</v>
      </c>
      <c r="K650" s="499" t="s">
        <v>410</v>
      </c>
      <c r="L650" s="499" t="s">
        <v>411</v>
      </c>
    </row>
    <row r="651" spans="3:12" hidden="1" x14ac:dyDescent="0.25">
      <c r="C651" s="493" t="s">
        <v>47</v>
      </c>
      <c r="D651" s="999"/>
      <c r="E651" s="500">
        <v>0</v>
      </c>
      <c r="F651" s="507">
        <v>30000</v>
      </c>
      <c r="G651" s="505">
        <f t="shared" ref="G651:G652" si="53">E651*F651</f>
        <v>0</v>
      </c>
      <c r="H651" s="164" t="s">
        <v>1497</v>
      </c>
      <c r="I651" s="506" t="s">
        <v>699</v>
      </c>
      <c r="J651" s="506" t="str">
        <f>VLOOKUP(I651,Presupuesto!$B$11:$C$566,2,0)</f>
        <v>SERVICIOS DE CAPACITACION.</v>
      </c>
      <c r="K651" s="521" t="s">
        <v>1358</v>
      </c>
      <c r="L651" s="506" t="s">
        <v>394</v>
      </c>
    </row>
    <row r="652" spans="3:12" hidden="1" x14ac:dyDescent="0.25">
      <c r="C652" s="493" t="s">
        <v>3040</v>
      </c>
      <c r="D652" s="999"/>
      <c r="E652" s="501">
        <v>20</v>
      </c>
      <c r="F652" s="505">
        <v>2000</v>
      </c>
      <c r="G652" s="505">
        <f t="shared" si="53"/>
        <v>40000</v>
      </c>
      <c r="H652" s="164" t="s">
        <v>1497</v>
      </c>
      <c r="I652" s="506" t="s">
        <v>808</v>
      </c>
      <c r="J652" s="506" t="str">
        <f>VLOOKUP(I652,Presupuesto!$B$11:$C$566,2,0)</f>
        <v>PRENDA DE VESTIR</v>
      </c>
      <c r="K652" s="506" t="s">
        <v>1358</v>
      </c>
      <c r="L652" s="506" t="s">
        <v>400</v>
      </c>
    </row>
    <row r="653" spans="3:12" hidden="1" x14ac:dyDescent="0.25">
      <c r="C653" s="428"/>
      <c r="D653" s="428"/>
      <c r="E653" s="428"/>
      <c r="F653" s="428"/>
      <c r="G653" s="428"/>
      <c r="H653" s="415"/>
      <c r="I653" s="428"/>
      <c r="J653" s="428"/>
      <c r="K653" s="428"/>
      <c r="L653" s="428"/>
    </row>
    <row r="654" spans="3:12" s="428" customFormat="1" ht="15.75" hidden="1" thickBot="1" x14ac:dyDescent="0.3">
      <c r="C654" s="29" t="s">
        <v>43</v>
      </c>
      <c r="D654" s="30">
        <f>SUM(G660:G661)</f>
        <v>20000</v>
      </c>
      <c r="E654" s="92"/>
      <c r="F654" s="92"/>
      <c r="G654" s="92"/>
      <c r="H654" s="75"/>
      <c r="I654" s="75"/>
      <c r="J654" s="75"/>
      <c r="K654" s="111"/>
    </row>
    <row r="655" spans="3:12" s="428" customFormat="1" hidden="1" x14ac:dyDescent="0.25">
      <c r="C655" s="70"/>
      <c r="D655" s="31"/>
      <c r="E655" s="92"/>
      <c r="F655" s="92"/>
      <c r="G655" s="92"/>
      <c r="H655" s="75"/>
      <c r="I655" s="75"/>
      <c r="J655" s="75"/>
      <c r="K655" s="111"/>
    </row>
    <row r="656" spans="3:12" s="428" customFormat="1" ht="15.75" hidden="1" x14ac:dyDescent="0.25">
      <c r="C656" s="201" t="s">
        <v>392</v>
      </c>
      <c r="D656" s="347" t="s">
        <v>2716</v>
      </c>
      <c r="E656" s="92"/>
      <c r="F656" s="92"/>
      <c r="G656" s="92"/>
      <c r="H656" s="75"/>
      <c r="I656" s="75"/>
      <c r="J656" s="75"/>
      <c r="K656" s="111"/>
    </row>
    <row r="657" spans="3:12" s="428" customFormat="1" ht="18.75" hidden="1" x14ac:dyDescent="0.25">
      <c r="C657" s="207" t="str">
        <f>IFERROR(VLOOKUP(D656,'1. Desarrollo e Innov. Curricu.'!$E:$F,2,FALSE),IFERROR(VLOOKUP(D656,'2. Investigación Científica'!$E:$F,2,FALSE),IFERROR(VLOOKUP(D656,'3. Vinculación Univ. Sociedad'!$E:$F,2,FALSE),IFERROR(VLOOKUP(D656,'4. Docencia y Profesorado Univ.'!$E:$F,2,FALSE),IFERROR(VLOOKUP(D656,'5. Estudiantes y Graduados'!$E:$F,2,FALSE),IFERROR(VLOOKUP(D656,'11. Gestion Administrativa'!$E:$F,2,FALSE),IFERROR(VLOOKUP(D656,'13. Gestión Académica'!$E:$F,2,FALSE),IFERROR(VLOOKUP(D656,'8. Asegura. de la Calid. y M'!$E:$F,2,FALSE),IFERROR(VLOOKUP(D656,'6. Gestión del Conocimiento'!$E:$F,2,FALSE),IFERROR(VLOOKUP(D656,'15. Gobernabilidad y Proceso...'!$E:$F,2,FALSE),IFERROR(VLOOKUP(D656,'12. Gestión del Talento Humano'!$E:$F,2,FALSE),IFERROR(VLOOKUP(D656,'14. Internacional... de la E.S.'!$E:$F,2,FALSE),IFERROR(VLOOKUP(D656,'10. Posgrado'!$E:$F,2,FALSE),IFERROR(VLOOKUP(D656,'17. Gestión TIC'!$E:$F,2,FALSE),IFERROR(VLOOKUP(D656,'16. Desa. del Sistema Educ.Sup.'!$E:$F,2,FALSE),IFERROR(VLOOKUP(D656,'9. Cultura de Inno. Insti...'!$E:$F,2,FALSE),VLOOKUP(D656,'7. Lo Esencial de la Reforma U.'!$E:$F,2,0)))))))))))))))))</f>
        <v xml:space="preserve">Participar en celebracion de la semana del estudiante y de la carrera de psicología </v>
      </c>
      <c r="D657" s="31"/>
      <c r="E657" s="92"/>
      <c r="F657" s="92"/>
      <c r="G657" s="92"/>
      <c r="H657" s="75"/>
      <c r="I657" s="75"/>
      <c r="J657" s="75"/>
      <c r="K657" s="111"/>
    </row>
    <row r="658" spans="3:12" s="428" customFormat="1" hidden="1" x14ac:dyDescent="0.25">
      <c r="C658" s="70"/>
      <c r="D658" s="31"/>
      <c r="E658" s="92"/>
      <c r="F658" s="92"/>
      <c r="G658" s="92"/>
      <c r="H658" s="75"/>
      <c r="I658" s="75"/>
      <c r="J658" s="75"/>
      <c r="K658" s="111"/>
    </row>
    <row r="659" spans="3:12" s="428" customFormat="1" hidden="1" x14ac:dyDescent="0.25">
      <c r="C659" s="499" t="s">
        <v>44</v>
      </c>
      <c r="D659" s="148" t="s">
        <v>45</v>
      </c>
      <c r="E659" s="499" t="s">
        <v>55</v>
      </c>
      <c r="F659" s="499" t="s">
        <v>57</v>
      </c>
      <c r="G659" s="504" t="s">
        <v>27</v>
      </c>
      <c r="H659" s="149" t="s">
        <v>131</v>
      </c>
      <c r="I659" s="499" t="s">
        <v>46</v>
      </c>
      <c r="J659" s="499" t="s">
        <v>132</v>
      </c>
      <c r="K659" s="499" t="s">
        <v>410</v>
      </c>
      <c r="L659" s="499" t="s">
        <v>411</v>
      </c>
    </row>
    <row r="660" spans="3:12" hidden="1" x14ac:dyDescent="0.25">
      <c r="C660" s="493" t="s">
        <v>47</v>
      </c>
      <c r="D660" s="999"/>
      <c r="E660" s="500">
        <v>0</v>
      </c>
      <c r="F660" s="507">
        <v>30000</v>
      </c>
      <c r="G660" s="505">
        <f t="shared" ref="G660:G661" si="54">E660*F660</f>
        <v>0</v>
      </c>
      <c r="H660" s="164" t="s">
        <v>1497</v>
      </c>
      <c r="I660" s="506" t="s">
        <v>699</v>
      </c>
      <c r="J660" s="506" t="str">
        <f>VLOOKUP(I660,Presupuesto!$B$11:$C$566,2,0)</f>
        <v>SERVICIOS DE CAPACITACION.</v>
      </c>
      <c r="K660" s="521" t="s">
        <v>1360</v>
      </c>
      <c r="L660" s="506" t="s">
        <v>394</v>
      </c>
    </row>
    <row r="661" spans="3:12" hidden="1" x14ac:dyDescent="0.25">
      <c r="C661" s="493" t="s">
        <v>49</v>
      </c>
      <c r="D661" s="999"/>
      <c r="E661" s="501">
        <v>200</v>
      </c>
      <c r="F661" s="505">
        <v>100</v>
      </c>
      <c r="G661" s="505">
        <f t="shared" si="54"/>
        <v>20000</v>
      </c>
      <c r="H661" s="164" t="s">
        <v>129</v>
      </c>
      <c r="I661" s="506" t="s">
        <v>792</v>
      </c>
      <c r="J661" s="506" t="str">
        <f>VLOOKUP(I661,Presupuesto!$B$11:$C$566,2,0)</f>
        <v>ALIMENTOS B EBIDAS PARA PERSONAS</v>
      </c>
      <c r="K661" s="506" t="s">
        <v>1360</v>
      </c>
      <c r="L661" s="506" t="s">
        <v>400</v>
      </c>
    </row>
    <row r="662" spans="3:12" hidden="1" x14ac:dyDescent="0.25">
      <c r="C662" s="428"/>
      <c r="D662" s="428"/>
      <c r="E662" s="428"/>
      <c r="F662" s="428"/>
      <c r="G662" s="428"/>
      <c r="H662" s="415"/>
      <c r="I662" s="428"/>
      <c r="J662" s="428"/>
      <c r="K662" s="428"/>
      <c r="L662" s="428"/>
    </row>
    <row r="663" spans="3:12" s="428" customFormat="1" hidden="1" x14ac:dyDescent="0.25">
      <c r="H663" s="415"/>
    </row>
    <row r="664" spans="3:12" ht="15.75" hidden="1" thickBot="1" x14ac:dyDescent="0.3">
      <c r="C664" s="29" t="s">
        <v>43</v>
      </c>
      <c r="D664" s="30">
        <f>SUM(G670:G671)</f>
        <v>20000</v>
      </c>
      <c r="E664" s="92"/>
      <c r="F664" s="92"/>
      <c r="G664" s="92"/>
      <c r="H664" s="75"/>
      <c r="I664" s="75"/>
      <c r="J664" s="75"/>
      <c r="K664" s="111"/>
      <c r="L664" s="428"/>
    </row>
    <row r="665" spans="3:12" hidden="1" x14ac:dyDescent="0.25">
      <c r="C665" s="70"/>
      <c r="D665" s="31"/>
      <c r="E665" s="92"/>
      <c r="F665" s="92"/>
      <c r="G665" s="92"/>
      <c r="H665" s="75"/>
      <c r="I665" s="75"/>
      <c r="J665" s="75"/>
      <c r="K665" s="111"/>
      <c r="L665" s="428"/>
    </row>
    <row r="666" spans="3:12" ht="15.75" hidden="1" x14ac:dyDescent="0.25">
      <c r="C666" s="201" t="s">
        <v>392</v>
      </c>
      <c r="D666" s="347" t="s">
        <v>2718</v>
      </c>
      <c r="E666" s="92"/>
      <c r="F666" s="92"/>
      <c r="G666" s="92"/>
      <c r="H666" s="75"/>
      <c r="I666" s="75"/>
      <c r="J666" s="75"/>
      <c r="K666" s="111"/>
      <c r="L666" s="428"/>
    </row>
    <row r="667" spans="3:12" ht="18.75" hidden="1" x14ac:dyDescent="0.25">
      <c r="C667" s="207" t="str">
        <f>IFERROR(VLOOKUP(D666,'1. Desarrollo e Innov. Curricu.'!$E:$F,2,FALSE),IFERROR(VLOOKUP(D666,'2. Investigación Científica'!$E:$F,2,FALSE),IFERROR(VLOOKUP(D666,'3. Vinculación Univ. Sociedad'!$E:$F,2,FALSE),IFERROR(VLOOKUP(D666,'4. Docencia y Profesorado Univ.'!$E:$F,2,FALSE),IFERROR(VLOOKUP(D666,'5. Estudiantes y Graduados'!$E:$F,2,FALSE),IFERROR(VLOOKUP(D666,'11. Gestion Administrativa'!$E:$F,2,FALSE),IFERROR(VLOOKUP(D666,'13. Gestión Académica'!$E:$F,2,FALSE),IFERROR(VLOOKUP(D666,'8. Asegura. de la Calid. y M'!$E:$F,2,FALSE),IFERROR(VLOOKUP(D666,'6. Gestión del Conocimiento'!$E:$F,2,FALSE),IFERROR(VLOOKUP(D666,'15. Gobernabilidad y Proceso...'!$E:$F,2,FALSE),IFERROR(VLOOKUP(D666,'12. Gestión del Talento Humano'!$E:$F,2,FALSE),IFERROR(VLOOKUP(D666,'14. Internacional... de la E.S.'!$E:$F,2,FALSE),IFERROR(VLOOKUP(D666,'10. Posgrado'!$E:$F,2,FALSE),IFERROR(VLOOKUP(D666,'17. Gestión TIC'!$E:$F,2,FALSE),IFERROR(VLOOKUP(D666,'16. Desa. del Sistema Educ.Sup.'!$E:$F,2,FALSE),IFERROR(VLOOKUP(D666,'9. Cultura de Inno. Insti...'!$E:$F,2,FALSE),VLOOKUP(D666,'7. Lo Esencial de la Reforma U.'!$E:$F,2,0)))))))))))))))))</f>
        <v>Desarrollar la semana científica y cultural de la carrera de sociología con foros, conferencias y  debates sobre la problemática nacional y eventos recreativos y culturales</v>
      </c>
      <c r="D667" s="31"/>
      <c r="E667" s="92"/>
      <c r="F667" s="92"/>
      <c r="G667" s="92"/>
      <c r="H667" s="75"/>
      <c r="I667" s="75"/>
      <c r="J667" s="75"/>
      <c r="K667" s="111"/>
      <c r="L667" s="428"/>
    </row>
    <row r="668" spans="3:12" hidden="1" x14ac:dyDescent="0.25">
      <c r="C668" s="70"/>
      <c r="D668" s="31"/>
      <c r="E668" s="92"/>
      <c r="F668" s="92"/>
      <c r="G668" s="92"/>
      <c r="H668" s="75"/>
      <c r="I668" s="75"/>
      <c r="J668" s="75"/>
      <c r="K668" s="111"/>
      <c r="L668" s="428"/>
    </row>
    <row r="669" spans="3:12" hidden="1" x14ac:dyDescent="0.25">
      <c r="C669" s="499" t="s">
        <v>44</v>
      </c>
      <c r="D669" s="148" t="s">
        <v>45</v>
      </c>
      <c r="E669" s="499" t="s">
        <v>55</v>
      </c>
      <c r="F669" s="499" t="s">
        <v>57</v>
      </c>
      <c r="G669" s="504" t="s">
        <v>27</v>
      </c>
      <c r="H669" s="149" t="s">
        <v>131</v>
      </c>
      <c r="I669" s="499" t="s">
        <v>46</v>
      </c>
      <c r="J669" s="499" t="s">
        <v>132</v>
      </c>
      <c r="K669" s="499" t="s">
        <v>410</v>
      </c>
      <c r="L669" s="499" t="s">
        <v>411</v>
      </c>
    </row>
    <row r="670" spans="3:12" hidden="1" x14ac:dyDescent="0.25">
      <c r="C670" s="493" t="s">
        <v>47</v>
      </c>
      <c r="D670" s="999"/>
      <c r="E670" s="500">
        <v>0</v>
      </c>
      <c r="F670" s="507">
        <v>30000</v>
      </c>
      <c r="G670" s="505">
        <f t="shared" ref="G670:G671" si="55">E670*F670</f>
        <v>0</v>
      </c>
      <c r="H670" s="164" t="s">
        <v>1497</v>
      </c>
      <c r="I670" s="506" t="s">
        <v>699</v>
      </c>
      <c r="J670" s="506" t="str">
        <f>VLOOKUP(I670,Presupuesto!$B$11:$C$566,2,0)</f>
        <v>SERVICIOS DE CAPACITACION.</v>
      </c>
      <c r="K670" s="521" t="s">
        <v>1360</v>
      </c>
      <c r="L670" s="506" t="s">
        <v>398</v>
      </c>
    </row>
    <row r="671" spans="3:12" hidden="1" x14ac:dyDescent="0.25">
      <c r="C671" s="493" t="s">
        <v>48</v>
      </c>
      <c r="D671" s="999"/>
      <c r="E671" s="501">
        <v>200</v>
      </c>
      <c r="F671" s="505">
        <v>100</v>
      </c>
      <c r="G671" s="505">
        <f t="shared" si="55"/>
        <v>20000</v>
      </c>
      <c r="H671" s="164" t="s">
        <v>1497</v>
      </c>
      <c r="I671" s="506" t="s">
        <v>717</v>
      </c>
      <c r="J671" s="506" t="str">
        <f>VLOOKUP(I671,Presupuesto!$B$11:$C$566,2,0)</f>
        <v>SERVICIOS DE IMPRENTA PUBLIC.Y REPRODUCCION</v>
      </c>
      <c r="K671" s="506" t="s">
        <v>1360</v>
      </c>
      <c r="L671" s="506" t="s">
        <v>402</v>
      </c>
    </row>
    <row r="672" spans="3:12" hidden="1" x14ac:dyDescent="0.25">
      <c r="C672" s="428"/>
      <c r="D672" s="428"/>
      <c r="E672" s="428"/>
      <c r="F672" s="428"/>
      <c r="G672" s="428"/>
      <c r="H672" s="415"/>
      <c r="I672" s="428"/>
      <c r="J672" s="428"/>
      <c r="K672" s="428"/>
      <c r="L672" s="428"/>
    </row>
    <row r="673" spans="3:12" s="428" customFormat="1" hidden="1" x14ac:dyDescent="0.25">
      <c r="H673" s="415"/>
    </row>
    <row r="674" spans="3:12" s="428" customFormat="1" hidden="1" x14ac:dyDescent="0.25">
      <c r="H674" s="415"/>
    </row>
    <row r="675" spans="3:12" s="428" customFormat="1" ht="15.75" hidden="1" thickBot="1" x14ac:dyDescent="0.3">
      <c r="C675" s="29" t="s">
        <v>43</v>
      </c>
      <c r="D675" s="30">
        <f>SUM(G681:G682)</f>
        <v>10000</v>
      </c>
      <c r="E675" s="92"/>
      <c r="F675" s="92"/>
      <c r="G675" s="92"/>
      <c r="H675" s="75"/>
      <c r="I675" s="75"/>
      <c r="J675" s="75"/>
      <c r="K675" s="111"/>
    </row>
    <row r="676" spans="3:12" s="428" customFormat="1" hidden="1" x14ac:dyDescent="0.25">
      <c r="C676" s="70"/>
      <c r="D676" s="31"/>
      <c r="E676" s="92"/>
      <c r="F676" s="92"/>
      <c r="G676" s="92"/>
      <c r="H676" s="75"/>
      <c r="I676" s="75"/>
      <c r="J676" s="75"/>
      <c r="K676" s="111"/>
    </row>
    <row r="677" spans="3:12" s="428" customFormat="1" ht="15.75" hidden="1" x14ac:dyDescent="0.25">
      <c r="C677" s="201" t="s">
        <v>392</v>
      </c>
      <c r="D677" s="347" t="s">
        <v>2719</v>
      </c>
      <c r="E677" s="92"/>
      <c r="F677" s="92"/>
      <c r="G677" s="92"/>
      <c r="H677" s="75"/>
      <c r="I677" s="75"/>
      <c r="J677" s="75"/>
      <c r="K677" s="111"/>
    </row>
    <row r="678" spans="3:12" s="428" customFormat="1" ht="18.75" hidden="1" x14ac:dyDescent="0.25">
      <c r="C678" s="207" t="str">
        <f>IFERROR(VLOOKUP(D677,'1. Desarrollo e Innov. Curricu.'!$E:$F,2,FALSE),IFERROR(VLOOKUP(D677,'2. Investigación Científica'!$E:$F,2,FALSE),IFERROR(VLOOKUP(D677,'3. Vinculación Univ. Sociedad'!$E:$F,2,FALSE),IFERROR(VLOOKUP(D677,'4. Docencia y Profesorado Univ.'!$E:$F,2,FALSE),IFERROR(VLOOKUP(D677,'5. Estudiantes y Graduados'!$E:$F,2,FALSE),IFERROR(VLOOKUP(D677,'11. Gestion Administrativa'!$E:$F,2,FALSE),IFERROR(VLOOKUP(D677,'13. Gestión Académica'!$E:$F,2,FALSE),IFERROR(VLOOKUP(D677,'8. Asegura. de la Calid. y M'!$E:$F,2,FALSE),IFERROR(VLOOKUP(D677,'6. Gestión del Conocimiento'!$E:$F,2,FALSE),IFERROR(VLOOKUP(D677,'15. Gobernabilidad y Proceso...'!$E:$F,2,FALSE),IFERROR(VLOOKUP(D677,'12. Gestión del Talento Humano'!$E:$F,2,FALSE),IFERROR(VLOOKUP(D677,'14. Internacional... de la E.S.'!$E:$F,2,FALSE),IFERROR(VLOOKUP(D677,'10. Posgrado'!$E:$F,2,FALSE),IFERROR(VLOOKUP(D677,'17. Gestión TIC'!$E:$F,2,FALSE),IFERROR(VLOOKUP(D677,'16. Desa. del Sistema Educ.Sup.'!$E:$F,2,FALSE),IFERROR(VLOOKUP(D677,'9. Cultura de Inno. Insti...'!$E:$F,2,FALSE),VLOOKUP(D677,'7. Lo Esencial de la Reforma U.'!$E:$F,2,0)))))))))))))))))</f>
        <v xml:space="preserve">Realizar Jornada de inducción a los nuevos estudiantes que ingresan a la Carrera de Trabajo Social. </v>
      </c>
      <c r="D678" s="31"/>
      <c r="E678" s="92"/>
      <c r="F678" s="92"/>
      <c r="G678" s="92"/>
      <c r="H678" s="75"/>
      <c r="I678" s="75"/>
      <c r="J678" s="75"/>
      <c r="K678" s="111"/>
    </row>
    <row r="679" spans="3:12" s="428" customFormat="1" hidden="1" x14ac:dyDescent="0.25">
      <c r="C679" s="70"/>
      <c r="D679" s="31"/>
      <c r="E679" s="92"/>
      <c r="F679" s="92"/>
      <c r="G679" s="92"/>
      <c r="H679" s="75"/>
      <c r="I679" s="75"/>
      <c r="J679" s="75"/>
      <c r="K679" s="111"/>
    </row>
    <row r="680" spans="3:12" s="428" customFormat="1" hidden="1" x14ac:dyDescent="0.25">
      <c r="C680" s="499" t="s">
        <v>44</v>
      </c>
      <c r="D680" s="148" t="s">
        <v>45</v>
      </c>
      <c r="E680" s="499" t="s">
        <v>55</v>
      </c>
      <c r="F680" s="499" t="s">
        <v>57</v>
      </c>
      <c r="G680" s="504" t="s">
        <v>27</v>
      </c>
      <c r="H680" s="149" t="s">
        <v>131</v>
      </c>
      <c r="I680" s="499" t="s">
        <v>46</v>
      </c>
      <c r="J680" s="499" t="s">
        <v>132</v>
      </c>
      <c r="K680" s="499" t="s">
        <v>410</v>
      </c>
      <c r="L680" s="499" t="s">
        <v>411</v>
      </c>
    </row>
    <row r="681" spans="3:12" s="428" customFormat="1" hidden="1" x14ac:dyDescent="0.25">
      <c r="C681" s="493" t="s">
        <v>47</v>
      </c>
      <c r="D681" s="999"/>
      <c r="E681" s="500">
        <v>0</v>
      </c>
      <c r="F681" s="507">
        <v>30000</v>
      </c>
      <c r="G681" s="505">
        <f t="shared" ref="G681:G682" si="56">E681*F681</f>
        <v>0</v>
      </c>
      <c r="H681" s="164" t="s">
        <v>1497</v>
      </c>
      <c r="I681" s="506" t="s">
        <v>699</v>
      </c>
      <c r="J681" s="506" t="str">
        <f>VLOOKUP(I681,Presupuesto!$B$11:$C$566,2,0)</f>
        <v>SERVICIOS DE CAPACITACION.</v>
      </c>
      <c r="K681" s="521" t="s">
        <v>1360</v>
      </c>
      <c r="L681" s="506" t="s">
        <v>394</v>
      </c>
    </row>
    <row r="682" spans="3:12" s="428" customFormat="1" hidden="1" x14ac:dyDescent="0.25">
      <c r="C682" s="493" t="s">
        <v>49</v>
      </c>
      <c r="D682" s="999"/>
      <c r="E682" s="501">
        <v>100</v>
      </c>
      <c r="F682" s="505">
        <v>100</v>
      </c>
      <c r="G682" s="505">
        <f t="shared" si="56"/>
        <v>10000</v>
      </c>
      <c r="H682" s="164" t="s">
        <v>129</v>
      </c>
      <c r="I682" s="506" t="s">
        <v>792</v>
      </c>
      <c r="J682" s="506" t="str">
        <f>VLOOKUP(I682,Presupuesto!$B$11:$C$566,2,0)</f>
        <v>ALIMENTOS B EBIDAS PARA PERSONAS</v>
      </c>
      <c r="K682" s="506" t="s">
        <v>1360</v>
      </c>
      <c r="L682" s="506" t="s">
        <v>400</v>
      </c>
    </row>
    <row r="683" spans="3:12" s="428" customFormat="1" hidden="1" x14ac:dyDescent="0.25">
      <c r="H683" s="415"/>
    </row>
    <row r="684" spans="3:12" s="428" customFormat="1" hidden="1" x14ac:dyDescent="0.25">
      <c r="H684" s="415"/>
    </row>
    <row r="685" spans="3:12" s="428" customFormat="1" ht="15.75" hidden="1" thickBot="1" x14ac:dyDescent="0.3">
      <c r="C685" s="29" t="s">
        <v>43</v>
      </c>
      <c r="D685" s="30">
        <f>SUM(G691:G692)</f>
        <v>15000</v>
      </c>
      <c r="E685" s="92"/>
      <c r="F685" s="92"/>
      <c r="G685" s="92"/>
      <c r="H685" s="75"/>
      <c r="I685" s="75"/>
      <c r="J685" s="75"/>
      <c r="K685" s="111"/>
    </row>
    <row r="686" spans="3:12" s="428" customFormat="1" hidden="1" x14ac:dyDescent="0.25">
      <c r="C686" s="70"/>
      <c r="D686" s="31"/>
      <c r="E686" s="92"/>
      <c r="F686" s="92"/>
      <c r="G686" s="92"/>
      <c r="H686" s="75"/>
      <c r="I686" s="75"/>
      <c r="J686" s="75"/>
      <c r="K686" s="111"/>
    </row>
    <row r="687" spans="3:12" s="428" customFormat="1" ht="15.75" hidden="1" x14ac:dyDescent="0.25">
      <c r="C687" s="201" t="s">
        <v>392</v>
      </c>
      <c r="D687" s="347" t="s">
        <v>2720</v>
      </c>
      <c r="E687" s="92"/>
      <c r="F687" s="92"/>
      <c r="G687" s="92"/>
      <c r="H687" s="75"/>
      <c r="I687" s="75"/>
      <c r="J687" s="75"/>
      <c r="K687" s="111"/>
    </row>
    <row r="688" spans="3:12" s="428" customFormat="1" ht="18.75" hidden="1" x14ac:dyDescent="0.25">
      <c r="C688" s="207" t="str">
        <f>IFERROR(VLOOKUP(D687,'1. Desarrollo e Innov. Curricu.'!$E:$F,2,FALSE),IFERROR(VLOOKUP(D687,'2. Investigación Científica'!$E:$F,2,FALSE),IFERROR(VLOOKUP(D687,'3. Vinculación Univ. Sociedad'!$E:$F,2,FALSE),IFERROR(VLOOKUP(D687,'4. Docencia y Profesorado Univ.'!$E:$F,2,FALSE),IFERROR(VLOOKUP(D687,'5. Estudiantes y Graduados'!$E:$F,2,FALSE),IFERROR(VLOOKUP(D687,'11. Gestion Administrativa'!$E:$F,2,FALSE),IFERROR(VLOOKUP(D687,'13. Gestión Académica'!$E:$F,2,FALSE),IFERROR(VLOOKUP(D687,'8. Asegura. de la Calid. y M'!$E:$F,2,FALSE),IFERROR(VLOOKUP(D687,'6. Gestión del Conocimiento'!$E:$F,2,FALSE),IFERROR(VLOOKUP(D687,'15. Gobernabilidad y Proceso...'!$E:$F,2,FALSE),IFERROR(VLOOKUP(D687,'12. Gestión del Talento Humano'!$E:$F,2,FALSE),IFERROR(VLOOKUP(D687,'14. Internacional... de la E.S.'!$E:$F,2,FALSE),IFERROR(VLOOKUP(D687,'10. Posgrado'!$E:$F,2,FALSE),IFERROR(VLOOKUP(D687,'17. Gestión TIC'!$E:$F,2,FALSE),IFERROR(VLOOKUP(D687,'16. Desa. del Sistema Educ.Sup.'!$E:$F,2,FALSE),IFERROR(VLOOKUP(D687,'9. Cultura de Inno. Insti...'!$E:$F,2,FALSE),VLOOKUP(D687,'7. Lo Esencial de la Reforma U.'!$E:$F,2,0)))))))))))))))))</f>
        <v>Realizar eventos , foros y debates para los estudiantes de la Carrera de Trabajo Social. ( Aniversario de la Carrera y día del estudiante)</v>
      </c>
      <c r="D688" s="31"/>
      <c r="E688" s="92"/>
      <c r="F688" s="92"/>
      <c r="G688" s="92"/>
      <c r="H688" s="75"/>
      <c r="I688" s="75"/>
      <c r="J688" s="75"/>
      <c r="K688" s="111"/>
    </row>
    <row r="689" spans="3:12" s="428" customFormat="1" hidden="1" x14ac:dyDescent="0.25">
      <c r="C689" s="70"/>
      <c r="D689" s="31"/>
      <c r="E689" s="92"/>
      <c r="F689" s="92"/>
      <c r="G689" s="92"/>
      <c r="H689" s="75"/>
      <c r="I689" s="75"/>
      <c r="J689" s="75"/>
      <c r="K689" s="111"/>
    </row>
    <row r="690" spans="3:12" s="428" customFormat="1" hidden="1" x14ac:dyDescent="0.25">
      <c r="C690" s="499" t="s">
        <v>44</v>
      </c>
      <c r="D690" s="148" t="s">
        <v>45</v>
      </c>
      <c r="E690" s="499" t="s">
        <v>55</v>
      </c>
      <c r="F690" s="499" t="s">
        <v>57</v>
      </c>
      <c r="G690" s="504" t="s">
        <v>27</v>
      </c>
      <c r="H690" s="149" t="s">
        <v>131</v>
      </c>
      <c r="I690" s="499" t="s">
        <v>46</v>
      </c>
      <c r="J690" s="499" t="s">
        <v>132</v>
      </c>
      <c r="K690" s="499" t="s">
        <v>410</v>
      </c>
      <c r="L690" s="499" t="s">
        <v>411</v>
      </c>
    </row>
    <row r="691" spans="3:12" s="428" customFormat="1" hidden="1" x14ac:dyDescent="0.25">
      <c r="C691" s="493" t="s">
        <v>47</v>
      </c>
      <c r="D691" s="999"/>
      <c r="E691" s="500">
        <v>0</v>
      </c>
      <c r="F691" s="507">
        <v>30000</v>
      </c>
      <c r="G691" s="505">
        <f t="shared" ref="G691:G692" si="57">E691*F691</f>
        <v>0</v>
      </c>
      <c r="H691" s="164" t="s">
        <v>1497</v>
      </c>
      <c r="I691" s="506" t="s">
        <v>699</v>
      </c>
      <c r="J691" s="506" t="str">
        <f>VLOOKUP(I691,Presupuesto!$B$11:$C$566,2,0)</f>
        <v>SERVICIOS DE CAPACITACION.</v>
      </c>
      <c r="K691" s="521" t="s">
        <v>1360</v>
      </c>
      <c r="L691" s="506" t="s">
        <v>394</v>
      </c>
    </row>
    <row r="692" spans="3:12" s="428" customFormat="1" hidden="1" x14ac:dyDescent="0.25">
      <c r="C692" s="493" t="s">
        <v>49</v>
      </c>
      <c r="D692" s="999"/>
      <c r="E692" s="501">
        <v>100</v>
      </c>
      <c r="F692" s="505">
        <v>150</v>
      </c>
      <c r="G692" s="505">
        <f t="shared" si="57"/>
        <v>15000</v>
      </c>
      <c r="H692" s="164" t="s">
        <v>129</v>
      </c>
      <c r="I692" s="506" t="s">
        <v>792</v>
      </c>
      <c r="J692" s="506" t="str">
        <f>VLOOKUP(I692,Presupuesto!$B$11:$C$566,2,0)</f>
        <v>ALIMENTOS B EBIDAS PARA PERSONAS</v>
      </c>
      <c r="K692" s="506" t="s">
        <v>1360</v>
      </c>
      <c r="L692" s="506" t="s">
        <v>398</v>
      </c>
    </row>
    <row r="693" spans="3:12" s="428" customFormat="1" hidden="1" x14ac:dyDescent="0.25">
      <c r="H693" s="415"/>
    </row>
    <row r="694" spans="3:12" s="428" customFormat="1" hidden="1" x14ac:dyDescent="0.25">
      <c r="H694" s="415"/>
    </row>
    <row r="695" spans="3:12" s="428" customFormat="1" hidden="1" x14ac:dyDescent="0.25">
      <c r="H695" s="415"/>
    </row>
    <row r="696" spans="3:12" s="428" customFormat="1" ht="15.75" hidden="1" thickBot="1" x14ac:dyDescent="0.3">
      <c r="C696" s="29" t="s">
        <v>43</v>
      </c>
      <c r="D696" s="30">
        <f>SUM(G702:G703)</f>
        <v>7000</v>
      </c>
      <c r="E696" s="92"/>
      <c r="F696" s="92"/>
      <c r="G696" s="92"/>
      <c r="H696" s="75"/>
      <c r="I696" s="75"/>
      <c r="J696" s="75"/>
      <c r="K696" s="111"/>
    </row>
    <row r="697" spans="3:12" s="428" customFormat="1" hidden="1" x14ac:dyDescent="0.25">
      <c r="C697" s="70"/>
      <c r="D697" s="31"/>
      <c r="E697" s="92"/>
      <c r="F697" s="92"/>
      <c r="G697" s="92"/>
      <c r="H697" s="75"/>
      <c r="I697" s="75"/>
      <c r="J697" s="75"/>
      <c r="K697" s="111"/>
    </row>
    <row r="698" spans="3:12" s="428" customFormat="1" ht="15.75" hidden="1" x14ac:dyDescent="0.25">
      <c r="C698" s="201" t="s">
        <v>392</v>
      </c>
      <c r="D698" s="347" t="s">
        <v>2722</v>
      </c>
      <c r="E698" s="92"/>
      <c r="F698" s="92"/>
      <c r="G698" s="92"/>
      <c r="H698" s="75"/>
      <c r="I698" s="75"/>
      <c r="J698" s="75"/>
      <c r="K698" s="111"/>
    </row>
    <row r="699" spans="3:12" s="428" customFormat="1" ht="18.75" hidden="1" x14ac:dyDescent="0.25">
      <c r="C699" s="207" t="str">
        <f>IFERROR(VLOOKUP(D698,'1. Desarrollo e Innov. Curricu.'!$E:$F,2,FALSE),IFERROR(VLOOKUP(D698,'2. Investigación Científica'!$E:$F,2,FALSE),IFERROR(VLOOKUP(D698,'3. Vinculación Univ. Sociedad'!$E:$F,2,FALSE),IFERROR(VLOOKUP(D698,'4. Docencia y Profesorado Univ.'!$E:$F,2,FALSE),IFERROR(VLOOKUP(D698,'5. Estudiantes y Graduados'!$E:$F,2,FALSE),IFERROR(VLOOKUP(D698,'11. Gestion Administrativa'!$E:$F,2,FALSE),IFERROR(VLOOKUP(D698,'13. Gestión Académica'!$E:$F,2,FALSE),IFERROR(VLOOKUP(D698,'8. Asegura. de la Calid. y M'!$E:$F,2,FALSE),IFERROR(VLOOKUP(D698,'6. Gestión del Conocimiento'!$E:$F,2,FALSE),IFERROR(VLOOKUP(D698,'15. Gobernabilidad y Proceso...'!$E:$F,2,FALSE),IFERROR(VLOOKUP(D698,'12. Gestión del Talento Humano'!$E:$F,2,FALSE),IFERROR(VLOOKUP(D698,'14. Internacional... de la E.S.'!$E:$F,2,FALSE),IFERROR(VLOOKUP(D698,'10. Posgrado'!$E:$F,2,FALSE),IFERROR(VLOOKUP(D698,'17. Gestión TIC'!$E:$F,2,FALSE),IFERROR(VLOOKUP(D698,'16. Desa. del Sistema Educ.Sup.'!$E:$F,2,FALSE),IFERROR(VLOOKUP(D698,'9. Cultura de Inno. Insti...'!$E:$F,2,FALSE),VLOOKUP(D698,'7. Lo Esencial de la Reforma U.'!$E:$F,2,0)))))))))))))))))</f>
        <v>Realizar el II Encuentro de ex alumnos de periodismo .</v>
      </c>
      <c r="D699" s="31"/>
      <c r="E699" s="92"/>
      <c r="F699" s="92"/>
      <c r="G699" s="92"/>
      <c r="H699" s="75"/>
      <c r="I699" s="75"/>
      <c r="J699" s="75"/>
      <c r="K699" s="111"/>
    </row>
    <row r="700" spans="3:12" s="428" customFormat="1" hidden="1" x14ac:dyDescent="0.25">
      <c r="C700" s="70"/>
      <c r="D700" s="31"/>
      <c r="E700" s="92"/>
      <c r="F700" s="92"/>
      <c r="G700" s="92"/>
      <c r="H700" s="75"/>
      <c r="I700" s="75"/>
      <c r="J700" s="75"/>
      <c r="K700" s="111"/>
    </row>
    <row r="701" spans="3:12" s="428" customFormat="1" hidden="1" x14ac:dyDescent="0.25">
      <c r="C701" s="499" t="s">
        <v>44</v>
      </c>
      <c r="D701" s="148" t="s">
        <v>45</v>
      </c>
      <c r="E701" s="499" t="s">
        <v>55</v>
      </c>
      <c r="F701" s="499" t="s">
        <v>57</v>
      </c>
      <c r="G701" s="504" t="s">
        <v>27</v>
      </c>
      <c r="H701" s="149" t="s">
        <v>131</v>
      </c>
      <c r="I701" s="499" t="s">
        <v>46</v>
      </c>
      <c r="J701" s="499" t="s">
        <v>132</v>
      </c>
      <c r="K701" s="499" t="s">
        <v>410</v>
      </c>
      <c r="L701" s="499" t="s">
        <v>411</v>
      </c>
    </row>
    <row r="702" spans="3:12" s="428" customFormat="1" hidden="1" x14ac:dyDescent="0.25">
      <c r="C702" s="493" t="s">
        <v>47</v>
      </c>
      <c r="D702" s="999"/>
      <c r="E702" s="500">
        <v>0</v>
      </c>
      <c r="F702" s="507">
        <v>30000</v>
      </c>
      <c r="G702" s="505">
        <f t="shared" ref="G702:G703" si="58">E702*F702</f>
        <v>0</v>
      </c>
      <c r="H702" s="164" t="s">
        <v>1497</v>
      </c>
      <c r="I702" s="506" t="s">
        <v>699</v>
      </c>
      <c r="J702" s="506" t="str">
        <f>VLOOKUP(I702,Presupuesto!$B$11:$C$566,2,0)</f>
        <v>SERVICIOS DE CAPACITACION.</v>
      </c>
      <c r="K702" s="521" t="s">
        <v>1360</v>
      </c>
      <c r="L702" s="506" t="s">
        <v>394</v>
      </c>
    </row>
    <row r="703" spans="3:12" s="428" customFormat="1" hidden="1" x14ac:dyDescent="0.25">
      <c r="C703" s="493" t="s">
        <v>49</v>
      </c>
      <c r="D703" s="999"/>
      <c r="E703" s="501">
        <v>70</v>
      </c>
      <c r="F703" s="505">
        <v>100</v>
      </c>
      <c r="G703" s="505">
        <f t="shared" si="58"/>
        <v>7000</v>
      </c>
      <c r="H703" s="164" t="s">
        <v>129</v>
      </c>
      <c r="I703" s="506" t="s">
        <v>792</v>
      </c>
      <c r="J703" s="506" t="str">
        <f>VLOOKUP(I703,Presupuesto!$B$11:$C$566,2,0)</f>
        <v>ALIMENTOS B EBIDAS PARA PERSONAS</v>
      </c>
      <c r="K703" s="506" t="s">
        <v>1360</v>
      </c>
      <c r="L703" s="506" t="s">
        <v>402</v>
      </c>
    </row>
    <row r="704" spans="3:12" s="428" customFormat="1" hidden="1" x14ac:dyDescent="0.25">
      <c r="H704" s="415"/>
    </row>
    <row r="705" spans="3:12" s="428" customFormat="1" hidden="1" x14ac:dyDescent="0.25">
      <c r="H705" s="415"/>
    </row>
    <row r="706" spans="3:12" s="428" customFormat="1" ht="15.75" hidden="1" thickBot="1" x14ac:dyDescent="0.3">
      <c r="C706" s="29" t="s">
        <v>43</v>
      </c>
      <c r="D706" s="30">
        <f>SUM(G712:G713)</f>
        <v>50000</v>
      </c>
      <c r="E706" s="92"/>
      <c r="F706" s="92"/>
      <c r="G706" s="92"/>
      <c r="H706" s="75"/>
      <c r="I706" s="75"/>
      <c r="J706" s="75"/>
      <c r="K706" s="111"/>
    </row>
    <row r="707" spans="3:12" s="428" customFormat="1" hidden="1" x14ac:dyDescent="0.25">
      <c r="C707" s="70"/>
      <c r="D707" s="31"/>
      <c r="E707" s="92"/>
      <c r="F707" s="92"/>
      <c r="G707" s="92"/>
      <c r="H707" s="75"/>
      <c r="I707" s="75"/>
      <c r="J707" s="75"/>
      <c r="K707" s="111"/>
    </row>
    <row r="708" spans="3:12" s="428" customFormat="1" ht="15.75" hidden="1" x14ac:dyDescent="0.25">
      <c r="C708" s="201" t="s">
        <v>392</v>
      </c>
      <c r="D708" s="347" t="s">
        <v>2723</v>
      </c>
      <c r="E708" s="92"/>
      <c r="F708" s="92"/>
      <c r="G708" s="92"/>
      <c r="H708" s="75"/>
      <c r="I708" s="75"/>
      <c r="J708" s="75"/>
      <c r="K708" s="111"/>
    </row>
    <row r="709" spans="3:12" s="428" customFormat="1" ht="18.75" hidden="1" x14ac:dyDescent="0.25">
      <c r="C709" s="207" t="str">
        <f>IFERROR(VLOOKUP(D708,'1. Desarrollo e Innov. Curricu.'!$E:$F,2,FALSE),IFERROR(VLOOKUP(D708,'2. Investigación Científica'!$E:$F,2,FALSE),IFERROR(VLOOKUP(D708,'3. Vinculación Univ. Sociedad'!$E:$F,2,FALSE),IFERROR(VLOOKUP(D708,'4. Docencia y Profesorado Univ.'!$E:$F,2,FALSE),IFERROR(VLOOKUP(D708,'5. Estudiantes y Graduados'!$E:$F,2,FALSE),IFERROR(VLOOKUP(D708,'11. Gestion Administrativa'!$E:$F,2,FALSE),IFERROR(VLOOKUP(D708,'13. Gestión Académica'!$E:$F,2,FALSE),IFERROR(VLOOKUP(D708,'8. Asegura. de la Calid. y M'!$E:$F,2,FALSE),IFERROR(VLOOKUP(D708,'6. Gestión del Conocimiento'!$E:$F,2,FALSE),IFERROR(VLOOKUP(D708,'15. Gobernabilidad y Proceso...'!$E:$F,2,FALSE),IFERROR(VLOOKUP(D708,'12. Gestión del Talento Humano'!$E:$F,2,FALSE),IFERROR(VLOOKUP(D708,'14. Internacional... de la E.S.'!$E:$F,2,FALSE),IFERROR(VLOOKUP(D708,'10. Posgrado'!$E:$F,2,FALSE),IFERROR(VLOOKUP(D708,'17. Gestión TIC'!$E:$F,2,FALSE),IFERROR(VLOOKUP(D708,'16. Desa. del Sistema Educ.Sup.'!$E:$F,2,FALSE),IFERROR(VLOOKUP(D708,'9. Cultura de Inno. Insti...'!$E:$F,2,FALSE),VLOOKUP(D708,'7. Lo Esencial de la Reforma U.'!$E:$F,2,0)))))))))))))))))</f>
        <v xml:space="preserve">Realizar el primer encuentro de los egresados de la carrera de Trabajo Social en coordinación con el Colegio de Trabajadores Sociales. </v>
      </c>
      <c r="D709" s="31"/>
      <c r="E709" s="92"/>
      <c r="F709" s="92"/>
      <c r="G709" s="92"/>
      <c r="H709" s="75"/>
      <c r="I709" s="75"/>
      <c r="J709" s="75"/>
      <c r="K709" s="111"/>
    </row>
    <row r="710" spans="3:12" s="428" customFormat="1" hidden="1" x14ac:dyDescent="0.25">
      <c r="C710" s="70"/>
      <c r="D710" s="31"/>
      <c r="E710" s="92"/>
      <c r="F710" s="92"/>
      <c r="G710" s="92"/>
      <c r="H710" s="75"/>
      <c r="I710" s="75"/>
      <c r="J710" s="75"/>
      <c r="K710" s="111"/>
    </row>
    <row r="711" spans="3:12" s="428" customFormat="1" hidden="1" x14ac:dyDescent="0.25">
      <c r="C711" s="499" t="s">
        <v>44</v>
      </c>
      <c r="D711" s="148" t="s">
        <v>45</v>
      </c>
      <c r="E711" s="499" t="s">
        <v>55</v>
      </c>
      <c r="F711" s="499" t="s">
        <v>57</v>
      </c>
      <c r="G711" s="504" t="s">
        <v>27</v>
      </c>
      <c r="H711" s="149" t="s">
        <v>131</v>
      </c>
      <c r="I711" s="499" t="s">
        <v>46</v>
      </c>
      <c r="J711" s="499" t="s">
        <v>132</v>
      </c>
      <c r="K711" s="499" t="s">
        <v>410</v>
      </c>
      <c r="L711" s="499" t="s">
        <v>411</v>
      </c>
    </row>
    <row r="712" spans="3:12" s="428" customFormat="1" hidden="1" x14ac:dyDescent="0.25">
      <c r="C712" s="493" t="s">
        <v>47</v>
      </c>
      <c r="D712" s="999"/>
      <c r="E712" s="500">
        <v>1</v>
      </c>
      <c r="F712" s="507">
        <v>30000</v>
      </c>
      <c r="G712" s="505">
        <f t="shared" ref="G712:G713" si="59">E712*F712</f>
        <v>30000</v>
      </c>
      <c r="H712" s="164" t="s">
        <v>1497</v>
      </c>
      <c r="I712" s="506" t="s">
        <v>699</v>
      </c>
      <c r="J712" s="506" t="str">
        <f>VLOOKUP(I712,Presupuesto!$B$11:$C$566,2,0)</f>
        <v>SERVICIOS DE CAPACITACION.</v>
      </c>
      <c r="K712" s="521" t="s">
        <v>1360</v>
      </c>
      <c r="L712" s="506" t="s">
        <v>403</v>
      </c>
    </row>
    <row r="713" spans="3:12" s="428" customFormat="1" hidden="1" x14ac:dyDescent="0.25">
      <c r="C713" s="493" t="s">
        <v>49</v>
      </c>
      <c r="D713" s="999"/>
      <c r="E713" s="501">
        <v>200</v>
      </c>
      <c r="F713" s="505">
        <v>100</v>
      </c>
      <c r="G713" s="505">
        <f t="shared" si="59"/>
        <v>20000</v>
      </c>
      <c r="H713" s="164" t="s">
        <v>129</v>
      </c>
      <c r="I713" s="506" t="s">
        <v>792</v>
      </c>
      <c r="J713" s="506" t="str">
        <f>VLOOKUP(I713,Presupuesto!$B$11:$C$566,2,0)</f>
        <v>ALIMENTOS B EBIDAS PARA PERSONAS</v>
      </c>
      <c r="K713" s="506" t="s">
        <v>1360</v>
      </c>
      <c r="L713" s="506" t="s">
        <v>402</v>
      </c>
    </row>
    <row r="714" spans="3:12" s="428" customFormat="1" hidden="1" x14ac:dyDescent="0.25">
      <c r="H714" s="415"/>
    </row>
    <row r="715" spans="3:12" s="428" customFormat="1" hidden="1" x14ac:dyDescent="0.25">
      <c r="H715" s="415"/>
    </row>
    <row r="716" spans="3:12" s="428" customFormat="1" ht="15.75" hidden="1" thickBot="1" x14ac:dyDescent="0.3">
      <c r="C716" s="29" t="s">
        <v>43</v>
      </c>
      <c r="D716" s="30">
        <f>SUM(G722:G723)</f>
        <v>20000</v>
      </c>
      <c r="E716" s="92"/>
      <c r="F716" s="92"/>
      <c r="G716" s="92"/>
      <c r="H716" s="75"/>
      <c r="I716" s="75"/>
      <c r="J716" s="75"/>
      <c r="K716" s="111"/>
    </row>
    <row r="717" spans="3:12" s="428" customFormat="1" hidden="1" x14ac:dyDescent="0.25">
      <c r="C717" s="70"/>
      <c r="D717" s="31"/>
      <c r="E717" s="92"/>
      <c r="F717" s="92"/>
      <c r="G717" s="92"/>
      <c r="H717" s="75"/>
      <c r="I717" s="75"/>
      <c r="J717" s="75"/>
      <c r="K717" s="111"/>
    </row>
    <row r="718" spans="3:12" s="428" customFormat="1" ht="15.75" hidden="1" x14ac:dyDescent="0.25">
      <c r="C718" s="201" t="s">
        <v>392</v>
      </c>
      <c r="D718" s="347" t="s">
        <v>2726</v>
      </c>
      <c r="E718" s="92"/>
      <c r="F718" s="92"/>
      <c r="G718" s="92"/>
      <c r="H718" s="75"/>
      <c r="I718" s="75"/>
      <c r="J718" s="75"/>
      <c r="K718" s="111"/>
    </row>
    <row r="719" spans="3:12" s="428" customFormat="1" ht="18.75" hidden="1" x14ac:dyDescent="0.25">
      <c r="C719" s="207" t="str">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 xml:space="preserve">Desarrollar un encuentro de egresados de la Carrera de sociología para conocer experiencias, áreas de trabajo, oferta laboral y mercado de trabajo. </v>
      </c>
      <c r="D719" s="31"/>
      <c r="E719" s="92"/>
      <c r="F719" s="92"/>
      <c r="G719" s="92"/>
      <c r="H719" s="75"/>
      <c r="I719" s="75"/>
      <c r="J719" s="75"/>
      <c r="K719" s="111"/>
    </row>
    <row r="720" spans="3:12" s="428" customFormat="1" hidden="1" x14ac:dyDescent="0.25">
      <c r="C720" s="70"/>
      <c r="D720" s="31"/>
      <c r="E720" s="92"/>
      <c r="F720" s="92"/>
      <c r="G720" s="92"/>
      <c r="H720" s="75"/>
      <c r="I720" s="75"/>
      <c r="J720" s="75"/>
      <c r="K720" s="111"/>
    </row>
    <row r="721" spans="3:12" s="428" customFormat="1" hidden="1" x14ac:dyDescent="0.25">
      <c r="C721" s="499" t="s">
        <v>44</v>
      </c>
      <c r="D721" s="148" t="s">
        <v>45</v>
      </c>
      <c r="E721" s="499" t="s">
        <v>55</v>
      </c>
      <c r="F721" s="499" t="s">
        <v>57</v>
      </c>
      <c r="G721" s="504" t="s">
        <v>27</v>
      </c>
      <c r="H721" s="149" t="s">
        <v>131</v>
      </c>
      <c r="I721" s="499" t="s">
        <v>46</v>
      </c>
      <c r="J721" s="499" t="s">
        <v>132</v>
      </c>
      <c r="K721" s="499" t="s">
        <v>410</v>
      </c>
      <c r="L721" s="499" t="s">
        <v>411</v>
      </c>
    </row>
    <row r="722" spans="3:12" s="428" customFormat="1" hidden="1" x14ac:dyDescent="0.25">
      <c r="C722" s="493" t="s">
        <v>47</v>
      </c>
      <c r="D722" s="999"/>
      <c r="E722" s="500">
        <v>1</v>
      </c>
      <c r="F722" s="507">
        <v>0</v>
      </c>
      <c r="G722" s="505">
        <f t="shared" ref="G722:G723" si="60">E722*F722</f>
        <v>0</v>
      </c>
      <c r="H722" s="164" t="s">
        <v>1497</v>
      </c>
      <c r="I722" s="506" t="s">
        <v>699</v>
      </c>
      <c r="J722" s="506" t="str">
        <f>VLOOKUP(I722,Presupuesto!$B$11:$C$566,2,0)</f>
        <v>SERVICIOS DE CAPACITACION.</v>
      </c>
      <c r="K722" s="521" t="s">
        <v>1360</v>
      </c>
      <c r="L722" s="506" t="s">
        <v>403</v>
      </c>
    </row>
    <row r="723" spans="3:12" s="428" customFormat="1" hidden="1" x14ac:dyDescent="0.25">
      <c r="C723" s="493" t="s">
        <v>49</v>
      </c>
      <c r="D723" s="999"/>
      <c r="E723" s="501">
        <v>200</v>
      </c>
      <c r="F723" s="505">
        <v>100</v>
      </c>
      <c r="G723" s="505">
        <f t="shared" si="60"/>
        <v>20000</v>
      </c>
      <c r="H723" s="164" t="s">
        <v>129</v>
      </c>
      <c r="I723" s="506" t="s">
        <v>792</v>
      </c>
      <c r="J723" s="506" t="str">
        <f>VLOOKUP(I723,Presupuesto!$B$11:$C$566,2,0)</f>
        <v>ALIMENTOS B EBIDAS PARA PERSONAS</v>
      </c>
      <c r="K723" s="506" t="s">
        <v>1360</v>
      </c>
      <c r="L723" s="506" t="s">
        <v>402</v>
      </c>
    </row>
    <row r="724" spans="3:12" s="428" customFormat="1" hidden="1" x14ac:dyDescent="0.25">
      <c r="H724" s="415"/>
    </row>
    <row r="725" spans="3:12" s="428" customFormat="1" hidden="1" x14ac:dyDescent="0.25">
      <c r="H725" s="415"/>
    </row>
    <row r="726" spans="3:12" s="428" customFormat="1" hidden="1" x14ac:dyDescent="0.25">
      <c r="H726" s="415"/>
    </row>
    <row r="727" spans="3:12" s="428" customFormat="1" ht="15.75" hidden="1" thickBot="1" x14ac:dyDescent="0.3">
      <c r="C727" s="29" t="s">
        <v>43</v>
      </c>
      <c r="D727" s="30">
        <f>SUM(G733:G734)</f>
        <v>20000</v>
      </c>
      <c r="E727" s="92"/>
      <c r="F727" s="92"/>
      <c r="G727" s="92"/>
      <c r="H727" s="75"/>
      <c r="I727" s="75"/>
      <c r="J727" s="75"/>
      <c r="K727" s="111"/>
    </row>
    <row r="728" spans="3:12" s="428" customFormat="1" hidden="1" x14ac:dyDescent="0.25">
      <c r="C728" s="70"/>
      <c r="D728" s="31"/>
      <c r="E728" s="92"/>
      <c r="F728" s="92"/>
      <c r="G728" s="92"/>
      <c r="H728" s="75"/>
      <c r="I728" s="75"/>
      <c r="J728" s="75"/>
      <c r="K728" s="111"/>
    </row>
    <row r="729" spans="3:12" s="428" customFormat="1" ht="15.75" hidden="1" x14ac:dyDescent="0.25">
      <c r="C729" s="201" t="s">
        <v>392</v>
      </c>
      <c r="D729" s="347" t="s">
        <v>2727</v>
      </c>
      <c r="E729" s="92"/>
      <c r="F729" s="92"/>
      <c r="G729" s="92"/>
      <c r="H729" s="75"/>
      <c r="I729" s="75"/>
      <c r="J729" s="75"/>
      <c r="K729" s="111"/>
    </row>
    <row r="730" spans="3:12" s="428" customFormat="1" ht="18.75" hidden="1" x14ac:dyDescent="0.25">
      <c r="C730" s="207" t="str">
        <f>IFERROR(VLOOKUP(D729,'1. Desarrollo e Innov. Curricu.'!$E:$F,2,FALSE),IFERROR(VLOOKUP(D729,'2. Investigación Científica'!$E:$F,2,FALSE),IFERROR(VLOOKUP(D729,'3. Vinculación Univ. Sociedad'!$E:$F,2,FALSE),IFERROR(VLOOKUP(D729,'4. Docencia y Profesorado Univ.'!$E:$F,2,FALSE),IFERROR(VLOOKUP(D729,'5. Estudiantes y Graduados'!$E:$F,2,FALSE),IFERROR(VLOOKUP(D729,'11. Gestion Administrativa'!$E:$F,2,FALSE),IFERROR(VLOOKUP(D729,'13. Gestión Académica'!$E:$F,2,FALSE),IFERROR(VLOOKUP(D729,'8. Asegura. de la Calid. y M'!$E:$F,2,FALSE),IFERROR(VLOOKUP(D729,'6. Gestión del Conocimiento'!$E:$F,2,FALSE),IFERROR(VLOOKUP(D729,'15. Gobernabilidad y Proceso...'!$E:$F,2,FALSE),IFERROR(VLOOKUP(D729,'12. Gestión del Talento Humano'!$E:$F,2,FALSE),IFERROR(VLOOKUP(D729,'14. Internacional... de la E.S.'!$E:$F,2,FALSE),IFERROR(VLOOKUP(D729,'10. Posgrado'!$E:$F,2,FALSE),IFERROR(VLOOKUP(D729,'17. Gestión TIC'!$E:$F,2,FALSE),IFERROR(VLOOKUP(D729,'16. Desa. del Sistema Educ.Sup.'!$E:$F,2,FALSE),IFERROR(VLOOKUP(D729,'9. Cultura de Inno. Insti...'!$E:$F,2,FALSE),VLOOKUP(D729,'7. Lo Esencial de la Reforma U.'!$E:$F,2,0)))))))))))))))))</f>
        <v xml:space="preserve">Desarrollar un encuentro de egresados del Técnico en Desarrollo Municipal y estudiantes de la Carrera de Desarrollo Local. </v>
      </c>
      <c r="D730" s="31"/>
      <c r="E730" s="92"/>
      <c r="F730" s="92"/>
      <c r="G730" s="92"/>
      <c r="H730" s="75"/>
      <c r="I730" s="75"/>
      <c r="J730" s="75"/>
      <c r="K730" s="111"/>
    </row>
    <row r="731" spans="3:12" s="428" customFormat="1" hidden="1" x14ac:dyDescent="0.25">
      <c r="C731" s="70"/>
      <c r="D731" s="31"/>
      <c r="E731" s="92"/>
      <c r="F731" s="92"/>
      <c r="G731" s="92"/>
      <c r="H731" s="75"/>
      <c r="I731" s="75"/>
      <c r="J731" s="75"/>
      <c r="K731" s="111"/>
    </row>
    <row r="732" spans="3:12" s="428" customFormat="1" hidden="1" x14ac:dyDescent="0.25">
      <c r="C732" s="499" t="s">
        <v>44</v>
      </c>
      <c r="D732" s="148" t="s">
        <v>45</v>
      </c>
      <c r="E732" s="499" t="s">
        <v>55</v>
      </c>
      <c r="F732" s="499" t="s">
        <v>57</v>
      </c>
      <c r="G732" s="504" t="s">
        <v>27</v>
      </c>
      <c r="H732" s="149" t="s">
        <v>131</v>
      </c>
      <c r="I732" s="499" t="s">
        <v>46</v>
      </c>
      <c r="J732" s="499" t="s">
        <v>132</v>
      </c>
      <c r="K732" s="499" t="s">
        <v>410</v>
      </c>
      <c r="L732" s="499" t="s">
        <v>411</v>
      </c>
    </row>
    <row r="733" spans="3:12" s="428" customFormat="1" hidden="1" x14ac:dyDescent="0.25">
      <c r="C733" s="493" t="s">
        <v>47</v>
      </c>
      <c r="D733" s="999"/>
      <c r="E733" s="500">
        <v>1</v>
      </c>
      <c r="F733" s="507">
        <v>0</v>
      </c>
      <c r="G733" s="505">
        <f t="shared" ref="G733:G734" si="61">E733*F733</f>
        <v>0</v>
      </c>
      <c r="H733" s="164" t="s">
        <v>1497</v>
      </c>
      <c r="I733" s="506" t="s">
        <v>699</v>
      </c>
      <c r="J733" s="506" t="str">
        <f>VLOOKUP(I733,Presupuesto!$B$11:$C$566,2,0)</f>
        <v>SERVICIOS DE CAPACITACION.</v>
      </c>
      <c r="K733" s="521" t="s">
        <v>1360</v>
      </c>
      <c r="L733" s="506" t="s">
        <v>403</v>
      </c>
    </row>
    <row r="734" spans="3:12" s="428" customFormat="1" hidden="1" x14ac:dyDescent="0.25">
      <c r="C734" s="493" t="s">
        <v>49</v>
      </c>
      <c r="D734" s="999"/>
      <c r="E734" s="501">
        <v>200</v>
      </c>
      <c r="F734" s="505">
        <v>100</v>
      </c>
      <c r="G734" s="505">
        <f t="shared" si="61"/>
        <v>20000</v>
      </c>
      <c r="H734" s="164" t="s">
        <v>129</v>
      </c>
      <c r="I734" s="506" t="s">
        <v>792</v>
      </c>
      <c r="J734" s="506" t="str">
        <f>VLOOKUP(I734,Presupuesto!$B$11:$C$566,2,0)</f>
        <v>ALIMENTOS B EBIDAS PARA PERSONAS</v>
      </c>
      <c r="K734" s="506" t="s">
        <v>1360</v>
      </c>
      <c r="L734" s="506" t="s">
        <v>398</v>
      </c>
    </row>
    <row r="735" spans="3:12" s="898" customFormat="1" hidden="1" x14ac:dyDescent="0.25">
      <c r="C735" s="846"/>
      <c r="D735" s="850"/>
      <c r="E735" s="847"/>
      <c r="F735" s="848"/>
      <c r="G735" s="848"/>
      <c r="H735" s="849"/>
      <c r="I735" s="850"/>
      <c r="J735" s="850"/>
      <c r="K735" s="850"/>
      <c r="L735" s="850"/>
    </row>
    <row r="736" spans="3:12" s="428" customFormat="1" hidden="1" x14ac:dyDescent="0.25">
      <c r="H736" s="415"/>
    </row>
    <row r="737" spans="3:12" ht="36" hidden="1" x14ac:dyDescent="0.25">
      <c r="C737" s="556" t="s">
        <v>3041</v>
      </c>
      <c r="D737" s="861">
        <f>D739+D749+D759+D770+D789+D788+D802+D815+D827+D838+D848+D858+D870+D881+D892+D908+D918+D928+D938+D950</f>
        <v>1499810.4471250002</v>
      </c>
      <c r="E737" s="582">
        <f>D739+D749+D759+D770+D788+D802+D815+D827+D838+D848+D858+D870+D881+D892+D908+D918+D928+D938+D950</f>
        <v>1499810.4471250002</v>
      </c>
      <c r="F737" s="428"/>
      <c r="G737" s="428"/>
      <c r="H737" s="415"/>
      <c r="I737" s="428"/>
      <c r="J737" s="428"/>
      <c r="K737" s="428"/>
      <c r="L737" s="428"/>
    </row>
    <row r="738" spans="3:12" hidden="1" x14ac:dyDescent="0.25">
      <c r="C738" s="428"/>
      <c r="D738" s="428"/>
      <c r="E738" s="428"/>
      <c r="F738" s="428"/>
      <c r="G738" s="428"/>
      <c r="H738" s="415"/>
      <c r="I738" s="428"/>
      <c r="J738" s="428"/>
      <c r="K738" s="428"/>
      <c r="L738" s="428"/>
    </row>
    <row r="739" spans="3:12" ht="15.75" hidden="1" thickBot="1" x14ac:dyDescent="0.3">
      <c r="C739" s="29" t="s">
        <v>43</v>
      </c>
      <c r="D739" s="30">
        <f>SUM(G745:G746)</f>
        <v>30000</v>
      </c>
      <c r="E739" s="92"/>
      <c r="F739" s="92"/>
      <c r="G739" s="92"/>
      <c r="H739" s="75"/>
      <c r="I739" s="75"/>
      <c r="J739" s="75"/>
      <c r="K739" s="111"/>
      <c r="L739" s="428"/>
    </row>
    <row r="740" spans="3:12" hidden="1" x14ac:dyDescent="0.25">
      <c r="C740" s="70"/>
      <c r="D740" s="31"/>
      <c r="E740" s="92"/>
      <c r="F740" s="92"/>
      <c r="G740" s="92"/>
      <c r="H740" s="75"/>
      <c r="I740" s="75"/>
      <c r="J740" s="75"/>
      <c r="K740" s="111"/>
      <c r="L740" s="428"/>
    </row>
    <row r="741" spans="3:12" ht="15.75" hidden="1" x14ac:dyDescent="0.25">
      <c r="C741" s="201" t="s">
        <v>392</v>
      </c>
      <c r="D741" s="347" t="s">
        <v>2855</v>
      </c>
      <c r="E741" s="92"/>
      <c r="F741" s="92"/>
      <c r="G741" s="92"/>
      <c r="H741" s="75"/>
      <c r="I741" s="75"/>
      <c r="J741" s="75"/>
      <c r="K741" s="111"/>
      <c r="L741" s="428"/>
    </row>
    <row r="742" spans="3:12" ht="18.75" hidden="1" x14ac:dyDescent="0.25">
      <c r="C742" s="207" t="str">
        <f>IFERROR(VLOOKUP(D741,'1. Desarrollo e Innov. Curricu.'!$E:$F,2,FALSE),IFERROR(VLOOKUP(D741,'2. Investigación Científica'!$E:$F,2,FALSE),IFERROR(VLOOKUP(D741,'3. Vinculación Univ. Sociedad'!$E:$F,2,FALSE),IFERROR(VLOOKUP(D741,'4. Docencia y Profesorado Univ.'!$E:$F,2,FALSE),IFERROR(VLOOKUP(D741,'5. Estudiantes y Graduados'!$E:$F,2,FALSE),IFERROR(VLOOKUP(D741,'11. Gestion Administrativa'!$E:$F,2,FALSE),IFERROR(VLOOKUP(D741,'13. Gestión Académica'!$E:$F,2,FALSE),IFERROR(VLOOKUP(D741,'8. Asegura. de la Calid. y M'!$E:$F,2,FALSE),IFERROR(VLOOKUP(D741,'6. Gestión del Conocimiento'!$E:$F,2,FALSE),IFERROR(VLOOKUP(D741,'15. Gobernabilidad y Proceso...'!$E:$F,2,FALSE),IFERROR(VLOOKUP(D741,'12. Gestión del Talento Humano'!$E:$F,2,FALSE),IFERROR(VLOOKUP(D741,'14. Internacional... de la E.S.'!$E:$F,2,FALSE),IFERROR(VLOOKUP(D741,'10. Posgrado'!$E:$F,2,FALSE),IFERROR(VLOOKUP(D741,'17. Gestión TIC'!$E:$F,2,FALSE),IFERROR(VLOOKUP(D741,'16. Desa. del Sistema Educ.Sup.'!$E:$F,2,FALSE),IFERROR(VLOOKUP(D741,'9. Cultura de Inno. Insti...'!$E:$F,2,FALSE),VLOOKUP(D741,'7. Lo Esencial de la Reforma U.'!$E:$F,2,0)))))))))))))))))</f>
        <v xml:space="preserve">Participar en al menos una convocatoria para programas de intercambio académico , regional y/o internacional. </v>
      </c>
      <c r="D742" s="31"/>
      <c r="E742" s="92"/>
      <c r="F742" s="92"/>
      <c r="G742" s="92"/>
      <c r="H742" s="75"/>
      <c r="I742" s="75"/>
      <c r="J742" s="75"/>
      <c r="K742" s="111"/>
      <c r="L742" s="428"/>
    </row>
    <row r="743" spans="3:12" hidden="1" x14ac:dyDescent="0.25">
      <c r="C743" s="70"/>
      <c r="D743" s="31"/>
      <c r="E743" s="92"/>
      <c r="F743" s="92"/>
      <c r="G743" s="92"/>
      <c r="H743" s="75"/>
      <c r="I743" s="75"/>
      <c r="J743" s="75"/>
      <c r="K743" s="111"/>
      <c r="L743" s="428"/>
    </row>
    <row r="744" spans="3:12" ht="15.75" hidden="1" thickBot="1" x14ac:dyDescent="0.3">
      <c r="C744" s="125" t="s">
        <v>44</v>
      </c>
      <c r="D744" s="128" t="s">
        <v>45</v>
      </c>
      <c r="E744" s="127" t="s">
        <v>55</v>
      </c>
      <c r="F744" s="127" t="s">
        <v>57</v>
      </c>
      <c r="G744" s="126" t="s">
        <v>27</v>
      </c>
      <c r="H744" s="132" t="s">
        <v>131</v>
      </c>
      <c r="I744" s="127" t="s">
        <v>46</v>
      </c>
      <c r="J744" s="127" t="s">
        <v>132</v>
      </c>
      <c r="K744" s="127" t="s">
        <v>410</v>
      </c>
      <c r="L744" s="127" t="s">
        <v>411</v>
      </c>
    </row>
    <row r="745" spans="3:12" hidden="1" x14ac:dyDescent="0.25">
      <c r="C745" s="310" t="s">
        <v>47</v>
      </c>
      <c r="D745" s="667"/>
      <c r="E745" s="311">
        <v>0</v>
      </c>
      <c r="F745" s="114">
        <v>30000</v>
      </c>
      <c r="G745" s="312">
        <f t="shared" ref="G745" si="62">E745*F745</f>
        <v>0</v>
      </c>
      <c r="H745" s="313" t="s">
        <v>1497</v>
      </c>
      <c r="I745" s="115" t="s">
        <v>699</v>
      </c>
      <c r="J745" s="115" t="str">
        <f>VLOOKUP(I745,Presupuesto!$B$11:$C$566,2,0)</f>
        <v>SERVICIOS DE CAPACITACION.</v>
      </c>
      <c r="K745" s="314" t="s">
        <v>472</v>
      </c>
      <c r="L745" s="115" t="s">
        <v>394</v>
      </c>
    </row>
    <row r="746" spans="3:12" ht="15.75" hidden="1" thickBot="1" x14ac:dyDescent="0.3">
      <c r="C746" s="213" t="s">
        <v>448</v>
      </c>
      <c r="D746" s="214">
        <v>1</v>
      </c>
      <c r="E746" s="315">
        <v>1</v>
      </c>
      <c r="F746" s="103">
        <v>30000</v>
      </c>
      <c r="G746" s="104">
        <f>D746*E746*F746</f>
        <v>30000</v>
      </c>
      <c r="H746" s="316" t="s">
        <v>1497</v>
      </c>
      <c r="I746" s="317" t="s">
        <v>767</v>
      </c>
      <c r="J746" s="115" t="str">
        <f>VLOOKUP(I746,Presupuesto!$B$11:$C$566,2,0)</f>
        <v>VIATICOS AL EXTERIOR</v>
      </c>
      <c r="K746" s="318" t="s">
        <v>472</v>
      </c>
      <c r="L746" s="318" t="s">
        <v>399</v>
      </c>
    </row>
    <row r="747" spans="3:12" hidden="1" x14ac:dyDescent="0.25">
      <c r="C747" s="428"/>
      <c r="D747" s="428"/>
      <c r="E747" s="428"/>
      <c r="F747" s="428"/>
      <c r="G747" s="428"/>
      <c r="H747" s="415"/>
      <c r="I747" s="428"/>
      <c r="J747" s="428"/>
      <c r="K747" s="428"/>
      <c r="L747" s="428"/>
    </row>
    <row r="748" spans="3:12" s="428" customFormat="1" hidden="1" x14ac:dyDescent="0.25">
      <c r="H748" s="415"/>
    </row>
    <row r="749" spans="3:12" s="428" customFormat="1" ht="15.75" hidden="1" thickBot="1" x14ac:dyDescent="0.3">
      <c r="C749" s="29" t="s">
        <v>43</v>
      </c>
      <c r="D749" s="30">
        <f>SUM(G755:G756)</f>
        <v>7000</v>
      </c>
      <c r="E749" s="92"/>
      <c r="F749" s="92"/>
      <c r="G749" s="92"/>
      <c r="H749" s="75"/>
      <c r="I749" s="75"/>
      <c r="J749" s="75"/>
      <c r="K749" s="111"/>
    </row>
    <row r="750" spans="3:12" s="428" customFormat="1" hidden="1" x14ac:dyDescent="0.25">
      <c r="C750" s="70"/>
      <c r="D750" s="31"/>
      <c r="E750" s="92"/>
      <c r="F750" s="92"/>
      <c r="G750" s="92"/>
      <c r="H750" s="75"/>
      <c r="I750" s="75"/>
      <c r="J750" s="75"/>
      <c r="K750" s="111"/>
    </row>
    <row r="751" spans="3:12" s="428" customFormat="1" ht="15.75" hidden="1" x14ac:dyDescent="0.25">
      <c r="C751" s="201" t="s">
        <v>392</v>
      </c>
      <c r="D751" s="347" t="s">
        <v>2856</v>
      </c>
      <c r="E751" s="92"/>
      <c r="F751" s="92"/>
      <c r="G751" s="92"/>
      <c r="H751" s="75"/>
      <c r="I751" s="75"/>
      <c r="J751" s="75"/>
      <c r="K751" s="111"/>
    </row>
    <row r="752" spans="3:12" s="428" customFormat="1" ht="18.75" hidden="1" x14ac:dyDescent="0.25">
      <c r="C752" s="207" t="str">
        <f>IFERROR(VLOOKUP(D751,'1. Desarrollo e Innov. Curricu.'!$E:$F,2,FALSE),IFERROR(VLOOKUP(D751,'2. Investigación Científica'!$E:$F,2,FALSE),IFERROR(VLOOKUP(D751,'3. Vinculación Univ. Sociedad'!$E:$F,2,FALSE),IFERROR(VLOOKUP(D751,'4. Docencia y Profesorado Univ.'!$E:$F,2,FALSE),IFERROR(VLOOKUP(D751,'5. Estudiantes y Graduados'!$E:$F,2,FALSE),IFERROR(VLOOKUP(D751,'11. Gestion Administrativa'!$E:$F,2,FALSE),IFERROR(VLOOKUP(D751,'13. Gestión Académica'!$E:$F,2,FALSE),IFERROR(VLOOKUP(D751,'8. Asegura. de la Calid. y M'!$E:$F,2,FALSE),IFERROR(VLOOKUP(D751,'6. Gestión del Conocimiento'!$E:$F,2,FALSE),IFERROR(VLOOKUP(D751,'15. Gobernabilidad y Proceso...'!$E:$F,2,FALSE),IFERROR(VLOOKUP(D751,'12. Gestión del Talento Humano'!$E:$F,2,FALSE),IFERROR(VLOOKUP(D751,'14. Internacional... de la E.S.'!$E:$F,2,FALSE),IFERROR(VLOOKUP(D751,'10. Posgrado'!$E:$F,2,FALSE),IFERROR(VLOOKUP(D751,'17. Gestión TIC'!$E:$F,2,FALSE),IFERROR(VLOOKUP(D751,'16. Desa. del Sistema Educ.Sup.'!$E:$F,2,FALSE),IFERROR(VLOOKUP(D751,'9. Cultura de Inno. Insti...'!$E:$F,2,FALSE),VLOOKUP(D751,'7. Lo Esencial de la Reforma U.'!$E:$F,2,0)))))))))))))))))</f>
        <v>Realizar dos foros con profesionales de alto reconocimiento nacional sobre el periodismo.</v>
      </c>
      <c r="D752" s="31"/>
      <c r="E752" s="92"/>
      <c r="F752" s="92"/>
      <c r="G752" s="92"/>
      <c r="H752" s="75"/>
      <c r="I752" s="75"/>
      <c r="J752" s="75"/>
      <c r="K752" s="111"/>
    </row>
    <row r="753" spans="3:12" s="428" customFormat="1" hidden="1" x14ac:dyDescent="0.25">
      <c r="C753" s="70"/>
      <c r="D753" s="31"/>
      <c r="E753" s="92"/>
      <c r="F753" s="92"/>
      <c r="G753" s="92"/>
      <c r="H753" s="75"/>
      <c r="I753" s="75"/>
      <c r="J753" s="75"/>
      <c r="K753" s="111"/>
    </row>
    <row r="754" spans="3:12" s="428" customFormat="1" hidden="1" x14ac:dyDescent="0.25">
      <c r="C754" s="499" t="s">
        <v>44</v>
      </c>
      <c r="D754" s="148" t="s">
        <v>45</v>
      </c>
      <c r="E754" s="499" t="s">
        <v>55</v>
      </c>
      <c r="F754" s="499" t="s">
        <v>57</v>
      </c>
      <c r="G754" s="504" t="s">
        <v>27</v>
      </c>
      <c r="H754" s="149" t="s">
        <v>131</v>
      </c>
      <c r="I754" s="499" t="s">
        <v>46</v>
      </c>
      <c r="J754" s="499" t="s">
        <v>132</v>
      </c>
      <c r="K754" s="499" t="s">
        <v>410</v>
      </c>
      <c r="L754" s="499" t="s">
        <v>411</v>
      </c>
    </row>
    <row r="755" spans="3:12" s="428" customFormat="1" hidden="1" x14ac:dyDescent="0.25">
      <c r="C755" s="493" t="s">
        <v>47</v>
      </c>
      <c r="D755" s="999"/>
      <c r="E755" s="500">
        <v>1</v>
      </c>
      <c r="F755" s="507">
        <v>0</v>
      </c>
      <c r="G755" s="505">
        <f t="shared" ref="G755:G756" si="63">E755*F755</f>
        <v>0</v>
      </c>
      <c r="H755" s="164" t="s">
        <v>1497</v>
      </c>
      <c r="I755" s="506" t="s">
        <v>699</v>
      </c>
      <c r="J755" s="506" t="str">
        <f>VLOOKUP(I755,Presupuesto!$B$11:$C$566,2,0)</f>
        <v>SERVICIOS DE CAPACITACION.</v>
      </c>
      <c r="K755" s="521" t="s">
        <v>472</v>
      </c>
      <c r="L755" s="506" t="s">
        <v>403</v>
      </c>
    </row>
    <row r="756" spans="3:12" s="428" customFormat="1" hidden="1" x14ac:dyDescent="0.25">
      <c r="C756" s="493" t="s">
        <v>49</v>
      </c>
      <c r="D756" s="999"/>
      <c r="E756" s="501">
        <v>100</v>
      </c>
      <c r="F756" s="505">
        <v>70</v>
      </c>
      <c r="G756" s="505">
        <f t="shared" si="63"/>
        <v>7000</v>
      </c>
      <c r="H756" s="164" t="s">
        <v>129</v>
      </c>
      <c r="I756" s="506" t="s">
        <v>792</v>
      </c>
      <c r="J756" s="506" t="str">
        <f>VLOOKUP(I756,Presupuesto!$B$11:$C$566,2,0)</f>
        <v>ALIMENTOS B EBIDAS PARA PERSONAS</v>
      </c>
      <c r="K756" s="506" t="s">
        <v>472</v>
      </c>
      <c r="L756" s="506" t="s">
        <v>398</v>
      </c>
    </row>
    <row r="757" spans="3:12" s="428" customFormat="1" hidden="1" x14ac:dyDescent="0.25">
      <c r="H757" s="415"/>
    </row>
    <row r="758" spans="3:12" s="428" customFormat="1" hidden="1" x14ac:dyDescent="0.25">
      <c r="H758" s="415"/>
    </row>
    <row r="759" spans="3:12" s="428" customFormat="1" ht="15.75" hidden="1" thickBot="1" x14ac:dyDescent="0.3">
      <c r="C759" s="29" t="s">
        <v>43</v>
      </c>
      <c r="D759" s="30">
        <f>SUM(G765:G766)</f>
        <v>180180</v>
      </c>
      <c r="E759" s="92"/>
      <c r="F759" s="92"/>
      <c r="G759" s="92"/>
      <c r="H759" s="75"/>
      <c r="I759" s="75"/>
      <c r="J759" s="75"/>
      <c r="K759" s="111"/>
    </row>
    <row r="760" spans="3:12" s="428" customFormat="1" hidden="1" x14ac:dyDescent="0.25">
      <c r="C760" s="70"/>
      <c r="D760" s="31"/>
      <c r="E760" s="92"/>
      <c r="F760" s="92"/>
      <c r="G760" s="92"/>
      <c r="H760" s="75"/>
      <c r="I760" s="75"/>
      <c r="J760" s="75"/>
      <c r="K760" s="111"/>
    </row>
    <row r="761" spans="3:12" s="428" customFormat="1" ht="15.75" hidden="1" x14ac:dyDescent="0.25">
      <c r="C761" s="201" t="s">
        <v>392</v>
      </c>
      <c r="D761" s="347" t="s">
        <v>2857</v>
      </c>
      <c r="E761" s="92"/>
      <c r="F761" s="92"/>
      <c r="G761" s="92"/>
      <c r="H761" s="75"/>
      <c r="I761" s="75"/>
      <c r="J761" s="75"/>
      <c r="K761" s="111"/>
    </row>
    <row r="762" spans="3:12" s="428" customFormat="1" ht="18.75" hidden="1" x14ac:dyDescent="0.25">
      <c r="C762" s="207" t="str">
        <f>IFERROR(VLOOKUP(D761,'1. Desarrollo e Innov. Curricu.'!$E:$F,2,FALSE),IFERROR(VLOOKUP(D761,'2. Investigación Científica'!$E:$F,2,FALSE),IFERROR(VLOOKUP(D761,'3. Vinculación Univ. Sociedad'!$E:$F,2,FALSE),IFERROR(VLOOKUP(D761,'4. Docencia y Profesorado Univ.'!$E:$F,2,FALSE),IFERROR(VLOOKUP(D761,'5. Estudiantes y Graduados'!$E:$F,2,FALSE),IFERROR(VLOOKUP(D761,'11. Gestion Administrativa'!$E:$F,2,FALSE),IFERROR(VLOOKUP(D761,'13. Gestión Académica'!$E:$F,2,FALSE),IFERROR(VLOOKUP(D761,'8. Asegura. de la Calid. y M'!$E:$F,2,FALSE),IFERROR(VLOOKUP(D761,'6. Gestión del Conocimiento'!$E:$F,2,FALSE),IFERROR(VLOOKUP(D761,'15. Gobernabilidad y Proceso...'!$E:$F,2,FALSE),IFERROR(VLOOKUP(D761,'12. Gestión del Talento Humano'!$E:$F,2,FALSE),IFERROR(VLOOKUP(D761,'14. Internacional... de la E.S.'!$E:$F,2,FALSE),IFERROR(VLOOKUP(D761,'10. Posgrado'!$E:$F,2,FALSE),IFERROR(VLOOKUP(D761,'17. Gestión TIC'!$E:$F,2,FALSE),IFERROR(VLOOKUP(D761,'16. Desa. del Sistema Educ.Sup.'!$E:$F,2,FALSE),IFERROR(VLOOKUP(D761,'9. Cultura de Inno. Insti...'!$E:$F,2,FALSE),VLOOKUP(D761,'7. Lo Esencial de la Reforma U.'!$E:$F,2,0)))))))))))))))))</f>
        <v>Participar en el congreso Centroamericano de Sociología ACAS en la ciudad de Managua, Nicaragua. (noviembre del 2016)</v>
      </c>
      <c r="D762" s="31"/>
      <c r="E762" s="92"/>
      <c r="F762" s="92"/>
      <c r="G762" s="92"/>
      <c r="H762" s="75"/>
      <c r="I762" s="75"/>
      <c r="J762" s="75"/>
      <c r="K762" s="111"/>
    </row>
    <row r="763" spans="3:12" s="428" customFormat="1" hidden="1" x14ac:dyDescent="0.25">
      <c r="C763" s="70"/>
      <c r="D763" s="31"/>
      <c r="E763" s="92"/>
      <c r="F763" s="92"/>
      <c r="G763" s="92"/>
      <c r="H763" s="75"/>
      <c r="I763" s="75"/>
      <c r="J763" s="75"/>
      <c r="K763" s="111"/>
    </row>
    <row r="764" spans="3:12" s="428" customFormat="1" ht="15.75" hidden="1" thickBot="1" x14ac:dyDescent="0.3">
      <c r="C764" s="125" t="s">
        <v>44</v>
      </c>
      <c r="D764" s="128" t="s">
        <v>45</v>
      </c>
      <c r="E764" s="127" t="s">
        <v>55</v>
      </c>
      <c r="F764" s="127" t="s">
        <v>57</v>
      </c>
      <c r="G764" s="126" t="s">
        <v>27</v>
      </c>
      <c r="H764" s="132" t="s">
        <v>131</v>
      </c>
      <c r="I764" s="127" t="s">
        <v>46</v>
      </c>
      <c r="J764" s="127" t="s">
        <v>132</v>
      </c>
      <c r="K764" s="127" t="s">
        <v>410</v>
      </c>
      <c r="L764" s="127" t="s">
        <v>411</v>
      </c>
    </row>
    <row r="765" spans="3:12" s="428" customFormat="1" hidden="1" x14ac:dyDescent="0.25">
      <c r="C765" s="892" t="s">
        <v>47</v>
      </c>
      <c r="D765" s="667"/>
      <c r="E765" s="311">
        <v>0</v>
      </c>
      <c r="F765" s="114">
        <v>30000</v>
      </c>
      <c r="G765" s="312">
        <f t="shared" ref="G765" si="64">E765*F765</f>
        <v>0</v>
      </c>
      <c r="H765" s="313" t="s">
        <v>1497</v>
      </c>
      <c r="I765" s="115" t="s">
        <v>699</v>
      </c>
      <c r="J765" s="115" t="str">
        <f>VLOOKUP(I765,Presupuesto!$B$11:$C$566,2,0)</f>
        <v>SERVICIOS DE CAPACITACION.</v>
      </c>
      <c r="K765" s="314" t="s">
        <v>472</v>
      </c>
      <c r="L765" s="115" t="s">
        <v>394</v>
      </c>
    </row>
    <row r="766" spans="3:12" s="428" customFormat="1" ht="15.75" hidden="1" thickBot="1" x14ac:dyDescent="0.3">
      <c r="C766" s="893" t="s">
        <v>448</v>
      </c>
      <c r="D766" s="214">
        <v>2</v>
      </c>
      <c r="E766" s="315">
        <v>3.5</v>
      </c>
      <c r="F766" s="103">
        <v>25740</v>
      </c>
      <c r="G766" s="104">
        <f>D766*E766*F766</f>
        <v>180180</v>
      </c>
      <c r="H766" s="316" t="s">
        <v>1497</v>
      </c>
      <c r="I766" s="317" t="s">
        <v>767</v>
      </c>
      <c r="J766" s="115" t="str">
        <f>VLOOKUP(I766,Presupuesto!$B$11:$C$566,2,0)</f>
        <v>VIATICOS AL EXTERIOR</v>
      </c>
      <c r="K766" s="318" t="s">
        <v>472</v>
      </c>
      <c r="L766" s="318" t="s">
        <v>399</v>
      </c>
    </row>
    <row r="767" spans="3:12" s="428" customFormat="1" hidden="1" x14ac:dyDescent="0.25">
      <c r="H767" s="415"/>
    </row>
    <row r="768" spans="3:12" hidden="1" x14ac:dyDescent="0.25">
      <c r="C768" s="428"/>
      <c r="D768" s="428"/>
      <c r="E768" s="428"/>
      <c r="F768" s="428"/>
      <c r="G768" s="428"/>
      <c r="H768" s="415"/>
      <c r="I768" s="428"/>
      <c r="J768" s="428"/>
      <c r="K768" s="428"/>
      <c r="L768" s="428"/>
    </row>
    <row r="769" spans="3:12" s="428" customFormat="1" hidden="1" x14ac:dyDescent="0.25">
      <c r="H769" s="415"/>
    </row>
    <row r="770" spans="3:12" ht="15.75" hidden="1" thickBot="1" x14ac:dyDescent="0.3">
      <c r="C770" s="29" t="s">
        <v>43</v>
      </c>
      <c r="D770" s="30">
        <f>SUM(G776:G785)</f>
        <v>150000</v>
      </c>
      <c r="E770" s="92"/>
      <c r="F770" s="92"/>
      <c r="G770" s="92"/>
      <c r="H770" s="75"/>
      <c r="I770" s="75"/>
      <c r="J770" s="75"/>
      <c r="K770" s="111"/>
      <c r="L770" s="428"/>
    </row>
    <row r="771" spans="3:12" hidden="1" x14ac:dyDescent="0.25">
      <c r="C771" s="70"/>
      <c r="D771" s="31"/>
      <c r="E771" s="92"/>
      <c r="F771" s="92"/>
      <c r="G771" s="92"/>
      <c r="H771" s="75"/>
      <c r="I771" s="75"/>
      <c r="J771" s="75"/>
      <c r="K771" s="111"/>
      <c r="L771" s="428"/>
    </row>
    <row r="772" spans="3:12" ht="15.75" hidden="1" x14ac:dyDescent="0.25">
      <c r="C772" s="201" t="s">
        <v>392</v>
      </c>
      <c r="D772" s="347" t="s">
        <v>2858</v>
      </c>
      <c r="E772" s="92"/>
      <c r="F772" s="92"/>
      <c r="G772" s="92"/>
      <c r="H772" s="75"/>
      <c r="I772" s="75"/>
      <c r="J772" s="75"/>
      <c r="K772" s="111"/>
      <c r="L772" s="428"/>
    </row>
    <row r="773" spans="3:12" ht="18.75" hidden="1" x14ac:dyDescent="0.25">
      <c r="C773" s="207" t="str">
        <f>IFERROR(VLOOKUP(D772,'1. Desarrollo e Innov. Curricu.'!$E:$F,2,FALSE),IFERROR(VLOOKUP(D772,'2. Investigación Científica'!$E:$F,2,FALSE),IFERROR(VLOOKUP(D772,'3. Vinculación Univ. Sociedad'!$E:$F,2,FALSE),IFERROR(VLOOKUP(D772,'4. Docencia y Profesorado Univ.'!$E:$F,2,FALSE),IFERROR(VLOOKUP(D772,'5. Estudiantes y Graduados'!$E:$F,2,FALSE),IFERROR(VLOOKUP(D772,'11. Gestion Administrativa'!$E:$F,2,FALSE),IFERROR(VLOOKUP(D772,'13. Gestión Académica'!$E:$F,2,FALSE),IFERROR(VLOOKUP(D772,'8. Asegura. de la Calid. y M'!$E:$F,2,FALSE),IFERROR(VLOOKUP(D772,'6. Gestión del Conocimiento'!$E:$F,2,FALSE),IFERROR(VLOOKUP(D772,'15. Gobernabilidad y Proceso...'!$E:$F,2,FALSE),IFERROR(VLOOKUP(D772,'12. Gestión del Talento Humano'!$E:$F,2,FALSE),IFERROR(VLOOKUP(D772,'14. Internacional... de la E.S.'!$E:$F,2,FALSE),IFERROR(VLOOKUP(D772,'10. Posgrado'!$E:$F,2,FALSE),IFERROR(VLOOKUP(D772,'17. Gestión TIC'!$E:$F,2,FALSE),IFERROR(VLOOKUP(D772,'16. Desa. del Sistema Educ.Sup.'!$E:$F,2,FALSE),IFERROR(VLOOKUP(D772,'9. Cultura de Inno. Insti...'!$E:$F,2,FALSE),VLOOKUP(D772,'7. Lo Esencial de la Reforma U.'!$E:$F,2,0)))))))))))))))))</f>
        <v>Desarrollar el III Congreso Nacional de Sociología.</v>
      </c>
      <c r="D773" s="31"/>
      <c r="E773" s="92"/>
      <c r="F773" s="92"/>
      <c r="G773" s="92"/>
      <c r="H773" s="75"/>
      <c r="I773" s="75"/>
      <c r="J773" s="75"/>
      <c r="K773" s="111"/>
      <c r="L773" s="428"/>
    </row>
    <row r="774" spans="3:12" hidden="1" x14ac:dyDescent="0.25">
      <c r="C774" s="70"/>
      <c r="D774" s="31"/>
      <c r="E774" s="92"/>
      <c r="F774" s="92"/>
      <c r="G774" s="92"/>
      <c r="H774" s="75"/>
      <c r="I774" s="75"/>
      <c r="J774" s="75"/>
      <c r="K774" s="111"/>
      <c r="L774" s="428"/>
    </row>
    <row r="775" spans="3:12" ht="15.75" hidden="1" thickBot="1" x14ac:dyDescent="0.3">
      <c r="C775" s="125" t="s">
        <v>44</v>
      </c>
      <c r="D775" s="128" t="s">
        <v>45</v>
      </c>
      <c r="E775" s="127" t="s">
        <v>55</v>
      </c>
      <c r="F775" s="127" t="s">
        <v>57</v>
      </c>
      <c r="G775" s="126" t="s">
        <v>27</v>
      </c>
      <c r="H775" s="132" t="s">
        <v>131</v>
      </c>
      <c r="I775" s="127" t="s">
        <v>46</v>
      </c>
      <c r="J775" s="127" t="s">
        <v>132</v>
      </c>
      <c r="K775" s="127" t="s">
        <v>410</v>
      </c>
      <c r="L775" s="127" t="s">
        <v>411</v>
      </c>
    </row>
    <row r="776" spans="3:12" hidden="1" x14ac:dyDescent="0.25">
      <c r="C776" s="310" t="s">
        <v>47</v>
      </c>
      <c r="D776" s="1000"/>
      <c r="E776" s="311">
        <v>0</v>
      </c>
      <c r="F776" s="114">
        <v>30000</v>
      </c>
      <c r="G776" s="312">
        <f t="shared" ref="G776:G784" si="65">E776*F776</f>
        <v>0</v>
      </c>
      <c r="H776" s="313" t="s">
        <v>1497</v>
      </c>
      <c r="I776" s="115" t="s">
        <v>699</v>
      </c>
      <c r="J776" s="115" t="str">
        <f>VLOOKUP(I776,Presupuesto!$B$11:$C$566,2,0)</f>
        <v>SERVICIOS DE CAPACITACION.</v>
      </c>
      <c r="K776" s="314" t="s">
        <v>1358</v>
      </c>
      <c r="L776" s="115" t="s">
        <v>394</v>
      </c>
    </row>
    <row r="777" spans="3:12" hidden="1" x14ac:dyDescent="0.25">
      <c r="C777" s="98" t="s">
        <v>48</v>
      </c>
      <c r="D777" s="1001"/>
      <c r="E777" s="199">
        <v>191</v>
      </c>
      <c r="F777" s="99">
        <v>50</v>
      </c>
      <c r="G777" s="96">
        <f t="shared" si="65"/>
        <v>9550</v>
      </c>
      <c r="H777" s="160" t="s">
        <v>1497</v>
      </c>
      <c r="I777" s="97" t="s">
        <v>717</v>
      </c>
      <c r="J777" s="97" t="str">
        <f>VLOOKUP(I777,Presupuesto!$B$11:$C$566,2,0)</f>
        <v>SERVICIOS DE IMPRENTA PUBLIC.Y REPRODUCCION</v>
      </c>
      <c r="K777" s="97" t="s">
        <v>472</v>
      </c>
      <c r="L777" s="97" t="s">
        <v>402</v>
      </c>
    </row>
    <row r="778" spans="3:12" hidden="1" x14ac:dyDescent="0.25">
      <c r="C778" s="98" t="s">
        <v>49</v>
      </c>
      <c r="D778" s="1001"/>
      <c r="E778" s="199">
        <v>300</v>
      </c>
      <c r="F778" s="99">
        <v>150</v>
      </c>
      <c r="G778" s="96">
        <f t="shared" si="65"/>
        <v>45000</v>
      </c>
      <c r="H778" s="160" t="s">
        <v>1497</v>
      </c>
      <c r="I778" s="97" t="s">
        <v>792</v>
      </c>
      <c r="J778" s="97" t="str">
        <f>VLOOKUP(I778,Presupuesto!$B$11:$C$566,2,0)</f>
        <v>ALIMENTOS B EBIDAS PARA PERSONAS</v>
      </c>
      <c r="K778" s="97" t="s">
        <v>472</v>
      </c>
      <c r="L778" s="97" t="s">
        <v>402</v>
      </c>
    </row>
    <row r="779" spans="3:12" hidden="1" x14ac:dyDescent="0.25">
      <c r="C779" s="98" t="s">
        <v>50</v>
      </c>
      <c r="D779" s="1001"/>
      <c r="E779" s="150">
        <v>4</v>
      </c>
      <c r="F779" s="117">
        <v>10000</v>
      </c>
      <c r="G779" s="96">
        <f t="shared" si="65"/>
        <v>40000</v>
      </c>
      <c r="H779" s="160" t="s">
        <v>1497</v>
      </c>
      <c r="I779" s="307" t="s">
        <v>749</v>
      </c>
      <c r="J779" s="97" t="str">
        <f>VLOOKUP(I779,Presupuesto!$B$11:$C$566,2,0)</f>
        <v>PASAJES NACIONALES</v>
      </c>
      <c r="K779" s="97" t="s">
        <v>472</v>
      </c>
      <c r="L779" s="97" t="s">
        <v>402</v>
      </c>
    </row>
    <row r="780" spans="3:12" hidden="1" x14ac:dyDescent="0.25">
      <c r="C780" s="98" t="s">
        <v>417</v>
      </c>
      <c r="D780" s="1001"/>
      <c r="E780" s="150">
        <v>150</v>
      </c>
      <c r="F780" s="117">
        <v>50</v>
      </c>
      <c r="G780" s="96">
        <f t="shared" si="65"/>
        <v>7500</v>
      </c>
      <c r="H780" s="160" t="s">
        <v>1497</v>
      </c>
      <c r="I780" s="97" t="s">
        <v>821</v>
      </c>
      <c r="J780" s="97" t="str">
        <f>VLOOKUP(I780,Presupuesto!$B$11:$C$566,2,0)</f>
        <v>PRODUCTOS PAPEL Y CARTON</v>
      </c>
      <c r="K780" s="97" t="s">
        <v>472</v>
      </c>
      <c r="L780" s="97" t="s">
        <v>402</v>
      </c>
    </row>
    <row r="781" spans="3:12" hidden="1" x14ac:dyDescent="0.25">
      <c r="C781" s="98" t="s">
        <v>51</v>
      </c>
      <c r="D781" s="1001"/>
      <c r="E781" s="199">
        <v>50</v>
      </c>
      <c r="F781" s="99">
        <v>85</v>
      </c>
      <c r="G781" s="96">
        <f t="shared" si="65"/>
        <v>4250</v>
      </c>
      <c r="H781" s="160" t="s">
        <v>1497</v>
      </c>
      <c r="I781" s="97" t="s">
        <v>821</v>
      </c>
      <c r="J781" s="97" t="str">
        <f>VLOOKUP(I781,Presupuesto!$B$11:$C$566,2,0)</f>
        <v>PRODUCTOS PAPEL Y CARTON</v>
      </c>
      <c r="K781" s="97" t="s">
        <v>472</v>
      </c>
      <c r="L781" s="97" t="s">
        <v>402</v>
      </c>
    </row>
    <row r="782" spans="3:12" hidden="1" x14ac:dyDescent="0.25">
      <c r="C782" s="98" t="s">
        <v>123</v>
      </c>
      <c r="D782" s="1001"/>
      <c r="E782" s="199">
        <v>200</v>
      </c>
      <c r="F782" s="99">
        <v>36</v>
      </c>
      <c r="G782" s="96">
        <f t="shared" si="65"/>
        <v>7200</v>
      </c>
      <c r="H782" s="160" t="s">
        <v>1497</v>
      </c>
      <c r="I782" s="97" t="s">
        <v>942</v>
      </c>
      <c r="J782" s="97" t="str">
        <f>VLOOKUP(I782,Presupuesto!$B$11:$C$566,2,0)</f>
        <v>UTILES DE ESCRITORIO, OFICINA Y ENSE¥ANZA</v>
      </c>
      <c r="K782" s="97" t="s">
        <v>472</v>
      </c>
      <c r="L782" s="97" t="s">
        <v>402</v>
      </c>
    </row>
    <row r="783" spans="3:12" hidden="1" x14ac:dyDescent="0.25">
      <c r="C783" s="98" t="s">
        <v>34</v>
      </c>
      <c r="D783" s="1001"/>
      <c r="E783" s="199">
        <v>50</v>
      </c>
      <c r="F783" s="99">
        <v>80</v>
      </c>
      <c r="G783" s="96">
        <f t="shared" si="65"/>
        <v>4000</v>
      </c>
      <c r="H783" s="160" t="s">
        <v>1497</v>
      </c>
      <c r="I783" s="97" t="s">
        <v>942</v>
      </c>
      <c r="J783" s="97" t="str">
        <f>VLOOKUP(I783,Presupuesto!$B$11:$C$566,2,0)</f>
        <v>UTILES DE ESCRITORIO, OFICINA Y ENSE¥ANZA</v>
      </c>
      <c r="K783" s="97" t="s">
        <v>472</v>
      </c>
      <c r="L783" s="97" t="s">
        <v>402</v>
      </c>
    </row>
    <row r="784" spans="3:12" hidden="1" x14ac:dyDescent="0.25">
      <c r="C784" s="108" t="s">
        <v>52</v>
      </c>
      <c r="D784" s="1001"/>
      <c r="E784" s="209">
        <v>200</v>
      </c>
      <c r="F784" s="118">
        <v>25</v>
      </c>
      <c r="G784" s="96">
        <f t="shared" si="65"/>
        <v>5000</v>
      </c>
      <c r="H784" s="160" t="s">
        <v>1497</v>
      </c>
      <c r="I784" s="97" t="s">
        <v>942</v>
      </c>
      <c r="J784" s="97" t="str">
        <f>VLOOKUP(I784,Presupuesto!$B$11:$C$566,2,0)</f>
        <v>UTILES DE ESCRITORIO, OFICINA Y ENSE¥ANZA</v>
      </c>
      <c r="K784" s="97" t="s">
        <v>472</v>
      </c>
      <c r="L784" s="97" t="s">
        <v>402</v>
      </c>
    </row>
    <row r="785" spans="3:12" ht="15.75" thickBot="1" x14ac:dyDescent="0.3">
      <c r="C785" s="213" t="s">
        <v>428</v>
      </c>
      <c r="D785" s="214">
        <v>5</v>
      </c>
      <c r="E785" s="315">
        <v>2.75</v>
      </c>
      <c r="F785" s="103">
        <f>HLOOKUP(C785,$AH$2:$BU$3,2,0)</f>
        <v>2000</v>
      </c>
      <c r="G785" s="104">
        <f>D785*E785*F785</f>
        <v>27500</v>
      </c>
      <c r="H785" s="1089"/>
      <c r="I785" s="317" t="s">
        <v>767</v>
      </c>
      <c r="J785" s="97" t="str">
        <f>VLOOKUP(I785,Presupuesto!$B$11:$C$566,2,0)</f>
        <v>VIATICOS AL EXTERIOR</v>
      </c>
      <c r="K785" s="318" t="s">
        <v>472</v>
      </c>
      <c r="L785" s="318" t="s">
        <v>412</v>
      </c>
    </row>
    <row r="786" spans="3:12" hidden="1" x14ac:dyDescent="0.25">
      <c r="C786" s="428"/>
      <c r="D786" s="428"/>
      <c r="E786" s="428"/>
      <c r="F786" s="428"/>
      <c r="G786" s="428"/>
      <c r="H786" s="415"/>
      <c r="I786" s="428"/>
      <c r="J786" s="428"/>
      <c r="K786" s="428"/>
      <c r="L786" s="428"/>
    </row>
    <row r="787" spans="3:12" hidden="1" x14ac:dyDescent="0.25">
      <c r="C787" s="428"/>
      <c r="D787" s="428"/>
      <c r="E787" s="428"/>
      <c r="F787" s="428"/>
      <c r="G787" s="428"/>
      <c r="H787" s="415"/>
      <c r="I787" s="428"/>
      <c r="J787" s="428"/>
      <c r="K787" s="428"/>
      <c r="L787" s="428"/>
    </row>
    <row r="788" spans="3:12" ht="15.75" hidden="1" thickBot="1" x14ac:dyDescent="0.3">
      <c r="C788" s="29" t="s">
        <v>43</v>
      </c>
      <c r="D788" s="30">
        <f>SUM(G794:G798)</f>
        <v>25000</v>
      </c>
      <c r="E788" s="92"/>
      <c r="F788" s="92"/>
      <c r="G788" s="92"/>
      <c r="H788" s="75"/>
      <c r="I788" s="75"/>
      <c r="J788" s="75"/>
      <c r="K788" s="111"/>
      <c r="L788" s="428"/>
    </row>
    <row r="789" spans="3:12" hidden="1" x14ac:dyDescent="0.25">
      <c r="C789" s="70"/>
      <c r="D789" s="31"/>
      <c r="E789" s="92"/>
      <c r="F789" s="92"/>
      <c r="G789" s="92"/>
      <c r="H789" s="75"/>
      <c r="I789" s="75"/>
      <c r="J789" s="75"/>
      <c r="K789" s="111"/>
      <c r="L789" s="428"/>
    </row>
    <row r="790" spans="3:12" ht="15.75" hidden="1" x14ac:dyDescent="0.25">
      <c r="C790" s="201" t="s">
        <v>392</v>
      </c>
      <c r="D790" s="347" t="s">
        <v>2860</v>
      </c>
      <c r="E790" s="92"/>
      <c r="F790" s="92"/>
      <c r="G790" s="92"/>
      <c r="H790" s="75"/>
      <c r="I790" s="75"/>
      <c r="J790" s="75"/>
      <c r="K790" s="111"/>
      <c r="L790" s="428"/>
    </row>
    <row r="791" spans="3:12" ht="18.75" hidden="1" x14ac:dyDescent="0.25">
      <c r="C791" s="207" t="str">
        <f>IFERROR(VLOOKUP(D790,'1. Desarrollo e Innov. Curricu.'!$E:$F,2,FALSE),IFERROR(VLOOKUP(D790,'2. Investigación Científica'!$E:$F,2,FALSE),IFERROR(VLOOKUP(D790,'3. Vinculación Univ. Sociedad'!$E:$F,2,FALSE),IFERROR(VLOOKUP(D790,'4. Docencia y Profesorado Univ.'!$E:$F,2,FALSE),IFERROR(VLOOKUP(D790,'5. Estudiantes y Graduados'!$E:$F,2,FALSE),IFERROR(VLOOKUP(D790,'11. Gestion Administrativa'!$E:$F,2,FALSE),IFERROR(VLOOKUP(D790,'13. Gestión Académica'!$E:$F,2,FALSE),IFERROR(VLOOKUP(D790,'8. Asegura. de la Calid. y M'!$E:$F,2,FALSE),IFERROR(VLOOKUP(D790,'6. Gestión del Conocimiento'!$E:$F,2,FALSE),IFERROR(VLOOKUP(D790,'15. Gobernabilidad y Proceso...'!$E:$F,2,FALSE),IFERROR(VLOOKUP(D790,'12. Gestión del Talento Humano'!$E:$F,2,FALSE),IFERROR(VLOOKUP(D790,'14. Internacional... de la E.S.'!$E:$F,2,FALSE),IFERROR(VLOOKUP(D790,'10. Posgrado'!$E:$F,2,FALSE),IFERROR(VLOOKUP(D790,'17. Gestión TIC'!$E:$F,2,FALSE),IFERROR(VLOOKUP(D790,'16. Desa. del Sistema Educ.Sup.'!$E:$F,2,FALSE),IFERROR(VLOOKUP(D790,'9. Cultura de Inno. Insti...'!$E:$F,2,FALSE),VLOOKUP(D790,'7. Lo Esencial de la Reforma U.'!$E:$F,2,0)))))))))))))))))</f>
        <v>Desarrollar la Feria de desarrollo Local.</v>
      </c>
      <c r="D791" s="31"/>
      <c r="E791" s="92"/>
      <c r="F791" s="92"/>
      <c r="G791" s="92"/>
      <c r="H791" s="75"/>
      <c r="I791" s="75"/>
      <c r="J791" s="75"/>
      <c r="K791" s="111"/>
      <c r="L791" s="428"/>
    </row>
    <row r="792" spans="3:12" hidden="1" x14ac:dyDescent="0.25">
      <c r="C792" s="70"/>
      <c r="D792" s="31"/>
      <c r="E792" s="92"/>
      <c r="F792" s="92"/>
      <c r="G792" s="92"/>
      <c r="H792" s="75"/>
      <c r="I792" s="75"/>
      <c r="J792" s="75"/>
      <c r="K792" s="111"/>
      <c r="L792" s="428"/>
    </row>
    <row r="793" spans="3:12" ht="15.75" hidden="1" thickBot="1" x14ac:dyDescent="0.3">
      <c r="C793" s="125" t="s">
        <v>44</v>
      </c>
      <c r="D793" s="128" t="s">
        <v>45</v>
      </c>
      <c r="E793" s="127" t="s">
        <v>55</v>
      </c>
      <c r="F793" s="127" t="s">
        <v>57</v>
      </c>
      <c r="G793" s="126" t="s">
        <v>27</v>
      </c>
      <c r="H793" s="132" t="s">
        <v>131</v>
      </c>
      <c r="I793" s="127" t="s">
        <v>46</v>
      </c>
      <c r="J793" s="127" t="s">
        <v>132</v>
      </c>
      <c r="K793" s="127" t="s">
        <v>410</v>
      </c>
      <c r="L793" s="127" t="s">
        <v>411</v>
      </c>
    </row>
    <row r="794" spans="3:12" hidden="1" x14ac:dyDescent="0.25">
      <c r="C794" s="310" t="s">
        <v>47</v>
      </c>
      <c r="D794" s="1000"/>
      <c r="E794" s="311">
        <v>0</v>
      </c>
      <c r="F794" s="114">
        <v>30000</v>
      </c>
      <c r="G794" s="312">
        <f>E794*F794</f>
        <v>0</v>
      </c>
      <c r="H794" s="313" t="s">
        <v>1497</v>
      </c>
      <c r="I794" s="115" t="s">
        <v>699</v>
      </c>
      <c r="J794" s="115" t="str">
        <f>VLOOKUP(I794,Presupuesto!$B$11:$C$566,2,0)</f>
        <v>SERVICIOS DE CAPACITACION.</v>
      </c>
      <c r="K794" s="314" t="s">
        <v>1358</v>
      </c>
      <c r="L794" s="115" t="s">
        <v>394</v>
      </c>
    </row>
    <row r="795" spans="3:12" hidden="1" x14ac:dyDescent="0.25">
      <c r="C795" s="98" t="s">
        <v>48</v>
      </c>
      <c r="D795" s="1001"/>
      <c r="E795" s="199">
        <v>100</v>
      </c>
      <c r="F795" s="99">
        <v>50</v>
      </c>
      <c r="G795" s="96">
        <f t="shared" ref="G795:G797" si="66">E795*F795</f>
        <v>5000</v>
      </c>
      <c r="H795" s="160" t="s">
        <v>129</v>
      </c>
      <c r="I795" s="97" t="s">
        <v>717</v>
      </c>
      <c r="J795" s="97" t="str">
        <f>VLOOKUP(I795,Presupuesto!$B$11:$C$566,2,0)</f>
        <v>SERVICIOS DE IMPRENTA PUBLIC.Y REPRODUCCION</v>
      </c>
      <c r="K795" s="97" t="s">
        <v>472</v>
      </c>
      <c r="L795" s="97" t="s">
        <v>399</v>
      </c>
    </row>
    <row r="796" spans="3:12" hidden="1" x14ac:dyDescent="0.25">
      <c r="C796" s="98" t="s">
        <v>49</v>
      </c>
      <c r="D796" s="1001"/>
      <c r="E796" s="199">
        <v>100</v>
      </c>
      <c r="F796" s="99">
        <v>150</v>
      </c>
      <c r="G796" s="96">
        <f t="shared" si="66"/>
        <v>15000</v>
      </c>
      <c r="H796" s="160" t="s">
        <v>129</v>
      </c>
      <c r="I796" s="97" t="s">
        <v>792</v>
      </c>
      <c r="J796" s="97" t="str">
        <f>VLOOKUP(I796,Presupuesto!$B$11:$C$566,2,0)</f>
        <v>ALIMENTOS B EBIDAS PARA PERSONAS</v>
      </c>
      <c r="K796" s="97" t="s">
        <v>472</v>
      </c>
      <c r="L796" s="97" t="s">
        <v>399</v>
      </c>
    </row>
    <row r="797" spans="3:12" hidden="1" x14ac:dyDescent="0.25">
      <c r="C797" s="98" t="s">
        <v>50</v>
      </c>
      <c r="D797" s="1001"/>
      <c r="E797" s="150">
        <v>50</v>
      </c>
      <c r="F797" s="117">
        <v>100</v>
      </c>
      <c r="G797" s="96">
        <f t="shared" si="66"/>
        <v>5000</v>
      </c>
      <c r="H797" s="160" t="s">
        <v>129</v>
      </c>
      <c r="I797" s="307" t="s">
        <v>749</v>
      </c>
      <c r="J797" s="97" t="str">
        <f>VLOOKUP(I797,Presupuesto!$B$11:$C$566,2,0)</f>
        <v>PASAJES NACIONALES</v>
      </c>
      <c r="K797" s="97" t="s">
        <v>472</v>
      </c>
      <c r="L797" s="97" t="s">
        <v>398</v>
      </c>
    </row>
    <row r="798" spans="3:12" ht="15.75" hidden="1" thickBot="1" x14ac:dyDescent="0.3">
      <c r="C798" s="213" t="s">
        <v>430</v>
      </c>
      <c r="D798" s="214">
        <v>3</v>
      </c>
      <c r="E798" s="315">
        <v>0</v>
      </c>
      <c r="F798" s="103">
        <f>HLOOKUP(C798,$AH$2:$BU$3,2,0)</f>
        <v>1150</v>
      </c>
      <c r="G798" s="104">
        <f>D798*E798*F798</f>
        <v>0</v>
      </c>
      <c r="H798" s="316" t="s">
        <v>129</v>
      </c>
      <c r="I798" s="317" t="s">
        <v>301</v>
      </c>
      <c r="J798" s="105" t="str">
        <f>VLOOKUP(I798,Presupuesto!$B$11:$C$566,2,0)</f>
        <v>VIATICOS (26200-00)</v>
      </c>
      <c r="K798" s="318" t="s">
        <v>472</v>
      </c>
      <c r="L798" s="318" t="s">
        <v>399</v>
      </c>
    </row>
    <row r="799" spans="3:12" hidden="1" x14ac:dyDescent="0.25">
      <c r="C799" s="428"/>
      <c r="D799" s="428"/>
      <c r="E799" s="428"/>
      <c r="F799" s="428"/>
      <c r="G799" s="428"/>
      <c r="H799" s="415"/>
      <c r="I799" s="428"/>
      <c r="J799" s="428"/>
      <c r="K799" s="428"/>
      <c r="L799" s="428"/>
    </row>
    <row r="800" spans="3:12" hidden="1" x14ac:dyDescent="0.25"/>
    <row r="801" spans="3:12" hidden="1" x14ac:dyDescent="0.25">
      <c r="C801" s="428"/>
      <c r="D801" s="428"/>
      <c r="E801" s="428"/>
      <c r="F801" s="428"/>
      <c r="G801" s="428"/>
      <c r="H801" s="415"/>
      <c r="I801" s="428"/>
      <c r="J801" s="428"/>
      <c r="K801" s="428"/>
      <c r="L801" s="428"/>
    </row>
    <row r="802" spans="3:12" ht="15.75" hidden="1" thickBot="1" x14ac:dyDescent="0.3">
      <c r="C802" s="29" t="s">
        <v>43</v>
      </c>
      <c r="D802" s="30">
        <f>SUM(G808:G811)</f>
        <v>2500</v>
      </c>
      <c r="E802" s="92"/>
      <c r="F802" s="92"/>
      <c r="G802" s="92"/>
      <c r="H802" s="75"/>
      <c r="I802" s="75"/>
      <c r="J802" s="75"/>
      <c r="K802" s="111"/>
      <c r="L802" s="428"/>
    </row>
    <row r="803" spans="3:12" hidden="1" x14ac:dyDescent="0.25">
      <c r="C803" s="70"/>
      <c r="D803" s="31"/>
      <c r="E803" s="92"/>
      <c r="F803" s="92"/>
      <c r="G803" s="92"/>
      <c r="H803" s="75"/>
      <c r="I803" s="75"/>
      <c r="J803" s="75"/>
      <c r="K803" s="111"/>
      <c r="L803" s="428"/>
    </row>
    <row r="804" spans="3:12" ht="15.75" hidden="1" x14ac:dyDescent="0.25">
      <c r="C804" s="201" t="s">
        <v>392</v>
      </c>
      <c r="D804" s="347" t="s">
        <v>2861</v>
      </c>
      <c r="E804" s="92"/>
      <c r="F804" s="92"/>
      <c r="G804" s="92"/>
      <c r="H804" s="75"/>
      <c r="I804" s="75"/>
      <c r="J804" s="75"/>
      <c r="K804" s="111"/>
      <c r="L804" s="428"/>
    </row>
    <row r="805" spans="3:12" ht="18.75" hidden="1" x14ac:dyDescent="0.25">
      <c r="C805" s="207" t="str">
        <f>IFERROR(VLOOKUP(D804,'1. Desarrollo e Innov. Curricu.'!$E:$F,2,FALSE),IFERROR(VLOOKUP(D804,'2. Investigación Científica'!$E:$F,2,FALSE),IFERROR(VLOOKUP(D804,'3. Vinculación Univ. Sociedad'!$E:$F,2,FALSE),IFERROR(VLOOKUP(D804,'4. Docencia y Profesorado Univ.'!$E:$F,2,FALSE),IFERROR(VLOOKUP(D804,'5. Estudiantes y Graduados'!$E:$F,2,FALSE),IFERROR(VLOOKUP(D804,'11. Gestion Administrativa'!$E:$F,2,FALSE),IFERROR(VLOOKUP(D804,'13. Gestión Académica'!$E:$F,2,FALSE),IFERROR(VLOOKUP(D804,'8. Asegura. de la Calid. y M'!$E:$F,2,FALSE),IFERROR(VLOOKUP(D804,'6. Gestión del Conocimiento'!$E:$F,2,FALSE),IFERROR(VLOOKUP(D804,'15. Gobernabilidad y Proceso...'!$E:$F,2,FALSE),IFERROR(VLOOKUP(D804,'12. Gestión del Talento Humano'!$E:$F,2,FALSE),IFERROR(VLOOKUP(D804,'14. Internacional... de la E.S.'!$E:$F,2,FALSE),IFERROR(VLOOKUP(D804,'10. Posgrado'!$E:$F,2,FALSE),IFERROR(VLOOKUP(D804,'17. Gestión TIC'!$E:$F,2,FALSE),IFERROR(VLOOKUP(D804,'16. Desa. del Sistema Educ.Sup.'!$E:$F,2,FALSE),IFERROR(VLOOKUP(D804,'9. Cultura de Inno. Insti...'!$E:$F,2,FALSE),VLOOKUP(D804,'7. Lo Esencial de la Reforma U.'!$E:$F,2,0)))))))))))))))))</f>
        <v xml:space="preserve">Desarrollar un conversatorio de docentes que imparten la asignatura de Estudios de la Mujer en UNAH </v>
      </c>
      <c r="D805" s="31"/>
      <c r="E805" s="92"/>
      <c r="F805" s="92"/>
      <c r="G805" s="92"/>
      <c r="H805" s="75"/>
      <c r="I805" s="75"/>
      <c r="J805" s="75"/>
      <c r="K805" s="111"/>
      <c r="L805" s="428"/>
    </row>
    <row r="806" spans="3:12" hidden="1" x14ac:dyDescent="0.25">
      <c r="C806" s="70"/>
      <c r="D806" s="31"/>
      <c r="E806" s="92"/>
      <c r="F806" s="92"/>
      <c r="G806" s="92"/>
      <c r="H806" s="75"/>
      <c r="I806" s="75"/>
      <c r="J806" s="75"/>
      <c r="K806" s="111"/>
      <c r="L806" s="428"/>
    </row>
    <row r="807" spans="3:12" ht="15.75" hidden="1" thickBot="1" x14ac:dyDescent="0.3">
      <c r="C807" s="125" t="s">
        <v>44</v>
      </c>
      <c r="D807" s="128" t="s">
        <v>45</v>
      </c>
      <c r="E807" s="127" t="s">
        <v>55</v>
      </c>
      <c r="F807" s="127" t="s">
        <v>57</v>
      </c>
      <c r="G807" s="126" t="s">
        <v>27</v>
      </c>
      <c r="H807" s="132" t="s">
        <v>131</v>
      </c>
      <c r="I807" s="127" t="s">
        <v>46</v>
      </c>
      <c r="J807" s="127" t="s">
        <v>132</v>
      </c>
      <c r="K807" s="127" t="s">
        <v>410</v>
      </c>
      <c r="L807" s="127" t="s">
        <v>411</v>
      </c>
    </row>
    <row r="808" spans="3:12" hidden="1" x14ac:dyDescent="0.25">
      <c r="C808" s="310" t="s">
        <v>47</v>
      </c>
      <c r="D808" s="1000"/>
      <c r="E808" s="311">
        <v>0</v>
      </c>
      <c r="F808" s="114">
        <v>30000</v>
      </c>
      <c r="G808" s="312">
        <f>E808*F808</f>
        <v>0</v>
      </c>
      <c r="H808" s="313" t="s">
        <v>1497</v>
      </c>
      <c r="I808" s="115" t="s">
        <v>699</v>
      </c>
      <c r="J808" s="115" t="str">
        <f>VLOOKUP(I808,Presupuesto!$B$11:$C$566,2,0)</f>
        <v>SERVICIOS DE CAPACITACION.</v>
      </c>
      <c r="K808" s="314" t="s">
        <v>1358</v>
      </c>
      <c r="L808" s="115" t="s">
        <v>394</v>
      </c>
    </row>
    <row r="809" spans="3:12" hidden="1" x14ac:dyDescent="0.25">
      <c r="C809" s="98" t="s">
        <v>48</v>
      </c>
      <c r="D809" s="1001"/>
      <c r="E809" s="199"/>
      <c r="F809" s="99">
        <v>512</v>
      </c>
      <c r="G809" s="96">
        <f t="shared" ref="G809:G810" si="67">E809*F809</f>
        <v>0</v>
      </c>
      <c r="H809" s="160" t="s">
        <v>1497</v>
      </c>
      <c r="I809" s="97" t="s">
        <v>717</v>
      </c>
      <c r="J809" s="97" t="str">
        <f>VLOOKUP(I809,Presupuesto!$B$11:$C$566,2,0)</f>
        <v>SERVICIOS DE IMPRENTA PUBLIC.Y REPRODUCCION</v>
      </c>
      <c r="K809" s="97" t="s">
        <v>472</v>
      </c>
      <c r="L809" s="97" t="s">
        <v>397</v>
      </c>
    </row>
    <row r="810" spans="3:12" hidden="1" x14ac:dyDescent="0.25">
      <c r="C810" s="98" t="s">
        <v>49</v>
      </c>
      <c r="D810" s="1001"/>
      <c r="E810" s="199">
        <v>25</v>
      </c>
      <c r="F810" s="99">
        <v>100</v>
      </c>
      <c r="G810" s="96">
        <f t="shared" si="67"/>
        <v>2500</v>
      </c>
      <c r="H810" s="160" t="s">
        <v>129</v>
      </c>
      <c r="I810" s="97" t="s">
        <v>792</v>
      </c>
      <c r="J810" s="97" t="str">
        <f>VLOOKUP(I810,Presupuesto!$B$11:$C$566,2,0)</f>
        <v>ALIMENTOS B EBIDAS PARA PERSONAS</v>
      </c>
      <c r="K810" s="97" t="s">
        <v>472</v>
      </c>
      <c r="L810" s="97" t="s">
        <v>397</v>
      </c>
    </row>
    <row r="811" spans="3:12" ht="15.75" hidden="1" thickBot="1" x14ac:dyDescent="0.3">
      <c r="C811" s="213" t="s">
        <v>430</v>
      </c>
      <c r="D811" s="214">
        <v>3</v>
      </c>
      <c r="E811" s="315"/>
      <c r="F811" s="103">
        <f>HLOOKUP(C811,$AH$2:$BU$3,2,0)</f>
        <v>1150</v>
      </c>
      <c r="G811" s="104">
        <f>D811*E811*F811</f>
        <v>0</v>
      </c>
      <c r="H811" s="316" t="s">
        <v>129</v>
      </c>
      <c r="I811" s="317" t="s">
        <v>301</v>
      </c>
      <c r="J811" s="105" t="str">
        <f>VLOOKUP(I811,Presupuesto!$B$11:$C$566,2,0)</f>
        <v>VIATICOS (26200-00)</v>
      </c>
      <c r="K811" s="318" t="s">
        <v>472</v>
      </c>
      <c r="L811" s="318" t="s">
        <v>397</v>
      </c>
    </row>
    <row r="812" spans="3:12" hidden="1" x14ac:dyDescent="0.25">
      <c r="C812" s="428"/>
      <c r="D812" s="428"/>
      <c r="E812" s="428"/>
      <c r="F812" s="428"/>
      <c r="G812" s="428"/>
      <c r="H812" s="415"/>
      <c r="I812" s="428"/>
      <c r="J812" s="428"/>
      <c r="K812" s="428"/>
      <c r="L812" s="428"/>
    </row>
    <row r="813" spans="3:12" hidden="1" x14ac:dyDescent="0.25"/>
    <row r="814" spans="3:12" hidden="1" x14ac:dyDescent="0.25">
      <c r="C814" s="428"/>
      <c r="D814" s="428"/>
      <c r="E814" s="428"/>
      <c r="F814" s="428"/>
      <c r="G814" s="428"/>
      <c r="H814" s="415"/>
      <c r="I814" s="428"/>
      <c r="J814" s="428"/>
      <c r="K814" s="428"/>
      <c r="L814" s="428"/>
    </row>
    <row r="815" spans="3:12" ht="15.75" hidden="1" thickBot="1" x14ac:dyDescent="0.3">
      <c r="C815" s="29" t="s">
        <v>43</v>
      </c>
      <c r="D815" s="30">
        <f>SUM(G821:G823)</f>
        <v>64687.5</v>
      </c>
      <c r="E815" s="92"/>
      <c r="F815" s="92"/>
      <c r="G815" s="92"/>
      <c r="H815" s="75"/>
      <c r="I815" s="75"/>
      <c r="J815" s="75"/>
      <c r="K815" s="111"/>
      <c r="L815" s="428"/>
    </row>
    <row r="816" spans="3:12" hidden="1" x14ac:dyDescent="0.25">
      <c r="C816" s="70"/>
      <c r="D816" s="31"/>
      <c r="E816" s="92"/>
      <c r="F816" s="92"/>
      <c r="G816" s="92"/>
      <c r="H816" s="75"/>
      <c r="I816" s="75"/>
      <c r="J816" s="75"/>
      <c r="K816" s="111"/>
      <c r="L816" s="428"/>
    </row>
    <row r="817" spans="3:12" ht="15.75" hidden="1" x14ac:dyDescent="0.25">
      <c r="C817" s="201" t="s">
        <v>392</v>
      </c>
      <c r="D817" s="347" t="s">
        <v>2862</v>
      </c>
      <c r="E817" s="92"/>
      <c r="F817" s="92"/>
      <c r="G817" s="92"/>
      <c r="H817" s="75"/>
      <c r="I817" s="75"/>
      <c r="J817" s="75"/>
      <c r="K817" s="111"/>
      <c r="L817" s="428"/>
    </row>
    <row r="818" spans="3:12" ht="18.75" hidden="1" x14ac:dyDescent="0.25">
      <c r="C818" s="207" t="str">
        <f>IFERROR(VLOOKUP(D817,'1. Desarrollo e Innov. Curricu.'!$E:$F,2,FALSE),IFERROR(VLOOKUP(D817,'2. Investigación Científica'!$E:$F,2,FALSE),IFERROR(VLOOKUP(D817,'3. Vinculación Univ. Sociedad'!$E:$F,2,FALSE),IFERROR(VLOOKUP(D817,'4. Docencia y Profesorado Univ.'!$E:$F,2,FALSE),IFERROR(VLOOKUP(D817,'5. Estudiantes y Graduados'!$E:$F,2,FALSE),IFERROR(VLOOKUP(D817,'11. Gestion Administrativa'!$E:$F,2,FALSE),IFERROR(VLOOKUP(D817,'13. Gestión Académica'!$E:$F,2,FALSE),IFERROR(VLOOKUP(D817,'8. Asegura. de la Calid. y M'!$E:$F,2,FALSE),IFERROR(VLOOKUP(D817,'6. Gestión del Conocimiento'!$E:$F,2,FALSE),IFERROR(VLOOKUP(D817,'15. Gobernabilidad y Proceso...'!$E:$F,2,FALSE),IFERROR(VLOOKUP(D817,'12. Gestión del Talento Humano'!$E:$F,2,FALSE),IFERROR(VLOOKUP(D817,'14. Internacional... de la E.S.'!$E:$F,2,FALSE),IFERROR(VLOOKUP(D817,'10. Posgrado'!$E:$F,2,FALSE),IFERROR(VLOOKUP(D817,'17. Gestión TIC'!$E:$F,2,FALSE),IFERROR(VLOOKUP(D817,'16. Desa. del Sistema Educ.Sup.'!$E:$F,2,FALSE),IFERROR(VLOOKUP(D817,'9. Cultura de Inno. Insti...'!$E:$F,2,FALSE),VLOOKUP(D817,'7. Lo Esencial de la Reforma U.'!$E:$F,2,0)))))))))))))))))</f>
        <v xml:space="preserve">Realizar tres foros con conversatorios sobre las tendencias y perspectivas del Desarrollo Local con los Centros Universitarios Reginales donde funciona la Carrera de Desarrollo y con las municipalidades. Un foro en Tegucigalap; Santa Rosa de Copan y otro en Tela.  </v>
      </c>
      <c r="D818" s="31"/>
      <c r="E818" s="92"/>
      <c r="F818" s="92"/>
      <c r="G818" s="92"/>
      <c r="H818" s="75"/>
      <c r="I818" s="75"/>
      <c r="J818" s="75"/>
      <c r="K818" s="111"/>
      <c r="L818" s="428"/>
    </row>
    <row r="819" spans="3:12" hidden="1" x14ac:dyDescent="0.25">
      <c r="C819" s="70"/>
      <c r="D819" s="31"/>
      <c r="E819" s="92"/>
      <c r="F819" s="92"/>
      <c r="G819" s="92"/>
      <c r="H819" s="75"/>
      <c r="I819" s="75"/>
      <c r="J819" s="75"/>
      <c r="K819" s="111"/>
      <c r="L819" s="428"/>
    </row>
    <row r="820" spans="3:12" ht="15.75" hidden="1" thickBot="1" x14ac:dyDescent="0.3">
      <c r="C820" s="125" t="s">
        <v>44</v>
      </c>
      <c r="D820" s="128" t="s">
        <v>45</v>
      </c>
      <c r="E820" s="127" t="s">
        <v>55</v>
      </c>
      <c r="F820" s="127" t="s">
        <v>57</v>
      </c>
      <c r="G820" s="126" t="s">
        <v>27</v>
      </c>
      <c r="H820" s="132" t="s">
        <v>131</v>
      </c>
      <c r="I820" s="127" t="s">
        <v>46</v>
      </c>
      <c r="J820" s="127" t="s">
        <v>132</v>
      </c>
      <c r="K820" s="127" t="s">
        <v>410</v>
      </c>
      <c r="L820" s="127" t="s">
        <v>411</v>
      </c>
    </row>
    <row r="821" spans="3:12" hidden="1" x14ac:dyDescent="0.25">
      <c r="C821" s="310" t="s">
        <v>47</v>
      </c>
      <c r="D821" s="1000"/>
      <c r="E821" s="311">
        <v>0</v>
      </c>
      <c r="F821" s="114">
        <v>30000</v>
      </c>
      <c r="G821" s="312">
        <f>E821*F821</f>
        <v>0</v>
      </c>
      <c r="H821" s="313" t="s">
        <v>1497</v>
      </c>
      <c r="I821" s="115" t="s">
        <v>699</v>
      </c>
      <c r="J821" s="115" t="str">
        <f>VLOOKUP(I821,Presupuesto!$B$11:$C$566,2,0)</f>
        <v>SERVICIOS DE CAPACITACION.</v>
      </c>
      <c r="K821" s="314" t="s">
        <v>1358</v>
      </c>
      <c r="L821" s="115" t="s">
        <v>394</v>
      </c>
    </row>
    <row r="822" spans="3:12" hidden="1" x14ac:dyDescent="0.25">
      <c r="C822" s="98" t="s">
        <v>50</v>
      </c>
      <c r="D822" s="1001"/>
      <c r="E822" s="150">
        <v>0</v>
      </c>
      <c r="F822" s="117">
        <v>8800</v>
      </c>
      <c r="G822" s="96">
        <f t="shared" ref="G822" si="68">E822*F822</f>
        <v>0</v>
      </c>
      <c r="H822" s="160" t="s">
        <v>129</v>
      </c>
      <c r="I822" s="307" t="s">
        <v>300</v>
      </c>
      <c r="J822" s="97" t="str">
        <f>VLOOKUP(I822,Presupuesto!$B$11:$C$566,2,0)</f>
        <v>PASAJES (26100-00)</v>
      </c>
      <c r="K822" s="97" t="s">
        <v>472</v>
      </c>
      <c r="L822" s="97" t="s">
        <v>397</v>
      </c>
    </row>
    <row r="823" spans="3:12" ht="15.75" hidden="1" thickBot="1" x14ac:dyDescent="0.3">
      <c r="C823" s="213" t="s">
        <v>430</v>
      </c>
      <c r="D823" s="214">
        <v>5</v>
      </c>
      <c r="E823" s="315">
        <v>11.25</v>
      </c>
      <c r="F823" s="103">
        <f>HLOOKUP(C823,$AH$2:$BU$3,2,0)</f>
        <v>1150</v>
      </c>
      <c r="G823" s="104">
        <f>D823*E823*F823</f>
        <v>64687.5</v>
      </c>
      <c r="H823" s="316" t="s">
        <v>129</v>
      </c>
      <c r="I823" s="317" t="s">
        <v>761</v>
      </c>
      <c r="J823" s="105" t="str">
        <f>VLOOKUP(I823,Presupuesto!$B$11:$C$566,2,0)</f>
        <v>VIATICOS NACIONALES</v>
      </c>
      <c r="K823" s="318" t="s">
        <v>472</v>
      </c>
      <c r="L823" s="318" t="s">
        <v>399</v>
      </c>
    </row>
    <row r="824" spans="3:12" hidden="1" x14ac:dyDescent="0.25">
      <c r="C824" s="428"/>
      <c r="D824" s="428"/>
      <c r="E824" s="428"/>
      <c r="F824" s="428"/>
      <c r="G824" s="428"/>
      <c r="H824" s="415"/>
      <c r="I824" s="428"/>
      <c r="J824" s="428"/>
      <c r="K824" s="428"/>
      <c r="L824" s="428"/>
    </row>
    <row r="825" spans="3:12" hidden="1" x14ac:dyDescent="0.25"/>
    <row r="826" spans="3:12" hidden="1" x14ac:dyDescent="0.25">
      <c r="C826" s="428"/>
      <c r="D826" s="428"/>
      <c r="E826" s="428"/>
      <c r="F826" s="428"/>
      <c r="G826" s="428"/>
      <c r="H826" s="415"/>
      <c r="I826" s="428"/>
      <c r="J826" s="428"/>
      <c r="K826" s="428"/>
      <c r="L826" s="428"/>
    </row>
    <row r="827" spans="3:12" ht="15.75" hidden="1" thickBot="1" x14ac:dyDescent="0.3">
      <c r="C827" s="29" t="s">
        <v>43</v>
      </c>
      <c r="D827" s="30">
        <f>SUM(G833:G834)</f>
        <v>54651.007125000004</v>
      </c>
      <c r="E827" s="92"/>
      <c r="F827" s="92"/>
      <c r="G827" s="92"/>
      <c r="H827" s="75"/>
      <c r="I827" s="75"/>
      <c r="J827" s="75"/>
      <c r="K827" s="111"/>
      <c r="L827" s="428"/>
    </row>
    <row r="828" spans="3:12" hidden="1" x14ac:dyDescent="0.25">
      <c r="C828" s="70"/>
      <c r="D828" s="31"/>
      <c r="E828" s="92"/>
      <c r="F828" s="92"/>
      <c r="G828" s="92"/>
      <c r="H828" s="75"/>
      <c r="I828" s="75"/>
      <c r="J828" s="75"/>
      <c r="K828" s="111"/>
      <c r="L828" s="428"/>
    </row>
    <row r="829" spans="3:12" ht="15.75" hidden="1" x14ac:dyDescent="0.25">
      <c r="C829" s="201" t="s">
        <v>392</v>
      </c>
      <c r="D829" s="347" t="s">
        <v>2863</v>
      </c>
      <c r="E829" s="92"/>
      <c r="F829" s="92"/>
      <c r="G829" s="92"/>
      <c r="H829" s="75"/>
      <c r="I829" s="75"/>
      <c r="J829" s="75"/>
      <c r="K829" s="111"/>
      <c r="L829" s="428"/>
    </row>
    <row r="830" spans="3:12" ht="18.75" hidden="1" x14ac:dyDescent="0.25">
      <c r="C830" s="207" t="str">
        <f>IFERROR(VLOOKUP(D829,'1. Desarrollo e Innov. Curricu.'!$E:$F,2,FALSE),IFERROR(VLOOKUP(D829,'2. Investigación Científica'!$E:$F,2,FALSE),IFERROR(VLOOKUP(D829,'3. Vinculación Univ. Sociedad'!$E:$F,2,FALSE),IFERROR(VLOOKUP(D829,'4. Docencia y Profesorado Univ.'!$E:$F,2,FALSE),IFERROR(VLOOKUP(D829,'5. Estudiantes y Graduados'!$E:$F,2,FALSE),IFERROR(VLOOKUP(D829,'11. Gestion Administrativa'!$E:$F,2,FALSE),IFERROR(VLOOKUP(D829,'13. Gestión Académica'!$E:$F,2,FALSE),IFERROR(VLOOKUP(D829,'8. Asegura. de la Calid. y M'!$E:$F,2,FALSE),IFERROR(VLOOKUP(D829,'6. Gestión del Conocimiento'!$E:$F,2,FALSE),IFERROR(VLOOKUP(D829,'15. Gobernabilidad y Proceso...'!$E:$F,2,FALSE),IFERROR(VLOOKUP(D829,'12. Gestión del Talento Humano'!$E:$F,2,FALSE),IFERROR(VLOOKUP(D829,'14. Internacional... de la E.S.'!$E:$F,2,FALSE),IFERROR(VLOOKUP(D829,'10. Posgrado'!$E:$F,2,FALSE),IFERROR(VLOOKUP(D829,'17. Gestión TIC'!$E:$F,2,FALSE),IFERROR(VLOOKUP(D829,'16. Desa. del Sistema Educ.Sup.'!$E:$F,2,FALSE),IFERROR(VLOOKUP(D829,'9. Cultura de Inno. Insti...'!$E:$F,2,FALSE),VLOOKUP(D829,'7. Lo Esencial de la Reforma U.'!$E:$F,2,0)))))))))))))))))</f>
        <v xml:space="preserve">Gestionar acercamientos entre las universidades de la región y representantes de colegios profesionales de trabajo social para para socializar planes de estudios idenficar espacios académicos de pasantías. </v>
      </c>
      <c r="D830" s="31"/>
      <c r="E830" s="92"/>
      <c r="F830" s="92"/>
      <c r="G830" s="92"/>
      <c r="H830" s="75"/>
      <c r="I830" s="75"/>
      <c r="J830" s="75"/>
      <c r="K830" s="111"/>
      <c r="L830" s="428"/>
    </row>
    <row r="831" spans="3:12" hidden="1" x14ac:dyDescent="0.25">
      <c r="C831" s="70"/>
      <c r="D831" s="31"/>
      <c r="E831" s="92"/>
      <c r="F831" s="92"/>
      <c r="G831" s="92"/>
      <c r="H831" s="75"/>
      <c r="I831" s="75"/>
      <c r="J831" s="75"/>
      <c r="K831" s="111"/>
      <c r="L831" s="428"/>
    </row>
    <row r="832" spans="3:12" ht="15.75" hidden="1" thickBot="1" x14ac:dyDescent="0.3">
      <c r="C832" s="125" t="s">
        <v>44</v>
      </c>
      <c r="D832" s="128" t="s">
        <v>45</v>
      </c>
      <c r="E832" s="127" t="s">
        <v>55</v>
      </c>
      <c r="F832" s="127" t="s">
        <v>57</v>
      </c>
      <c r="G832" s="126" t="s">
        <v>27</v>
      </c>
      <c r="H832" s="132" t="s">
        <v>131</v>
      </c>
      <c r="I832" s="127" t="s">
        <v>46</v>
      </c>
      <c r="J832" s="127" t="s">
        <v>132</v>
      </c>
      <c r="K832" s="127" t="s">
        <v>410</v>
      </c>
      <c r="L832" s="127" t="s">
        <v>411</v>
      </c>
    </row>
    <row r="833" spans="3:12" hidden="1" x14ac:dyDescent="0.25">
      <c r="C833" s="310" t="s">
        <v>47</v>
      </c>
      <c r="D833" s="667"/>
      <c r="E833" s="311">
        <v>0</v>
      </c>
      <c r="F833" s="114">
        <v>30000</v>
      </c>
      <c r="G833" s="312">
        <f>E833*F833</f>
        <v>0</v>
      </c>
      <c r="H833" s="313" t="s">
        <v>1497</v>
      </c>
      <c r="I833" s="115" t="s">
        <v>699</v>
      </c>
      <c r="J833" s="115" t="str">
        <f>VLOOKUP(I833,Presupuesto!$B$11:$C$566,2,0)</f>
        <v>SERVICIOS DE CAPACITACION.</v>
      </c>
      <c r="K833" s="314" t="s">
        <v>1358</v>
      </c>
      <c r="L833" s="115" t="s">
        <v>394</v>
      </c>
    </row>
    <row r="834" spans="3:12" ht="15.75" hidden="1" thickBot="1" x14ac:dyDescent="0.3">
      <c r="C834" s="213" t="s">
        <v>448</v>
      </c>
      <c r="D834" s="214">
        <v>3</v>
      </c>
      <c r="E834" s="315">
        <v>4.25</v>
      </c>
      <c r="F834" s="103">
        <f>HLOOKUP(C834,$AH$2:$BU$3,2,0)</f>
        <v>4286.3535000000002</v>
      </c>
      <c r="G834" s="104">
        <f>D834*E834*F834</f>
        <v>54651.007125000004</v>
      </c>
      <c r="H834" s="316" t="s">
        <v>129</v>
      </c>
      <c r="I834" s="317" t="s">
        <v>767</v>
      </c>
      <c r="J834" s="105" t="str">
        <f>VLOOKUP(I834,Presupuesto!$B$11:$C$566,2,0)</f>
        <v>VIATICOS AL EXTERIOR</v>
      </c>
      <c r="K834" s="318" t="s">
        <v>472</v>
      </c>
      <c r="L834" s="318" t="s">
        <v>399</v>
      </c>
    </row>
    <row r="835" spans="3:12" hidden="1" x14ac:dyDescent="0.25">
      <c r="C835" s="428"/>
      <c r="D835" s="428"/>
      <c r="E835" s="428"/>
      <c r="F835" s="428"/>
      <c r="G835" s="428"/>
      <c r="H835" s="415"/>
      <c r="I835" s="428"/>
      <c r="J835" s="428"/>
      <c r="K835" s="428"/>
      <c r="L835" s="428"/>
    </row>
    <row r="836" spans="3:12" hidden="1" x14ac:dyDescent="0.25"/>
    <row r="837" spans="3:12" hidden="1" x14ac:dyDescent="0.25">
      <c r="C837" s="428"/>
      <c r="D837" s="428"/>
      <c r="E837" s="428"/>
      <c r="F837" s="428"/>
      <c r="G837" s="428"/>
      <c r="H837" s="415"/>
      <c r="I837" s="428"/>
      <c r="J837" s="428"/>
      <c r="K837" s="428"/>
      <c r="L837" s="428"/>
    </row>
    <row r="838" spans="3:12" ht="15.75" hidden="1" thickBot="1" x14ac:dyDescent="0.3">
      <c r="C838" s="29" t="s">
        <v>43</v>
      </c>
      <c r="D838" s="30">
        <f>SUM(G844:G845)</f>
        <v>102872.48400000001</v>
      </c>
      <c r="E838" s="92"/>
      <c r="F838" s="92"/>
      <c r="G838" s="92"/>
      <c r="H838" s="75"/>
      <c r="I838" s="75"/>
      <c r="J838" s="75"/>
      <c r="K838" s="111"/>
      <c r="L838" s="428"/>
    </row>
    <row r="839" spans="3:12" hidden="1" x14ac:dyDescent="0.25">
      <c r="C839" s="70"/>
      <c r="D839" s="31"/>
      <c r="E839" s="92"/>
      <c r="F839" s="92"/>
      <c r="G839" s="92"/>
      <c r="H839" s="75"/>
      <c r="I839" s="75"/>
      <c r="J839" s="75"/>
      <c r="K839" s="111"/>
      <c r="L839" s="428"/>
    </row>
    <row r="840" spans="3:12" ht="15.75" hidden="1" x14ac:dyDescent="0.25">
      <c r="C840" s="201" t="s">
        <v>392</v>
      </c>
      <c r="D840" s="347" t="s">
        <v>2864</v>
      </c>
      <c r="E840" s="92"/>
      <c r="F840" s="92"/>
      <c r="G840" s="92"/>
      <c r="H840" s="75"/>
      <c r="I840" s="75"/>
      <c r="J840" s="75"/>
      <c r="K840" s="111"/>
      <c r="L840" s="428"/>
    </row>
    <row r="841" spans="3:12" ht="18.75" hidden="1" x14ac:dyDescent="0.25">
      <c r="C841" s="207" t="str">
        <f>IFERROR(VLOOKUP(D840,'1. Desarrollo e Innov. Curricu.'!$E:$F,2,FALSE),IFERROR(VLOOKUP(D840,'2. Investigación Científica'!$E:$F,2,FALSE),IFERROR(VLOOKUP(D840,'3. Vinculación Univ. Sociedad'!$E:$F,2,FALSE),IFERROR(VLOOKUP(D840,'4. Docencia y Profesorado Univ.'!$E:$F,2,FALSE),IFERROR(VLOOKUP(D840,'5. Estudiantes y Graduados'!$E:$F,2,FALSE),IFERROR(VLOOKUP(D840,'11. Gestion Administrativa'!$E:$F,2,FALSE),IFERROR(VLOOKUP(D840,'13. Gestión Académica'!$E:$F,2,FALSE),IFERROR(VLOOKUP(D840,'8. Asegura. de la Calid. y M'!$E:$F,2,FALSE),IFERROR(VLOOKUP(D840,'6. Gestión del Conocimiento'!$E:$F,2,FALSE),IFERROR(VLOOKUP(D840,'15. Gobernabilidad y Proceso...'!$E:$F,2,FALSE),IFERROR(VLOOKUP(D840,'12. Gestión del Talento Humano'!$E:$F,2,FALSE),IFERROR(VLOOKUP(D840,'14. Internacional... de la E.S.'!$E:$F,2,FALSE),IFERROR(VLOOKUP(D840,'10. Posgrado'!$E:$F,2,FALSE),IFERROR(VLOOKUP(D840,'17. Gestión TIC'!$E:$F,2,FALSE),IFERROR(VLOOKUP(D840,'16. Desa. del Sistema Educ.Sup.'!$E:$F,2,FALSE),IFERROR(VLOOKUP(D840,'9. Cultura de Inno. Insti...'!$E:$F,2,FALSE),VLOOKUP(D840,'7. Lo Esencial de la Reforma U.'!$E:$F,2,0)))))))))))))))))</f>
        <v>Gestionar un convenio con al menos una universidad internacional para participar en pasantías</v>
      </c>
      <c r="D841" s="31"/>
      <c r="E841" s="92"/>
      <c r="F841" s="92"/>
      <c r="G841" s="92"/>
      <c r="H841" s="75"/>
      <c r="I841" s="75"/>
      <c r="J841" s="75"/>
      <c r="K841" s="111"/>
      <c r="L841" s="428"/>
    </row>
    <row r="842" spans="3:12" hidden="1" x14ac:dyDescent="0.25">
      <c r="C842" s="70"/>
      <c r="D842" s="31"/>
      <c r="E842" s="92"/>
      <c r="F842" s="92"/>
      <c r="G842" s="92"/>
      <c r="H842" s="75"/>
      <c r="I842" s="75"/>
      <c r="J842" s="75"/>
      <c r="K842" s="111"/>
      <c r="L842" s="428"/>
    </row>
    <row r="843" spans="3:12" ht="15.75" hidden="1" thickBot="1" x14ac:dyDescent="0.3">
      <c r="C843" s="125" t="s">
        <v>44</v>
      </c>
      <c r="D843" s="128" t="s">
        <v>45</v>
      </c>
      <c r="E843" s="127" t="s">
        <v>55</v>
      </c>
      <c r="F843" s="127" t="s">
        <v>57</v>
      </c>
      <c r="G843" s="126" t="s">
        <v>27</v>
      </c>
      <c r="H843" s="132" t="s">
        <v>131</v>
      </c>
      <c r="I843" s="127" t="s">
        <v>46</v>
      </c>
      <c r="J843" s="127" t="s">
        <v>132</v>
      </c>
      <c r="K843" s="127" t="s">
        <v>410</v>
      </c>
      <c r="L843" s="127" t="s">
        <v>411</v>
      </c>
    </row>
    <row r="844" spans="3:12" hidden="1" x14ac:dyDescent="0.25">
      <c r="C844" s="310" t="s">
        <v>47</v>
      </c>
      <c r="D844" s="667"/>
      <c r="E844" s="311">
        <v>0</v>
      </c>
      <c r="F844" s="114">
        <v>30000</v>
      </c>
      <c r="G844" s="312">
        <f>E844*F844</f>
        <v>0</v>
      </c>
      <c r="H844" s="313" t="s">
        <v>1497</v>
      </c>
      <c r="I844" s="115" t="s">
        <v>699</v>
      </c>
      <c r="J844" s="115" t="str">
        <f>VLOOKUP(I844,Presupuesto!$B$11:$C$566,2,0)</f>
        <v>SERVICIOS DE CAPACITACION.</v>
      </c>
      <c r="K844" s="314" t="s">
        <v>1358</v>
      </c>
      <c r="L844" s="115" t="s">
        <v>394</v>
      </c>
    </row>
    <row r="845" spans="3:12" ht="15.75" hidden="1" thickBot="1" x14ac:dyDescent="0.3">
      <c r="C845" s="213" t="s">
        <v>450</v>
      </c>
      <c r="D845" s="214">
        <v>1</v>
      </c>
      <c r="E845" s="315">
        <v>19.5</v>
      </c>
      <c r="F845" s="103">
        <f>HLOOKUP(C845,$AH$2:$BU$3,2,0)</f>
        <v>5275.5120000000006</v>
      </c>
      <c r="G845" s="104">
        <f>D845*E845*F845</f>
        <v>102872.48400000001</v>
      </c>
      <c r="H845" s="316" t="s">
        <v>129</v>
      </c>
      <c r="I845" s="317" t="s">
        <v>767</v>
      </c>
      <c r="J845" s="105" t="str">
        <f>VLOOKUP(I845,Presupuesto!$B$11:$C$566,2,0)</f>
        <v>VIATICOS AL EXTERIOR</v>
      </c>
      <c r="K845" s="318" t="s">
        <v>472</v>
      </c>
      <c r="L845" s="318" t="s">
        <v>402</v>
      </c>
    </row>
    <row r="846" spans="3:12" hidden="1" x14ac:dyDescent="0.25">
      <c r="C846" s="428"/>
      <c r="D846" s="428"/>
      <c r="E846" s="428"/>
      <c r="F846" s="428"/>
      <c r="G846" s="428"/>
      <c r="H846" s="415"/>
      <c r="I846" s="428"/>
      <c r="J846" s="428"/>
      <c r="K846" s="428"/>
      <c r="L846" s="428"/>
    </row>
    <row r="847" spans="3:12" s="428" customFormat="1" hidden="1" x14ac:dyDescent="0.25">
      <c r="H847" s="415"/>
    </row>
    <row r="848" spans="3:12" ht="15.75" hidden="1" thickBot="1" x14ac:dyDescent="0.3">
      <c r="C848" s="29" t="s">
        <v>43</v>
      </c>
      <c r="D848" s="30">
        <f>SUM(G854:G856)</f>
        <v>15000</v>
      </c>
      <c r="E848" s="92"/>
      <c r="F848" s="92"/>
      <c r="G848" s="92"/>
      <c r="H848" s="75"/>
      <c r="I848" s="75"/>
      <c r="J848" s="75"/>
      <c r="K848" s="111"/>
      <c r="L848" s="428"/>
    </row>
    <row r="849" spans="3:12" hidden="1" x14ac:dyDescent="0.25">
      <c r="C849" s="70"/>
      <c r="D849" s="31"/>
      <c r="E849" s="92"/>
      <c r="F849" s="92"/>
      <c r="G849" s="92"/>
      <c r="H849" s="75"/>
      <c r="I849" s="75"/>
      <c r="J849" s="75"/>
      <c r="K849" s="111"/>
      <c r="L849" s="428"/>
    </row>
    <row r="850" spans="3:12" ht="15.75" hidden="1" x14ac:dyDescent="0.25">
      <c r="C850" s="201" t="s">
        <v>392</v>
      </c>
      <c r="D850" s="347" t="s">
        <v>2865</v>
      </c>
      <c r="E850" s="92"/>
      <c r="F850" s="92"/>
      <c r="G850" s="92"/>
      <c r="H850" s="75"/>
      <c r="I850" s="75"/>
      <c r="J850" s="75"/>
      <c r="K850" s="111"/>
      <c r="L850" s="428"/>
    </row>
    <row r="851" spans="3:12" ht="18.75" hidden="1" x14ac:dyDescent="0.25">
      <c r="C851" s="207" t="str">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Realizar un Foro que ilustre la sistematización de las experiencias pedagógicas de las distintas áreas (clinica, social, industrial, educativa.</v>
      </c>
      <c r="D851" s="31"/>
      <c r="E851" s="92"/>
      <c r="F851" s="92"/>
      <c r="G851" s="92"/>
      <c r="H851" s="75"/>
      <c r="I851" s="75"/>
      <c r="J851" s="75"/>
      <c r="K851" s="111"/>
      <c r="L851" s="428"/>
    </row>
    <row r="852" spans="3:12" hidden="1" x14ac:dyDescent="0.25">
      <c r="C852" s="70"/>
      <c r="D852" s="31"/>
      <c r="E852" s="92"/>
      <c r="F852" s="92"/>
      <c r="G852" s="92"/>
      <c r="H852" s="75"/>
      <c r="I852" s="75"/>
      <c r="J852" s="75"/>
      <c r="K852" s="111"/>
      <c r="L852" s="428"/>
    </row>
    <row r="853" spans="3:12" ht="15.75" hidden="1" thickBot="1" x14ac:dyDescent="0.3">
      <c r="C853" s="125" t="s">
        <v>44</v>
      </c>
      <c r="D853" s="128" t="s">
        <v>45</v>
      </c>
      <c r="E853" s="127" t="s">
        <v>55</v>
      </c>
      <c r="F853" s="127" t="s">
        <v>57</v>
      </c>
      <c r="G853" s="126" t="s">
        <v>27</v>
      </c>
      <c r="H853" s="132" t="s">
        <v>131</v>
      </c>
      <c r="I853" s="127" t="s">
        <v>46</v>
      </c>
      <c r="J853" s="127" t="s">
        <v>132</v>
      </c>
      <c r="K853" s="127" t="s">
        <v>410</v>
      </c>
      <c r="L853" s="127" t="s">
        <v>411</v>
      </c>
    </row>
    <row r="854" spans="3:12" hidden="1" x14ac:dyDescent="0.25">
      <c r="C854" s="310" t="s">
        <v>47</v>
      </c>
      <c r="D854" s="1000"/>
      <c r="E854" s="311">
        <v>0</v>
      </c>
      <c r="F854" s="114">
        <v>30000</v>
      </c>
      <c r="G854" s="312">
        <f>E854*F854</f>
        <v>0</v>
      </c>
      <c r="H854" s="313" t="s">
        <v>1497</v>
      </c>
      <c r="I854" s="115" t="s">
        <v>699</v>
      </c>
      <c r="J854" s="115" t="str">
        <f>VLOOKUP(I854,Presupuesto!$B$11:$C$566,2,0)</f>
        <v>SERVICIOS DE CAPACITACION.</v>
      </c>
      <c r="K854" s="314" t="s">
        <v>1358</v>
      </c>
      <c r="L854" s="115" t="s">
        <v>394</v>
      </c>
    </row>
    <row r="855" spans="3:12" hidden="1" x14ac:dyDescent="0.25">
      <c r="C855" s="98" t="s">
        <v>48</v>
      </c>
      <c r="D855" s="1001"/>
      <c r="E855" s="199">
        <v>100</v>
      </c>
      <c r="F855" s="99">
        <v>50</v>
      </c>
      <c r="G855" s="96">
        <f t="shared" ref="G855:G856" si="69">E855*F855</f>
        <v>5000</v>
      </c>
      <c r="H855" s="160" t="s">
        <v>1497</v>
      </c>
      <c r="I855" s="97" t="s">
        <v>717</v>
      </c>
      <c r="J855" s="97" t="str">
        <f>VLOOKUP(I855,Presupuesto!$B$11:$C$566,2,0)</f>
        <v>SERVICIOS DE IMPRENTA PUBLIC.Y REPRODUCCION</v>
      </c>
      <c r="K855" s="97" t="s">
        <v>472</v>
      </c>
      <c r="L855" s="97" t="s">
        <v>402</v>
      </c>
    </row>
    <row r="856" spans="3:12" hidden="1" x14ac:dyDescent="0.25">
      <c r="C856" s="98" t="s">
        <v>49</v>
      </c>
      <c r="D856" s="1001"/>
      <c r="E856" s="199">
        <v>100</v>
      </c>
      <c r="F856" s="99">
        <v>100</v>
      </c>
      <c r="G856" s="96">
        <f t="shared" si="69"/>
        <v>10000</v>
      </c>
      <c r="H856" s="160" t="s">
        <v>1497</v>
      </c>
      <c r="I856" s="97" t="s">
        <v>792</v>
      </c>
      <c r="J856" s="97" t="str">
        <f>VLOOKUP(I856,Presupuesto!$B$11:$C$566,2,0)</f>
        <v>ALIMENTOS B EBIDAS PARA PERSONAS</v>
      </c>
      <c r="K856" s="97" t="s">
        <v>472</v>
      </c>
      <c r="L856" s="97" t="s">
        <v>402</v>
      </c>
    </row>
    <row r="857" spans="3:12" hidden="1" x14ac:dyDescent="0.25"/>
    <row r="858" spans="3:12" ht="15.75" hidden="1" thickBot="1" x14ac:dyDescent="0.3">
      <c r="C858" s="29" t="s">
        <v>43</v>
      </c>
      <c r="D858" s="30">
        <f>SUM(G865:G867)</f>
        <v>180399.58775000001</v>
      </c>
      <c r="E858" s="92"/>
      <c r="F858" s="92"/>
      <c r="G858" s="92"/>
      <c r="H858" s="75"/>
      <c r="I858" s="75"/>
      <c r="J858" s="75"/>
      <c r="K858" s="111"/>
      <c r="L858" s="428"/>
    </row>
    <row r="859" spans="3:12" hidden="1" x14ac:dyDescent="0.25">
      <c r="C859" s="70"/>
      <c r="D859" s="31"/>
      <c r="E859" s="92"/>
      <c r="F859" s="92"/>
      <c r="G859" s="92"/>
      <c r="H859" s="75"/>
      <c r="I859" s="75"/>
      <c r="J859" s="75"/>
      <c r="K859" s="111"/>
      <c r="L859" s="428"/>
    </row>
    <row r="860" spans="3:12" ht="15.75" hidden="1" x14ac:dyDescent="0.25">
      <c r="C860" s="201" t="s">
        <v>392</v>
      </c>
      <c r="D860" s="347" t="s">
        <v>2866</v>
      </c>
      <c r="E860" s="92"/>
      <c r="F860" s="92"/>
      <c r="G860" s="92"/>
      <c r="H860" s="75"/>
      <c r="I860" s="75"/>
      <c r="J860" s="75"/>
      <c r="K860" s="111"/>
      <c r="L860" s="428"/>
    </row>
    <row r="861" spans="3:12" ht="18.75" hidden="1" x14ac:dyDescent="0.25">
      <c r="C861" s="207" t="str">
        <f>IFERROR(VLOOKUP(D860,'1. Desarrollo e Innov. Curricu.'!$E:$F,2,FALSE),IFERROR(VLOOKUP(D860,'2. Investigación Científica'!$E:$F,2,FALSE),IFERROR(VLOOKUP(D860,'3. Vinculación Univ. Sociedad'!$E:$F,2,FALSE),IFERROR(VLOOKUP(D860,'4. Docencia y Profesorado Univ.'!$E:$F,2,FALSE),IFERROR(VLOOKUP(D860,'5. Estudiantes y Graduados'!$E:$F,2,FALSE),IFERROR(VLOOKUP(D860,'11. Gestion Administrativa'!$E:$F,2,FALSE),IFERROR(VLOOKUP(D860,'13. Gestión Académica'!$E:$F,2,FALSE),IFERROR(VLOOKUP(D860,'8. Asegura. de la Calid. y M'!$E:$F,2,FALSE),IFERROR(VLOOKUP(D860,'6. Gestión del Conocimiento'!$E:$F,2,FALSE),IFERROR(VLOOKUP(D860,'15. Gobernabilidad y Proceso...'!$E:$F,2,FALSE),IFERROR(VLOOKUP(D860,'12. Gestión del Talento Humano'!$E:$F,2,FALSE),IFERROR(VLOOKUP(D860,'14. Internacional... de la E.S.'!$E:$F,2,FALSE),IFERROR(VLOOKUP(D860,'10. Posgrado'!$E:$F,2,FALSE),IFERROR(VLOOKUP(D860,'17. Gestión TIC'!$E:$F,2,FALSE),IFERROR(VLOOKUP(D860,'16. Desa. del Sistema Educ.Sup.'!$E:$F,2,FALSE),IFERROR(VLOOKUP(D860,'9. Cultura de Inno. Insti...'!$E:$F,2,FALSE),VLOOKUP(D860,'7. Lo Esencial de la Reforma U.'!$E:$F,2,0)))))))))))))))))</f>
        <v xml:space="preserve">Participar en un Congreso Científico nacional o internacional. </v>
      </c>
      <c r="D861" s="31"/>
      <c r="E861" s="92"/>
      <c r="F861" s="92"/>
      <c r="G861" s="92"/>
      <c r="H861" s="75"/>
      <c r="I861" s="75"/>
      <c r="J861" s="75"/>
      <c r="K861" s="111"/>
      <c r="L861" s="428"/>
    </row>
    <row r="862" spans="3:12" hidden="1" x14ac:dyDescent="0.25">
      <c r="C862" s="70"/>
      <c r="D862" s="31"/>
      <c r="E862" s="92"/>
      <c r="F862" s="92"/>
      <c r="G862" s="92"/>
      <c r="H862" s="75"/>
      <c r="I862" s="75"/>
      <c r="J862" s="75"/>
      <c r="K862" s="111"/>
      <c r="L862" s="428"/>
    </row>
    <row r="863" spans="3:12" ht="15.75" hidden="1" thickBot="1" x14ac:dyDescent="0.3">
      <c r="C863" s="125" t="s">
        <v>44</v>
      </c>
      <c r="D863" s="128" t="s">
        <v>45</v>
      </c>
      <c r="E863" s="127" t="s">
        <v>55</v>
      </c>
      <c r="F863" s="127" t="s">
        <v>57</v>
      </c>
      <c r="G863" s="126" t="s">
        <v>27</v>
      </c>
      <c r="H863" s="132" t="s">
        <v>131</v>
      </c>
      <c r="I863" s="127" t="s">
        <v>46</v>
      </c>
      <c r="J863" s="127" t="s">
        <v>132</v>
      </c>
      <c r="K863" s="127" t="s">
        <v>410</v>
      </c>
      <c r="L863" s="127" t="s">
        <v>411</v>
      </c>
    </row>
    <row r="864" spans="3:12" hidden="1" x14ac:dyDescent="0.25">
      <c r="C864" s="310" t="s">
        <v>47</v>
      </c>
      <c r="D864" s="1000">
        <v>4</v>
      </c>
      <c r="E864" s="311">
        <v>0</v>
      </c>
      <c r="F864" s="114">
        <v>30000</v>
      </c>
      <c r="G864" s="312">
        <f>E864*F864</f>
        <v>0</v>
      </c>
      <c r="H864" s="313" t="s">
        <v>1497</v>
      </c>
      <c r="I864" s="115" t="s">
        <v>699</v>
      </c>
      <c r="J864" s="115" t="str">
        <f>VLOOKUP(I864,Presupuesto!$B$11:$C$566,2,0)</f>
        <v>SERVICIOS DE CAPACITACION.</v>
      </c>
      <c r="K864" s="314" t="s">
        <v>1358</v>
      </c>
      <c r="L864" s="115" t="s">
        <v>394</v>
      </c>
    </row>
    <row r="865" spans="3:12" hidden="1" x14ac:dyDescent="0.25">
      <c r="C865" s="98" t="s">
        <v>50</v>
      </c>
      <c r="D865" s="1001"/>
      <c r="E865" s="150">
        <v>2</v>
      </c>
      <c r="F865" s="117">
        <v>40000</v>
      </c>
      <c r="G865" s="96">
        <f t="shared" ref="G865" si="70">E865*F865</f>
        <v>80000</v>
      </c>
      <c r="H865" s="160" t="s">
        <v>1497</v>
      </c>
      <c r="I865" s="307" t="s">
        <v>749</v>
      </c>
      <c r="J865" s="857" t="str">
        <f>VLOOKUP(I865,Presupuesto!$B$11:$C$566,2,0)</f>
        <v>PASAJES NACIONALES</v>
      </c>
      <c r="K865" s="506" t="s">
        <v>472</v>
      </c>
      <c r="L865" s="506" t="s">
        <v>397</v>
      </c>
    </row>
    <row r="866" spans="3:12" ht="15.75" hidden="1" thickBot="1" x14ac:dyDescent="0.3">
      <c r="C866" s="213" t="s">
        <v>448</v>
      </c>
      <c r="D866" s="214">
        <v>2</v>
      </c>
      <c r="E866" s="315">
        <v>5.25</v>
      </c>
      <c r="F866" s="103">
        <f>HLOOKUP(C866,$AH$2:$BU$3,2,0)</f>
        <v>4286.3535000000002</v>
      </c>
      <c r="G866" s="104">
        <f>D866*E866*F866</f>
        <v>45006.711750000002</v>
      </c>
      <c r="H866" s="316" t="s">
        <v>1497</v>
      </c>
      <c r="I866" s="317" t="s">
        <v>767</v>
      </c>
      <c r="J866" s="857" t="str">
        <f>VLOOKUP(I866,Presupuesto!$B$11:$C$566,2,0)</f>
        <v>VIATICOS AL EXTERIOR</v>
      </c>
      <c r="K866" s="506" t="s">
        <v>472</v>
      </c>
      <c r="L866" s="506" t="s">
        <v>400</v>
      </c>
    </row>
    <row r="867" spans="3:12" s="428" customFormat="1" ht="15.75" hidden="1" thickBot="1" x14ac:dyDescent="0.3">
      <c r="C867" s="855" t="s">
        <v>450</v>
      </c>
      <c r="D867" s="214">
        <v>2</v>
      </c>
      <c r="E867" s="315">
        <v>5.25</v>
      </c>
      <c r="F867" s="103">
        <f>HLOOKUP(C867,$AH$2:$BU$3,2,0)</f>
        <v>5275.5120000000006</v>
      </c>
      <c r="G867" s="104">
        <f>D867*E867*F867</f>
        <v>55392.876000000004</v>
      </c>
      <c r="H867" s="316" t="s">
        <v>1497</v>
      </c>
      <c r="I867" s="317" t="s">
        <v>767</v>
      </c>
      <c r="J867" s="857" t="str">
        <f>VLOOKUP(I867,Presupuesto!$B$11:$C$566,2,0)</f>
        <v>VIATICOS AL EXTERIOR</v>
      </c>
      <c r="K867" s="506" t="s">
        <v>472</v>
      </c>
      <c r="L867" s="506" t="s">
        <v>400</v>
      </c>
    </row>
    <row r="868" spans="3:12" hidden="1" x14ac:dyDescent="0.25"/>
    <row r="869" spans="3:12" hidden="1" x14ac:dyDescent="0.25"/>
    <row r="870" spans="3:12" ht="15.75" hidden="1" thickBot="1" x14ac:dyDescent="0.3">
      <c r="C870" s="29" t="s">
        <v>43</v>
      </c>
      <c r="D870" s="30">
        <f>SUM(G876:G878)</f>
        <v>10000</v>
      </c>
      <c r="E870" s="92"/>
      <c r="F870" s="92"/>
      <c r="G870" s="92"/>
      <c r="H870" s="75"/>
      <c r="I870" s="75"/>
      <c r="J870" s="75"/>
      <c r="K870" s="111"/>
      <c r="L870" s="428"/>
    </row>
    <row r="871" spans="3:12" hidden="1" x14ac:dyDescent="0.25">
      <c r="C871" s="70"/>
      <c r="D871" s="31"/>
      <c r="E871" s="92"/>
      <c r="F871" s="92"/>
      <c r="G871" s="92"/>
      <c r="H871" s="75"/>
      <c r="I871" s="75"/>
      <c r="J871" s="75"/>
      <c r="K871" s="111"/>
      <c r="L871" s="428"/>
    </row>
    <row r="872" spans="3:12" ht="15.75" hidden="1" x14ac:dyDescent="0.25">
      <c r="C872" s="201" t="s">
        <v>392</v>
      </c>
      <c r="D872" s="347" t="s">
        <v>2868</v>
      </c>
      <c r="E872" s="92"/>
      <c r="F872" s="92"/>
      <c r="G872" s="92"/>
      <c r="H872" s="75"/>
      <c r="I872" s="75"/>
      <c r="J872" s="75"/>
      <c r="K872" s="111"/>
      <c r="L872" s="428"/>
    </row>
    <row r="873" spans="3:12" ht="18.75" hidden="1" x14ac:dyDescent="0.25">
      <c r="C873" s="207" t="str">
        <f>IFERROR(VLOOKUP(D872,'1. Desarrollo e Innov. Curricu.'!$E:$F,2,FALSE),IFERROR(VLOOKUP(D872,'2. Investigación Científica'!$E:$F,2,FALSE),IFERROR(VLOOKUP(D872,'3. Vinculación Univ. Sociedad'!$E:$F,2,FALSE),IFERROR(VLOOKUP(D872,'4. Docencia y Profesorado Univ.'!$E:$F,2,FALSE),IFERROR(VLOOKUP(D872,'5. Estudiantes y Graduados'!$E:$F,2,FALSE),IFERROR(VLOOKUP(D872,'11. Gestion Administrativa'!$E:$F,2,FALSE),IFERROR(VLOOKUP(D872,'13. Gestión Académica'!$E:$F,2,FALSE),IFERROR(VLOOKUP(D872,'8. Asegura. de la Calid. y M'!$E:$F,2,FALSE),IFERROR(VLOOKUP(D872,'6. Gestión del Conocimiento'!$E:$F,2,FALSE),IFERROR(VLOOKUP(D872,'15. Gobernabilidad y Proceso...'!$E:$F,2,FALSE),IFERROR(VLOOKUP(D872,'12. Gestión del Talento Humano'!$E:$F,2,FALSE),IFERROR(VLOOKUP(D872,'14. Internacional... de la E.S.'!$E:$F,2,FALSE),IFERROR(VLOOKUP(D872,'10. Posgrado'!$E:$F,2,FALSE),IFERROR(VLOOKUP(D872,'17. Gestión TIC'!$E:$F,2,FALSE),IFERROR(VLOOKUP(D872,'16. Desa. del Sistema Educ.Sup.'!$E:$F,2,FALSE),IFERROR(VLOOKUP(D872,'9. Cultura de Inno. Insti...'!$E:$F,2,FALSE),VLOOKUP(D872,'7. Lo Esencial de la Reforma U.'!$E:$F,2,0)))))))))))))))))</f>
        <v xml:space="preserve">Realizar la celebración del día internacional de las Etnias </v>
      </c>
      <c r="D873" s="31"/>
      <c r="E873" s="92"/>
      <c r="F873" s="92"/>
      <c r="G873" s="92"/>
      <c r="H873" s="75"/>
      <c r="I873" s="75"/>
      <c r="J873" s="75"/>
      <c r="K873" s="111"/>
      <c r="L873" s="428"/>
    </row>
    <row r="874" spans="3:12" hidden="1" x14ac:dyDescent="0.25">
      <c r="C874" s="70"/>
      <c r="D874" s="31"/>
      <c r="E874" s="92"/>
      <c r="F874" s="92"/>
      <c r="G874" s="92"/>
      <c r="H874" s="75"/>
      <c r="I874" s="75"/>
      <c r="J874" s="75"/>
      <c r="K874" s="111"/>
      <c r="L874" s="428"/>
    </row>
    <row r="875" spans="3:12" hidden="1" x14ac:dyDescent="0.25">
      <c r="C875" s="496" t="s">
        <v>44</v>
      </c>
      <c r="D875" s="137" t="s">
        <v>45</v>
      </c>
      <c r="E875" s="569" t="s">
        <v>55</v>
      </c>
      <c r="F875" s="569" t="s">
        <v>57</v>
      </c>
      <c r="G875" s="570" t="s">
        <v>27</v>
      </c>
      <c r="H875" s="571" t="s">
        <v>131</v>
      </c>
      <c r="I875" s="569" t="s">
        <v>46</v>
      </c>
      <c r="J875" s="569" t="s">
        <v>132</v>
      </c>
      <c r="K875" s="569" t="s">
        <v>410</v>
      </c>
      <c r="L875" s="569" t="s">
        <v>411</v>
      </c>
    </row>
    <row r="876" spans="3:12" hidden="1" x14ac:dyDescent="0.25">
      <c r="C876" s="493" t="s">
        <v>47</v>
      </c>
      <c r="D876" s="999"/>
      <c r="E876" s="500">
        <v>0</v>
      </c>
      <c r="F876" s="507">
        <v>30000</v>
      </c>
      <c r="G876" s="505">
        <f>E876*F876</f>
        <v>0</v>
      </c>
      <c r="H876" s="164" t="s">
        <v>1497</v>
      </c>
      <c r="I876" s="506" t="s">
        <v>699</v>
      </c>
      <c r="J876" s="506" t="str">
        <f>VLOOKUP(I876,Presupuesto!$B$11:$C$566,2,0)</f>
        <v>SERVICIOS DE CAPACITACION.</v>
      </c>
      <c r="K876" s="521" t="s">
        <v>1358</v>
      </c>
      <c r="L876" s="506" t="s">
        <v>394</v>
      </c>
    </row>
    <row r="877" spans="3:12" hidden="1" x14ac:dyDescent="0.25">
      <c r="C877" s="493" t="s">
        <v>48</v>
      </c>
      <c r="D877" s="999"/>
      <c r="E877" s="501">
        <v>100</v>
      </c>
      <c r="F877" s="505">
        <v>50</v>
      </c>
      <c r="G877" s="505">
        <f t="shared" ref="G877:G878" si="71">E877*F877</f>
        <v>5000</v>
      </c>
      <c r="H877" s="164" t="s">
        <v>129</v>
      </c>
      <c r="I877" s="506" t="s">
        <v>717</v>
      </c>
      <c r="J877" s="506" t="str">
        <f>VLOOKUP(I877,Presupuesto!$B$11:$C$566,2,0)</f>
        <v>SERVICIOS DE IMPRENTA PUBLIC.Y REPRODUCCION</v>
      </c>
      <c r="K877" s="506" t="s">
        <v>472</v>
      </c>
      <c r="L877" s="506" t="s">
        <v>399</v>
      </c>
    </row>
    <row r="878" spans="3:12" hidden="1" x14ac:dyDescent="0.25">
      <c r="C878" s="493" t="s">
        <v>49</v>
      </c>
      <c r="D878" s="999"/>
      <c r="E878" s="501">
        <v>100</v>
      </c>
      <c r="F878" s="505">
        <v>50</v>
      </c>
      <c r="G878" s="505">
        <f t="shared" si="71"/>
        <v>5000</v>
      </c>
      <c r="H878" s="164" t="s">
        <v>129</v>
      </c>
      <c r="I878" s="506" t="s">
        <v>792</v>
      </c>
      <c r="J878" s="506" t="str">
        <f>VLOOKUP(I878,Presupuesto!$B$11:$C$566,2,0)</f>
        <v>ALIMENTOS B EBIDAS PARA PERSONAS</v>
      </c>
      <c r="K878" s="506" t="s">
        <v>472</v>
      </c>
      <c r="L878" s="506" t="s">
        <v>399</v>
      </c>
    </row>
    <row r="879" spans="3:12" hidden="1" x14ac:dyDescent="0.25"/>
    <row r="880" spans="3:12" s="428" customFormat="1" hidden="1" x14ac:dyDescent="0.25">
      <c r="H880" s="415"/>
    </row>
    <row r="881" spans="3:12" ht="15.75" hidden="1" thickBot="1" x14ac:dyDescent="0.3">
      <c r="C881" s="29" t="s">
        <v>43</v>
      </c>
      <c r="D881" s="30">
        <f>SUM(G887:G890)</f>
        <v>30000</v>
      </c>
      <c r="E881" s="92"/>
      <c r="F881" s="92"/>
      <c r="G881" s="92"/>
      <c r="H881" s="75"/>
      <c r="I881" s="75"/>
      <c r="J881" s="75"/>
      <c r="K881" s="111"/>
      <c r="L881" s="428"/>
    </row>
    <row r="882" spans="3:12" hidden="1" x14ac:dyDescent="0.25">
      <c r="C882" s="70"/>
      <c r="D882" s="31"/>
      <c r="E882" s="92"/>
      <c r="F882" s="92"/>
      <c r="G882" s="92"/>
      <c r="H882" s="75"/>
      <c r="I882" s="75"/>
      <c r="J882" s="75"/>
      <c r="K882" s="111"/>
      <c r="L882" s="428"/>
    </row>
    <row r="883" spans="3:12" ht="15.75" hidden="1" x14ac:dyDescent="0.25">
      <c r="C883" s="201" t="s">
        <v>392</v>
      </c>
      <c r="D883" s="347" t="s">
        <v>2870</v>
      </c>
      <c r="E883" s="92"/>
      <c r="F883" s="92"/>
      <c r="G883" s="92"/>
      <c r="H883" s="75"/>
      <c r="I883" s="75"/>
      <c r="J883" s="75"/>
      <c r="K883" s="111"/>
      <c r="L883" s="428"/>
    </row>
    <row r="884" spans="3:12" ht="18.75" hidden="1" x14ac:dyDescent="0.25">
      <c r="C884" s="207" t="str">
        <f>IFERROR(VLOOKUP(D883,'1. Desarrollo e Innov. Curricu.'!$E:$F,2,FALSE),IFERROR(VLOOKUP(D883,'2. Investigación Científica'!$E:$F,2,FALSE),IFERROR(VLOOKUP(D883,'3. Vinculación Univ. Sociedad'!$E:$F,2,FALSE),IFERROR(VLOOKUP(D883,'4. Docencia y Profesorado Univ.'!$E:$F,2,FALSE),IFERROR(VLOOKUP(D883,'5. Estudiantes y Graduados'!$E:$F,2,FALSE),IFERROR(VLOOKUP(D883,'11. Gestion Administrativa'!$E:$F,2,FALSE),IFERROR(VLOOKUP(D883,'13. Gestión Académica'!$E:$F,2,FALSE),IFERROR(VLOOKUP(D883,'8. Asegura. de la Calid. y M'!$E:$F,2,FALSE),IFERROR(VLOOKUP(D883,'6. Gestión del Conocimiento'!$E:$F,2,FALSE),IFERROR(VLOOKUP(D883,'15. Gobernabilidad y Proceso...'!$E:$F,2,FALSE),IFERROR(VLOOKUP(D883,'12. Gestión del Talento Humano'!$E:$F,2,FALSE),IFERROR(VLOOKUP(D883,'14. Internacional... de la E.S.'!$E:$F,2,FALSE),IFERROR(VLOOKUP(D883,'10. Posgrado'!$E:$F,2,FALSE),IFERROR(VLOOKUP(D883,'17. Gestión TIC'!$E:$F,2,FALSE),IFERROR(VLOOKUP(D883,'16. Desa. del Sistema Educ.Sup.'!$E:$F,2,FALSE),IFERROR(VLOOKUP(D883,'9. Cultura de Inno. Insti...'!$E:$F,2,FALSE),VLOOKUP(D883,'7. Lo Esencial de la Reforma U.'!$E:$F,2,0)))))))))))))))))</f>
        <v xml:space="preserve">Realizar tres coloquios sobre la liga de debates del genio emprendedor y del buen gusto. </v>
      </c>
      <c r="D884" s="31"/>
      <c r="E884" s="92"/>
      <c r="F884" s="92"/>
      <c r="G884" s="92"/>
      <c r="H884" s="75"/>
      <c r="I884" s="75"/>
      <c r="J884" s="75"/>
      <c r="K884" s="111"/>
      <c r="L884" s="428"/>
    </row>
    <row r="885" spans="3:12" hidden="1" x14ac:dyDescent="0.25">
      <c r="C885" s="70"/>
      <c r="D885" s="31"/>
      <c r="E885" s="92"/>
      <c r="F885" s="92"/>
      <c r="G885" s="92"/>
      <c r="H885" s="75"/>
      <c r="I885" s="75"/>
      <c r="J885" s="75"/>
      <c r="K885" s="111"/>
      <c r="L885" s="428"/>
    </row>
    <row r="886" spans="3:12" ht="15.75" hidden="1" thickBot="1" x14ac:dyDescent="0.3">
      <c r="C886" s="125" t="s">
        <v>44</v>
      </c>
      <c r="D886" s="128" t="s">
        <v>45</v>
      </c>
      <c r="E886" s="127" t="s">
        <v>55</v>
      </c>
      <c r="F886" s="127" t="s">
        <v>57</v>
      </c>
      <c r="G886" s="126" t="s">
        <v>27</v>
      </c>
      <c r="H886" s="132" t="s">
        <v>131</v>
      </c>
      <c r="I886" s="127" t="s">
        <v>46</v>
      </c>
      <c r="J886" s="127" t="s">
        <v>132</v>
      </c>
      <c r="K886" s="127" t="s">
        <v>410</v>
      </c>
      <c r="L886" s="127" t="s">
        <v>411</v>
      </c>
    </row>
    <row r="887" spans="3:12" hidden="1" x14ac:dyDescent="0.25">
      <c r="C887" s="310" t="s">
        <v>47</v>
      </c>
      <c r="D887" s="1000"/>
      <c r="E887" s="311">
        <v>0</v>
      </c>
      <c r="F887" s="114">
        <v>30000</v>
      </c>
      <c r="G887" s="312">
        <f>E887*F887</f>
        <v>0</v>
      </c>
      <c r="H887" s="313" t="s">
        <v>1497</v>
      </c>
      <c r="I887" s="115" t="s">
        <v>699</v>
      </c>
      <c r="J887" s="115" t="str">
        <f>VLOOKUP(I887,Presupuesto!$B$11:$C$566,2,0)</f>
        <v>SERVICIOS DE CAPACITACION.</v>
      </c>
      <c r="K887" s="314" t="s">
        <v>1358</v>
      </c>
      <c r="L887" s="115" t="s">
        <v>394</v>
      </c>
    </row>
    <row r="888" spans="3:12" hidden="1" x14ac:dyDescent="0.25">
      <c r="C888" s="98" t="s">
        <v>48</v>
      </c>
      <c r="D888" s="1001"/>
      <c r="E888" s="199">
        <v>200</v>
      </c>
      <c r="F888" s="99">
        <v>50</v>
      </c>
      <c r="G888" s="96">
        <f t="shared" ref="G888:G890" si="72">E888*F888</f>
        <v>10000</v>
      </c>
      <c r="H888" s="160" t="s">
        <v>129</v>
      </c>
      <c r="I888" s="97" t="s">
        <v>717</v>
      </c>
      <c r="J888" s="97" t="str">
        <f>VLOOKUP(I888,Presupuesto!$B$11:$C$566,2,0)</f>
        <v>SERVICIOS DE IMPRENTA PUBLIC.Y REPRODUCCION</v>
      </c>
      <c r="K888" s="97" t="s">
        <v>472</v>
      </c>
      <c r="L888" s="97" t="s">
        <v>397</v>
      </c>
    </row>
    <row r="889" spans="3:12" hidden="1" x14ac:dyDescent="0.25">
      <c r="C889" s="98" t="s">
        <v>49</v>
      </c>
      <c r="D889" s="1001"/>
      <c r="E889" s="199">
        <v>150</v>
      </c>
      <c r="F889" s="99">
        <v>100</v>
      </c>
      <c r="G889" s="96">
        <f t="shared" si="72"/>
        <v>15000</v>
      </c>
      <c r="H889" s="160" t="s">
        <v>129</v>
      </c>
      <c r="I889" s="97" t="s">
        <v>792</v>
      </c>
      <c r="J889" s="97" t="str">
        <f>VLOOKUP(I889,Presupuesto!$B$11:$C$566,2,0)</f>
        <v>ALIMENTOS B EBIDAS PARA PERSONAS</v>
      </c>
      <c r="K889" s="97" t="s">
        <v>472</v>
      </c>
      <c r="L889" s="97" t="s">
        <v>401</v>
      </c>
    </row>
    <row r="890" spans="3:12" hidden="1" x14ac:dyDescent="0.25">
      <c r="C890" s="98" t="s">
        <v>50</v>
      </c>
      <c r="D890" s="1001"/>
      <c r="E890" s="150">
        <v>50</v>
      </c>
      <c r="F890" s="117">
        <v>100</v>
      </c>
      <c r="G890" s="96">
        <f t="shared" si="72"/>
        <v>5000</v>
      </c>
      <c r="H890" s="160" t="s">
        <v>129</v>
      </c>
      <c r="I890" s="307" t="s">
        <v>749</v>
      </c>
      <c r="J890" s="97" t="str">
        <f>VLOOKUP(I890,Presupuesto!$B$11:$C$566,2,0)</f>
        <v>PASAJES NACIONALES</v>
      </c>
      <c r="K890" s="97" t="s">
        <v>472</v>
      </c>
      <c r="L890" s="97" t="s">
        <v>402</v>
      </c>
    </row>
    <row r="891" spans="3:12" hidden="1" x14ac:dyDescent="0.25"/>
    <row r="892" spans="3:12" ht="15.75" hidden="1" thickBot="1" x14ac:dyDescent="0.3">
      <c r="C892" s="29" t="s">
        <v>43</v>
      </c>
      <c r="D892" s="30">
        <f>SUM(G898:G905)</f>
        <v>70000</v>
      </c>
      <c r="E892" s="92"/>
      <c r="F892" s="92"/>
      <c r="G892" s="92"/>
      <c r="H892" s="75"/>
      <c r="I892" s="75"/>
      <c r="J892" s="75"/>
      <c r="K892" s="111"/>
      <c r="L892" s="428"/>
    </row>
    <row r="893" spans="3:12" hidden="1" x14ac:dyDescent="0.25">
      <c r="C893" s="70"/>
      <c r="D893" s="31"/>
      <c r="E893" s="92"/>
      <c r="F893" s="92"/>
      <c r="G893" s="92"/>
      <c r="H893" s="75"/>
      <c r="I893" s="75"/>
      <c r="J893" s="75"/>
      <c r="K893" s="111"/>
      <c r="L893" s="428"/>
    </row>
    <row r="894" spans="3:12" ht="15.75" hidden="1" x14ac:dyDescent="0.25">
      <c r="C894" s="201" t="s">
        <v>392</v>
      </c>
      <c r="D894" s="347" t="s">
        <v>2871</v>
      </c>
      <c r="E894" s="92"/>
      <c r="F894" s="92"/>
      <c r="G894" s="92"/>
      <c r="H894" s="75"/>
      <c r="I894" s="75"/>
      <c r="J894" s="75"/>
      <c r="K894" s="111"/>
      <c r="L894" s="428"/>
    </row>
    <row r="895" spans="3:12" ht="18.75" hidden="1" x14ac:dyDescent="0.25">
      <c r="C895" s="207" t="str">
        <f>IFERROR(VLOOKUP(D894,'1. Desarrollo e Innov. Curricu.'!$E:$F,2,FALSE),IFERROR(VLOOKUP(D894,'2. Investigación Científica'!$E:$F,2,FALSE),IFERROR(VLOOKUP(D894,'3. Vinculación Univ. Sociedad'!$E:$F,2,FALSE),IFERROR(VLOOKUP(D894,'4. Docencia y Profesorado Univ.'!$E:$F,2,FALSE),IFERROR(VLOOKUP(D894,'5. Estudiantes y Graduados'!$E:$F,2,FALSE),IFERROR(VLOOKUP(D894,'11. Gestion Administrativa'!$E:$F,2,FALSE),IFERROR(VLOOKUP(D894,'13. Gestión Académica'!$E:$F,2,FALSE),IFERROR(VLOOKUP(D894,'8. Asegura. de la Calid. y M'!$E:$F,2,FALSE),IFERROR(VLOOKUP(D894,'6. Gestión del Conocimiento'!$E:$F,2,FALSE),IFERROR(VLOOKUP(D894,'15. Gobernabilidad y Proceso...'!$E:$F,2,FALSE),IFERROR(VLOOKUP(D894,'12. Gestión del Talento Humano'!$E:$F,2,FALSE),IFERROR(VLOOKUP(D894,'14. Internacional... de la E.S.'!$E:$F,2,FALSE),IFERROR(VLOOKUP(D894,'10. Posgrado'!$E:$F,2,FALSE),IFERROR(VLOOKUP(D894,'17. Gestión TIC'!$E:$F,2,FALSE),IFERROR(VLOOKUP(D894,'16. Desa. del Sistema Educ.Sup.'!$E:$F,2,FALSE),IFERROR(VLOOKUP(D894,'9. Cultura de Inno. Insti...'!$E:$F,2,FALSE),VLOOKUP(D894,'7. Lo Esencial de la Reforma U.'!$E:$F,2,0)))))))))))))))))</f>
        <v xml:space="preserve">Desarrollar el sexto encuentro de historiadores. </v>
      </c>
      <c r="D895" s="31"/>
      <c r="E895" s="92"/>
      <c r="F895" s="92"/>
      <c r="G895" s="92"/>
      <c r="H895" s="75"/>
      <c r="I895" s="75"/>
      <c r="J895" s="75"/>
      <c r="K895" s="111"/>
      <c r="L895" s="428"/>
    </row>
    <row r="896" spans="3:12" hidden="1" x14ac:dyDescent="0.25">
      <c r="C896" s="70"/>
      <c r="D896" s="31"/>
      <c r="E896" s="92"/>
      <c r="F896" s="92"/>
      <c r="G896" s="92"/>
      <c r="H896" s="75"/>
      <c r="I896" s="75"/>
      <c r="J896" s="75"/>
      <c r="K896" s="111"/>
      <c r="L896" s="428"/>
    </row>
    <row r="897" spans="3:12" ht="15.75" hidden="1" thickBot="1" x14ac:dyDescent="0.3">
      <c r="C897" s="125" t="s">
        <v>44</v>
      </c>
      <c r="D897" s="128" t="s">
        <v>45</v>
      </c>
      <c r="E897" s="127" t="s">
        <v>55</v>
      </c>
      <c r="F897" s="127" t="s">
        <v>57</v>
      </c>
      <c r="G897" s="126" t="s">
        <v>27</v>
      </c>
      <c r="H897" s="132" t="s">
        <v>131</v>
      </c>
      <c r="I897" s="127" t="s">
        <v>46</v>
      </c>
      <c r="J897" s="127" t="s">
        <v>132</v>
      </c>
      <c r="K897" s="127" t="s">
        <v>410</v>
      </c>
      <c r="L897" s="127" t="s">
        <v>411</v>
      </c>
    </row>
    <row r="898" spans="3:12" hidden="1" x14ac:dyDescent="0.25">
      <c r="C898" s="310" t="s">
        <v>47</v>
      </c>
      <c r="D898" s="1000"/>
      <c r="E898" s="311">
        <v>0</v>
      </c>
      <c r="F898" s="114">
        <v>30000</v>
      </c>
      <c r="G898" s="312">
        <f t="shared" ref="G898:G904" si="73">E898*F898</f>
        <v>0</v>
      </c>
      <c r="H898" s="313" t="s">
        <v>1497</v>
      </c>
      <c r="I898" s="115" t="s">
        <v>699</v>
      </c>
      <c r="J898" s="115" t="str">
        <f>VLOOKUP(I898,Presupuesto!$B$11:$C$566,2,0)</f>
        <v>SERVICIOS DE CAPACITACION.</v>
      </c>
      <c r="K898" s="314" t="s">
        <v>1358</v>
      </c>
      <c r="L898" s="115" t="s">
        <v>394</v>
      </c>
    </row>
    <row r="899" spans="3:12" hidden="1" x14ac:dyDescent="0.25">
      <c r="C899" s="98" t="s">
        <v>48</v>
      </c>
      <c r="D899" s="1001"/>
      <c r="E899" s="199">
        <v>150</v>
      </c>
      <c r="F899" s="99">
        <v>50</v>
      </c>
      <c r="G899" s="96">
        <f t="shared" si="73"/>
        <v>7500</v>
      </c>
      <c r="H899" s="160" t="s">
        <v>1497</v>
      </c>
      <c r="I899" s="97" t="s">
        <v>717</v>
      </c>
      <c r="J899" s="97" t="str">
        <f>VLOOKUP(I899,Presupuesto!$B$11:$C$566,2,0)</f>
        <v>SERVICIOS DE IMPRENTA PUBLIC.Y REPRODUCCION</v>
      </c>
      <c r="K899" s="97" t="s">
        <v>472</v>
      </c>
      <c r="L899" s="97" t="s">
        <v>399</v>
      </c>
    </row>
    <row r="900" spans="3:12" hidden="1" x14ac:dyDescent="0.25">
      <c r="C900" s="98" t="s">
        <v>49</v>
      </c>
      <c r="D900" s="1001"/>
      <c r="E900" s="199">
        <v>100</v>
      </c>
      <c r="F900" s="99">
        <v>150</v>
      </c>
      <c r="G900" s="96">
        <f t="shared" si="73"/>
        <v>15000</v>
      </c>
      <c r="H900" s="160" t="s">
        <v>1497</v>
      </c>
      <c r="I900" s="97" t="s">
        <v>792</v>
      </c>
      <c r="J900" s="97" t="str">
        <f>VLOOKUP(I900,Presupuesto!$B$11:$C$566,2,0)</f>
        <v>ALIMENTOS B EBIDAS PARA PERSONAS</v>
      </c>
      <c r="K900" s="97" t="s">
        <v>472</v>
      </c>
      <c r="L900" s="97" t="s">
        <v>399</v>
      </c>
    </row>
    <row r="901" spans="3:12" hidden="1" x14ac:dyDescent="0.25">
      <c r="C901" s="98" t="s">
        <v>51</v>
      </c>
      <c r="D901" s="1001"/>
      <c r="E901" s="199">
        <v>50</v>
      </c>
      <c r="F901" s="99">
        <v>85</v>
      </c>
      <c r="G901" s="96">
        <f t="shared" si="73"/>
        <v>4250</v>
      </c>
      <c r="H901" s="160" t="s">
        <v>1497</v>
      </c>
      <c r="I901" s="97" t="s">
        <v>821</v>
      </c>
      <c r="J901" s="97" t="str">
        <f>VLOOKUP(I901,Presupuesto!$B$11:$C$566,2,0)</f>
        <v>PRODUCTOS PAPEL Y CARTON</v>
      </c>
      <c r="K901" s="97" t="s">
        <v>472</v>
      </c>
      <c r="L901" s="97" t="s">
        <v>399</v>
      </c>
    </row>
    <row r="902" spans="3:12" hidden="1" x14ac:dyDescent="0.25">
      <c r="C902" s="98" t="s">
        <v>123</v>
      </c>
      <c r="D902" s="1001"/>
      <c r="E902" s="199">
        <v>200</v>
      </c>
      <c r="F902" s="99">
        <v>36</v>
      </c>
      <c r="G902" s="96">
        <f t="shared" si="73"/>
        <v>7200</v>
      </c>
      <c r="H902" s="160" t="s">
        <v>1497</v>
      </c>
      <c r="I902" s="97" t="s">
        <v>942</v>
      </c>
      <c r="J902" s="97" t="str">
        <f>VLOOKUP(I902,Presupuesto!$B$11:$C$566,2,0)</f>
        <v>UTILES DE ESCRITORIO, OFICINA Y ENSE¥ANZA</v>
      </c>
      <c r="K902" s="97" t="s">
        <v>472</v>
      </c>
      <c r="L902" s="97" t="s">
        <v>399</v>
      </c>
    </row>
    <row r="903" spans="3:12" hidden="1" x14ac:dyDescent="0.25">
      <c r="C903" s="98" t="s">
        <v>34</v>
      </c>
      <c r="D903" s="1001"/>
      <c r="E903" s="199">
        <v>50</v>
      </c>
      <c r="F903" s="99">
        <v>80</v>
      </c>
      <c r="G903" s="96">
        <f t="shared" si="73"/>
        <v>4000</v>
      </c>
      <c r="H903" s="160" t="s">
        <v>1497</v>
      </c>
      <c r="I903" s="97" t="s">
        <v>942</v>
      </c>
      <c r="J903" s="97" t="str">
        <f>VLOOKUP(I903,Presupuesto!$B$11:$C$566,2,0)</f>
        <v>UTILES DE ESCRITORIO, OFICINA Y ENSE¥ANZA</v>
      </c>
      <c r="K903" s="97" t="s">
        <v>472</v>
      </c>
      <c r="L903" s="97" t="s">
        <v>399</v>
      </c>
    </row>
    <row r="904" spans="3:12" hidden="1" x14ac:dyDescent="0.25">
      <c r="C904" s="108" t="s">
        <v>52</v>
      </c>
      <c r="D904" s="1001"/>
      <c r="E904" s="209">
        <v>182</v>
      </c>
      <c r="F904" s="118">
        <v>25</v>
      </c>
      <c r="G904" s="96">
        <f t="shared" si="73"/>
        <v>4550</v>
      </c>
      <c r="H904" s="160" t="s">
        <v>1497</v>
      </c>
      <c r="I904" s="97" t="s">
        <v>942</v>
      </c>
      <c r="J904" s="97" t="str">
        <f>VLOOKUP(I904,Presupuesto!$B$11:$C$566,2,0)</f>
        <v>UTILES DE ESCRITORIO, OFICINA Y ENSE¥ANZA</v>
      </c>
      <c r="K904" s="97" t="s">
        <v>472</v>
      </c>
      <c r="L904" s="97" t="s">
        <v>399</v>
      </c>
    </row>
    <row r="905" spans="3:12" ht="15.75" hidden="1" thickBot="1" x14ac:dyDescent="0.3">
      <c r="C905" s="213" t="s">
        <v>428</v>
      </c>
      <c r="D905" s="214">
        <v>5</v>
      </c>
      <c r="E905" s="315">
        <v>2.75</v>
      </c>
      <c r="F905" s="103">
        <f>HLOOKUP(C905,$AH$2:$BU$3,2,0)</f>
        <v>2000</v>
      </c>
      <c r="G905" s="104">
        <f>D905*E905*F905</f>
        <v>27500</v>
      </c>
      <c r="H905" s="316" t="s">
        <v>1497</v>
      </c>
      <c r="I905" s="317" t="s">
        <v>761</v>
      </c>
      <c r="J905" s="105" t="str">
        <f>VLOOKUP(I905,Presupuesto!$B$11:$C$566,2,0)</f>
        <v>VIATICOS NACIONALES</v>
      </c>
      <c r="K905" s="318" t="s">
        <v>472</v>
      </c>
      <c r="L905" s="318" t="s">
        <v>399</v>
      </c>
    </row>
    <row r="906" spans="3:12" hidden="1" x14ac:dyDescent="0.25"/>
    <row r="907" spans="3:12" hidden="1" x14ac:dyDescent="0.25"/>
    <row r="908" spans="3:12" ht="15.75" hidden="1" thickBot="1" x14ac:dyDescent="0.3">
      <c r="C908" s="29" t="s">
        <v>43</v>
      </c>
      <c r="D908" s="30">
        <f>SUM(G914:G915)</f>
        <v>40720.358250000005</v>
      </c>
      <c r="E908" s="92"/>
      <c r="F908" s="92"/>
      <c r="G908" s="92"/>
      <c r="H908" s="75"/>
      <c r="I908" s="75"/>
      <c r="J908" s="75"/>
      <c r="K908" s="111"/>
      <c r="L908" s="428"/>
    </row>
    <row r="909" spans="3:12" hidden="1" x14ac:dyDescent="0.25">
      <c r="C909" s="70"/>
      <c r="D909" s="31"/>
      <c r="E909" s="92"/>
      <c r="F909" s="92"/>
      <c r="G909" s="92"/>
      <c r="H909" s="75"/>
      <c r="I909" s="75"/>
      <c r="J909" s="75"/>
      <c r="K909" s="111"/>
      <c r="L909" s="428"/>
    </row>
    <row r="910" spans="3:12" ht="15.75" hidden="1" x14ac:dyDescent="0.25">
      <c r="C910" s="201" t="s">
        <v>392</v>
      </c>
      <c r="D910" s="347" t="s">
        <v>2872</v>
      </c>
      <c r="E910" s="92"/>
      <c r="F910" s="92"/>
      <c r="G910" s="92"/>
      <c r="H910" s="75"/>
      <c r="I910" s="75"/>
      <c r="J910" s="75"/>
      <c r="K910" s="111"/>
      <c r="L910" s="428"/>
    </row>
    <row r="911" spans="3:12" ht="18.75" hidden="1" x14ac:dyDescent="0.25">
      <c r="C911" s="207" t="str">
        <f>IFERROR(VLOOKUP(D910,'1. Desarrollo e Innov. Curricu.'!$E:$F,2,FALSE),IFERROR(VLOOKUP(D910,'2. Investigación Científica'!$E:$F,2,FALSE),IFERROR(VLOOKUP(D910,'3. Vinculación Univ. Sociedad'!$E:$F,2,FALSE),IFERROR(VLOOKUP(D910,'4. Docencia y Profesorado Univ.'!$E:$F,2,FALSE),IFERROR(VLOOKUP(D910,'5. Estudiantes y Graduados'!$E:$F,2,FALSE),IFERROR(VLOOKUP(D910,'11. Gestion Administrativa'!$E:$F,2,FALSE),IFERROR(VLOOKUP(D910,'13. Gestión Académica'!$E:$F,2,FALSE),IFERROR(VLOOKUP(D910,'8. Asegura. de la Calid. y M'!$E:$F,2,FALSE),IFERROR(VLOOKUP(D910,'6. Gestión del Conocimiento'!$E:$F,2,FALSE),IFERROR(VLOOKUP(D910,'15. Gobernabilidad y Proceso...'!$E:$F,2,FALSE),IFERROR(VLOOKUP(D910,'12. Gestión del Talento Humano'!$E:$F,2,FALSE),IFERROR(VLOOKUP(D910,'14. Internacional... de la E.S.'!$E:$F,2,FALSE),IFERROR(VLOOKUP(D910,'10. Posgrado'!$E:$F,2,FALSE),IFERROR(VLOOKUP(D910,'17. Gestión TIC'!$E:$F,2,FALSE),IFERROR(VLOOKUP(D910,'16. Desa. del Sistema Educ.Sup.'!$E:$F,2,FALSE),IFERROR(VLOOKUP(D910,'9. Cultura de Inno. Insti...'!$E:$F,2,FALSE),VLOOKUP(D910,'7. Lo Esencial de la Reforma U.'!$E:$F,2,0)))))))))))))))))</f>
        <v xml:space="preserve">Gestionar la participación de  docentes visitantes para apoyo al desarrollo de la maestría. </v>
      </c>
      <c r="D911" s="31"/>
      <c r="E911" s="92"/>
      <c r="F911" s="92"/>
      <c r="G911" s="92"/>
      <c r="H911" s="75"/>
      <c r="I911" s="75"/>
      <c r="J911" s="75"/>
      <c r="K911" s="111"/>
      <c r="L911" s="428"/>
    </row>
    <row r="912" spans="3:12" hidden="1" x14ac:dyDescent="0.25">
      <c r="C912" s="70"/>
      <c r="D912" s="31"/>
      <c r="E912" s="92"/>
      <c r="F912" s="92"/>
      <c r="G912" s="92"/>
      <c r="H912" s="75"/>
      <c r="I912" s="75"/>
      <c r="J912" s="75"/>
      <c r="K912" s="111"/>
      <c r="L912" s="428"/>
    </row>
    <row r="913" spans="3:12" ht="15.75" hidden="1" thickBot="1" x14ac:dyDescent="0.3">
      <c r="C913" s="125" t="s">
        <v>44</v>
      </c>
      <c r="D913" s="128" t="s">
        <v>45</v>
      </c>
      <c r="E913" s="127" t="s">
        <v>55</v>
      </c>
      <c r="F913" s="127" t="s">
        <v>57</v>
      </c>
      <c r="G913" s="126" t="s">
        <v>27</v>
      </c>
      <c r="H913" s="132" t="s">
        <v>131</v>
      </c>
      <c r="I913" s="127" t="s">
        <v>46</v>
      </c>
      <c r="J913" s="127" t="s">
        <v>132</v>
      </c>
      <c r="K913" s="127" t="s">
        <v>410</v>
      </c>
      <c r="L913" s="127" t="s">
        <v>411</v>
      </c>
    </row>
    <row r="914" spans="3:12" hidden="1" x14ac:dyDescent="0.25">
      <c r="C914" s="310" t="s">
        <v>47</v>
      </c>
      <c r="D914" s="667"/>
      <c r="E914" s="311">
        <v>0</v>
      </c>
      <c r="F914" s="114">
        <v>30000</v>
      </c>
      <c r="G914" s="312">
        <f t="shared" ref="G914" si="74">E914*F914</f>
        <v>0</v>
      </c>
      <c r="H914" s="313" t="s">
        <v>1497</v>
      </c>
      <c r="I914" s="115" t="s">
        <v>699</v>
      </c>
      <c r="J914" s="115" t="str">
        <f>VLOOKUP(I914,Presupuesto!$B$11:$C$566,2,0)</f>
        <v>SERVICIOS DE CAPACITACION.</v>
      </c>
      <c r="K914" s="314" t="s">
        <v>1358</v>
      </c>
      <c r="L914" s="115" t="s">
        <v>394</v>
      </c>
    </row>
    <row r="915" spans="3:12" ht="15.75" hidden="1" thickBot="1" x14ac:dyDescent="0.3">
      <c r="C915" s="213" t="s">
        <v>448</v>
      </c>
      <c r="D915" s="214">
        <v>2</v>
      </c>
      <c r="E915" s="315">
        <v>4.75</v>
      </c>
      <c r="F915" s="103">
        <f>HLOOKUP(C915,$AH$2:$BU$3,2,0)</f>
        <v>4286.3535000000002</v>
      </c>
      <c r="G915" s="104">
        <f>D915*E915*F915</f>
        <v>40720.358250000005</v>
      </c>
      <c r="H915" s="316" t="s">
        <v>1497</v>
      </c>
      <c r="I915" s="317" t="s">
        <v>767</v>
      </c>
      <c r="J915" s="115" t="str">
        <f>VLOOKUP(I915,Presupuesto!$B$11:$C$566,2,0)</f>
        <v>VIATICOS AL EXTERIOR</v>
      </c>
      <c r="K915" s="318" t="s">
        <v>472</v>
      </c>
      <c r="L915" s="318" t="s">
        <v>412</v>
      </c>
    </row>
    <row r="916" spans="3:12" hidden="1" x14ac:dyDescent="0.25"/>
    <row r="917" spans="3:12" s="428" customFormat="1" hidden="1" x14ac:dyDescent="0.25">
      <c r="H917" s="415"/>
    </row>
    <row r="918" spans="3:12" ht="15.75" hidden="1" thickBot="1" x14ac:dyDescent="0.3">
      <c r="C918" s="29" t="s">
        <v>43</v>
      </c>
      <c r="D918" s="30">
        <f>SUM(G924:G926)</f>
        <v>95349.510000000009</v>
      </c>
      <c r="E918" s="92"/>
      <c r="F918" s="92"/>
      <c r="G918" s="92"/>
      <c r="H918" s="75"/>
      <c r="I918" s="75"/>
      <c r="J918" s="75"/>
      <c r="K918" s="111"/>
      <c r="L918" s="428"/>
    </row>
    <row r="919" spans="3:12" hidden="1" x14ac:dyDescent="0.25">
      <c r="C919" s="70"/>
      <c r="D919" s="31"/>
      <c r="E919" s="92"/>
      <c r="F919" s="92"/>
      <c r="G919" s="92"/>
      <c r="H919" s="75"/>
      <c r="I919" s="75"/>
      <c r="J919" s="75"/>
      <c r="K919" s="111"/>
      <c r="L919" s="428"/>
    </row>
    <row r="920" spans="3:12" ht="15.75" hidden="1" x14ac:dyDescent="0.25">
      <c r="C920" s="201" t="s">
        <v>392</v>
      </c>
      <c r="D920" s="347" t="s">
        <v>2873</v>
      </c>
      <c r="E920" s="92"/>
      <c r="F920" s="92"/>
      <c r="G920" s="92"/>
      <c r="H920" s="75"/>
      <c r="I920" s="75"/>
      <c r="J920" s="75"/>
      <c r="K920" s="111"/>
      <c r="L920" s="428"/>
    </row>
    <row r="921" spans="3:12" ht="18.75" hidden="1" x14ac:dyDescent="0.25">
      <c r="C921" s="207" t="str">
        <f>IFERROR(VLOOKUP(D920,'1. Desarrollo e Innov. Curricu.'!$E:$F,2,FALSE),IFERROR(VLOOKUP(D920,'2. Investigación Científica'!$E:$F,2,FALSE),IFERROR(VLOOKUP(D920,'3. Vinculación Univ. Sociedad'!$E:$F,2,FALSE),IFERROR(VLOOKUP(D920,'4. Docencia y Profesorado Univ.'!$E:$F,2,FALSE),IFERROR(VLOOKUP(D920,'5. Estudiantes y Graduados'!$E:$F,2,FALSE),IFERROR(VLOOKUP(D920,'11. Gestion Administrativa'!$E:$F,2,FALSE),IFERROR(VLOOKUP(D920,'13. Gestión Académica'!$E:$F,2,FALSE),IFERROR(VLOOKUP(D920,'8. Asegura. de la Calid. y M'!$E:$F,2,FALSE),IFERROR(VLOOKUP(D920,'6. Gestión del Conocimiento'!$E:$F,2,FALSE),IFERROR(VLOOKUP(D920,'15. Gobernabilidad y Proceso...'!$E:$F,2,FALSE),IFERROR(VLOOKUP(D920,'12. Gestión del Talento Humano'!$E:$F,2,FALSE),IFERROR(VLOOKUP(D920,'14. Internacional... de la E.S.'!$E:$F,2,FALSE),IFERROR(VLOOKUP(D920,'10. Posgrado'!$E:$F,2,FALSE),IFERROR(VLOOKUP(D920,'17. Gestión TIC'!$E:$F,2,FALSE),IFERROR(VLOOKUP(D920,'16. Desa. del Sistema Educ.Sup.'!$E:$F,2,FALSE),IFERROR(VLOOKUP(D920,'9. Cultura de Inno. Insti...'!$E:$F,2,FALSE),VLOOKUP(D920,'7. Lo Esencial de la Reforma U.'!$E:$F,2,0)))))))))))))))))</f>
        <v>Participar en congresos internacionales.</v>
      </c>
      <c r="D921" s="31"/>
      <c r="E921" s="92"/>
      <c r="F921" s="92"/>
      <c r="G921" s="92"/>
      <c r="H921" s="75"/>
      <c r="I921" s="75"/>
      <c r="J921" s="75"/>
      <c r="K921" s="111"/>
      <c r="L921" s="428"/>
    </row>
    <row r="922" spans="3:12" hidden="1" x14ac:dyDescent="0.25">
      <c r="C922" s="70"/>
      <c r="D922" s="31"/>
      <c r="E922" s="92"/>
      <c r="F922" s="92"/>
      <c r="G922" s="92"/>
      <c r="H922" s="75"/>
      <c r="I922" s="75"/>
      <c r="J922" s="75"/>
      <c r="K922" s="111"/>
      <c r="L922" s="428"/>
    </row>
    <row r="923" spans="3:12" ht="15.75" hidden="1" thickBot="1" x14ac:dyDescent="0.3">
      <c r="C923" s="125" t="s">
        <v>44</v>
      </c>
      <c r="D923" s="128" t="s">
        <v>45</v>
      </c>
      <c r="E923" s="127" t="s">
        <v>55</v>
      </c>
      <c r="F923" s="127" t="s">
        <v>57</v>
      </c>
      <c r="G923" s="126" t="s">
        <v>27</v>
      </c>
      <c r="H923" s="132" t="s">
        <v>131</v>
      </c>
      <c r="I923" s="127" t="s">
        <v>46</v>
      </c>
      <c r="J923" s="127" t="s">
        <v>132</v>
      </c>
      <c r="K923" s="127" t="s">
        <v>410</v>
      </c>
      <c r="L923" s="127" t="s">
        <v>411</v>
      </c>
    </row>
    <row r="924" spans="3:12" hidden="1" x14ac:dyDescent="0.25">
      <c r="C924" s="310" t="s">
        <v>47</v>
      </c>
      <c r="D924" s="667"/>
      <c r="E924" s="311">
        <v>0</v>
      </c>
      <c r="F924" s="114">
        <v>30000</v>
      </c>
      <c r="G924" s="312">
        <f t="shared" ref="G924:G925" si="75">E924*F924</f>
        <v>0</v>
      </c>
      <c r="H924" s="313" t="s">
        <v>1497</v>
      </c>
      <c r="I924" s="115" t="s">
        <v>699</v>
      </c>
      <c r="J924" s="115" t="str">
        <f>VLOOKUP(I924,Presupuesto!$B$11:$C$566,2,0)</f>
        <v>SERVICIOS DE CAPACITACION.</v>
      </c>
      <c r="K924" s="314" t="s">
        <v>1358</v>
      </c>
      <c r="L924" s="115" t="s">
        <v>394</v>
      </c>
    </row>
    <row r="925" spans="3:12" s="428" customFormat="1" hidden="1" x14ac:dyDescent="0.25">
      <c r="C925" s="859" t="s">
        <v>50</v>
      </c>
      <c r="D925" s="668"/>
      <c r="E925" s="150">
        <v>2</v>
      </c>
      <c r="F925" s="117">
        <v>18000</v>
      </c>
      <c r="G925" s="96">
        <f t="shared" si="75"/>
        <v>36000</v>
      </c>
      <c r="H925" s="160" t="s">
        <v>129</v>
      </c>
      <c r="I925" s="307" t="s">
        <v>749</v>
      </c>
      <c r="J925" s="115" t="str">
        <f>VLOOKUP(I925,Presupuesto!$B$11:$C$566,2,0)</f>
        <v>PASAJES NACIONALES</v>
      </c>
      <c r="K925" s="97" t="s">
        <v>472</v>
      </c>
      <c r="L925" s="97" t="s">
        <v>402</v>
      </c>
    </row>
    <row r="926" spans="3:12" ht="15.75" hidden="1" thickBot="1" x14ac:dyDescent="0.3">
      <c r="C926" s="213" t="s">
        <v>444</v>
      </c>
      <c r="D926" s="214">
        <v>2</v>
      </c>
      <c r="E926" s="315">
        <v>6</v>
      </c>
      <c r="F926" s="103">
        <f>HLOOKUP(C926,$AH$2:$BU$3,2,0)</f>
        <v>4945.7925000000005</v>
      </c>
      <c r="G926" s="104">
        <f>D926*E926*F926</f>
        <v>59349.510000000009</v>
      </c>
      <c r="H926" s="316" t="s">
        <v>129</v>
      </c>
      <c r="I926" s="317" t="s">
        <v>767</v>
      </c>
      <c r="J926" s="115" t="str">
        <f>VLOOKUP(I926,Presupuesto!$B$11:$C$566,2,0)</f>
        <v>VIATICOS AL EXTERIOR</v>
      </c>
      <c r="K926" s="318" t="s">
        <v>472</v>
      </c>
      <c r="L926" s="318" t="s">
        <v>412</v>
      </c>
    </row>
    <row r="927" spans="3:12" hidden="1" x14ac:dyDescent="0.25"/>
    <row r="928" spans="3:12" ht="15.75" hidden="1" thickBot="1" x14ac:dyDescent="0.3">
      <c r="C928" s="29" t="s">
        <v>43</v>
      </c>
      <c r="D928" s="30">
        <f>SUM(G934:G936)</f>
        <v>22550</v>
      </c>
      <c r="E928" s="92"/>
      <c r="F928" s="92"/>
      <c r="G928" s="92"/>
      <c r="H928" s="75"/>
      <c r="I928" s="75"/>
      <c r="J928" s="75"/>
      <c r="K928" s="111"/>
      <c r="L928" s="428"/>
    </row>
    <row r="929" spans="3:12" hidden="1" x14ac:dyDescent="0.25">
      <c r="C929" s="70"/>
      <c r="D929" s="31"/>
      <c r="E929" s="92"/>
      <c r="F929" s="92"/>
      <c r="G929" s="92"/>
      <c r="H929" s="75"/>
      <c r="I929" s="75"/>
      <c r="J929" s="75"/>
      <c r="K929" s="111"/>
      <c r="L929" s="428"/>
    </row>
    <row r="930" spans="3:12" ht="15.75" hidden="1" x14ac:dyDescent="0.25">
      <c r="C930" s="201" t="s">
        <v>392</v>
      </c>
      <c r="D930" s="347" t="s">
        <v>2880</v>
      </c>
      <c r="E930" s="92"/>
      <c r="F930" s="92"/>
      <c r="G930" s="92"/>
      <c r="H930" s="75"/>
      <c r="I930" s="75"/>
      <c r="J930" s="75"/>
      <c r="K930" s="111"/>
      <c r="L930" s="428"/>
    </row>
    <row r="931" spans="3:12" ht="18.75" hidden="1" x14ac:dyDescent="0.25">
      <c r="C931" s="207" t="str">
        <f>IFERROR(VLOOKUP(D930,'1. Desarrollo e Innov. Curricu.'!$E:$F,2,FALSE),IFERROR(VLOOKUP(D930,'2. Investigación Científica'!$E:$F,2,FALSE),IFERROR(VLOOKUP(D930,'3. Vinculación Univ. Sociedad'!$E:$F,2,FALSE),IFERROR(VLOOKUP(D930,'4. Docencia y Profesorado Univ.'!$E:$F,2,FALSE),IFERROR(VLOOKUP(D930,'5. Estudiantes y Graduados'!$E:$F,2,FALSE),IFERROR(VLOOKUP(D930,'11. Gestion Administrativa'!$E:$F,2,FALSE),IFERROR(VLOOKUP(D930,'13. Gestión Académica'!$E:$F,2,FALSE),IFERROR(VLOOKUP(D930,'8. Asegura. de la Calid. y M'!$E:$F,2,FALSE),IFERROR(VLOOKUP(D930,'6. Gestión del Conocimiento'!$E:$F,2,FALSE),IFERROR(VLOOKUP(D930,'15. Gobernabilidad y Proceso...'!$E:$F,2,FALSE),IFERROR(VLOOKUP(D930,'12. Gestión del Talento Humano'!$E:$F,2,FALSE),IFERROR(VLOOKUP(D930,'14. Internacional... de la E.S.'!$E:$F,2,FALSE),IFERROR(VLOOKUP(D930,'10. Posgrado'!$E:$F,2,FALSE),IFERROR(VLOOKUP(D930,'17. Gestión TIC'!$E:$F,2,FALSE),IFERROR(VLOOKUP(D930,'16. Desa. del Sistema Educ.Sup.'!$E:$F,2,FALSE),IFERROR(VLOOKUP(D930,'9. Cultura de Inno. Insti...'!$E:$F,2,FALSE),VLOOKUP(D930,'7. Lo Esencial de la Reforma U.'!$E:$F,2,0)))))))))))))))))</f>
        <v xml:space="preserve">Organizar a los productores de leche del municipio de Manto, Olacho, para constituir una procesadora de lacteos. </v>
      </c>
      <c r="D931" s="31"/>
      <c r="E931" s="92"/>
      <c r="F931" s="92"/>
      <c r="G931" s="92"/>
      <c r="H931" s="75"/>
      <c r="I931" s="75"/>
      <c r="J931" s="75"/>
      <c r="K931" s="111"/>
      <c r="L931" s="428"/>
    </row>
    <row r="932" spans="3:12" hidden="1" x14ac:dyDescent="0.25">
      <c r="C932" s="70"/>
      <c r="D932" s="31"/>
      <c r="E932" s="92"/>
      <c r="F932" s="92"/>
      <c r="G932" s="92"/>
      <c r="H932" s="75"/>
      <c r="I932" s="75"/>
      <c r="J932" s="75"/>
      <c r="K932" s="111"/>
      <c r="L932" s="428"/>
    </row>
    <row r="933" spans="3:12" hidden="1" x14ac:dyDescent="0.25">
      <c r="C933" s="499" t="s">
        <v>44</v>
      </c>
      <c r="D933" s="148" t="s">
        <v>45</v>
      </c>
      <c r="E933" s="499" t="s">
        <v>55</v>
      </c>
      <c r="F933" s="499" t="s">
        <v>57</v>
      </c>
      <c r="G933" s="504" t="s">
        <v>27</v>
      </c>
      <c r="H933" s="149" t="s">
        <v>131</v>
      </c>
      <c r="I933" s="499" t="s">
        <v>46</v>
      </c>
      <c r="J933" s="499" t="s">
        <v>132</v>
      </c>
      <c r="K933" s="499" t="s">
        <v>410</v>
      </c>
      <c r="L933" s="499" t="s">
        <v>411</v>
      </c>
    </row>
    <row r="934" spans="3:12" hidden="1" x14ac:dyDescent="0.25">
      <c r="C934" s="493" t="s">
        <v>47</v>
      </c>
      <c r="D934" s="669"/>
      <c r="E934" s="500">
        <v>0</v>
      </c>
      <c r="F934" s="507">
        <v>30000</v>
      </c>
      <c r="G934" s="505">
        <f t="shared" ref="G934" si="76">E934*F934</f>
        <v>0</v>
      </c>
      <c r="H934" s="164" t="s">
        <v>1497</v>
      </c>
      <c r="I934" s="506" t="s">
        <v>699</v>
      </c>
      <c r="J934" s="506" t="str">
        <f>VLOOKUP(I934,Presupuesto!$B$11:$C$566,2,0)</f>
        <v>SERVICIOS DE CAPACITACION.</v>
      </c>
      <c r="K934" s="521" t="s">
        <v>1358</v>
      </c>
      <c r="L934" s="506" t="s">
        <v>394</v>
      </c>
    </row>
    <row r="935" spans="3:12" hidden="1" x14ac:dyDescent="0.25">
      <c r="C935" s="550" t="s">
        <v>430</v>
      </c>
      <c r="D935" s="551">
        <v>3</v>
      </c>
      <c r="E935" s="552">
        <v>5.5</v>
      </c>
      <c r="F935" s="505">
        <f>HLOOKUP(C935,$AH$2:$BU$3,2,0)</f>
        <v>1150</v>
      </c>
      <c r="G935" s="505">
        <f>D935*E935*F935</f>
        <v>18975</v>
      </c>
      <c r="H935" s="164" t="s">
        <v>129</v>
      </c>
      <c r="I935" s="553" t="s">
        <v>761</v>
      </c>
      <c r="J935" s="506" t="str">
        <f>VLOOKUP(I935,Presupuesto!$B$11:$C$566,2,0)</f>
        <v>VIATICOS NACIONALES</v>
      </c>
      <c r="K935" s="506" t="s">
        <v>472</v>
      </c>
      <c r="L935" s="506" t="s">
        <v>397</v>
      </c>
    </row>
    <row r="936" spans="3:12" s="428" customFormat="1" hidden="1" x14ac:dyDescent="0.25">
      <c r="C936" s="550" t="s">
        <v>438</v>
      </c>
      <c r="D936" s="551">
        <v>1</v>
      </c>
      <c r="E936" s="552">
        <v>5.5</v>
      </c>
      <c r="F936" s="505">
        <f>HLOOKUP(C936,$AH$2:$BU$3,2,0)</f>
        <v>650</v>
      </c>
      <c r="G936" s="505">
        <f>D936*E936*F936</f>
        <v>3575</v>
      </c>
      <c r="H936" s="164" t="s">
        <v>129</v>
      </c>
      <c r="I936" s="553" t="s">
        <v>761</v>
      </c>
      <c r="J936" s="506" t="str">
        <f>VLOOKUP(I936,Presupuesto!$B$11:$C$566,2,0)</f>
        <v>VIATICOS NACIONALES</v>
      </c>
      <c r="K936" s="506" t="s">
        <v>472</v>
      </c>
      <c r="L936" s="506" t="s">
        <v>397</v>
      </c>
    </row>
    <row r="937" spans="3:12" hidden="1" x14ac:dyDescent="0.25"/>
    <row r="938" spans="3:12" ht="15.75" hidden="1" thickBot="1" x14ac:dyDescent="0.3">
      <c r="C938" s="29" t="s">
        <v>43</v>
      </c>
      <c r="D938" s="30">
        <f>SUM(G944:G946)</f>
        <v>18900</v>
      </c>
      <c r="E938" s="92"/>
      <c r="F938" s="92"/>
      <c r="G938" s="92"/>
      <c r="H938" s="75"/>
      <c r="I938" s="75"/>
      <c r="J938" s="75"/>
      <c r="K938" s="111"/>
      <c r="L938" s="428"/>
    </row>
    <row r="939" spans="3:12" hidden="1" x14ac:dyDescent="0.25">
      <c r="C939" s="70"/>
      <c r="D939" s="31"/>
      <c r="E939" s="92"/>
      <c r="F939" s="92"/>
      <c r="G939" s="92"/>
      <c r="H939" s="75"/>
      <c r="I939" s="75"/>
      <c r="J939" s="75"/>
      <c r="K939" s="111"/>
      <c r="L939" s="428"/>
    </row>
    <row r="940" spans="3:12" ht="15.75" hidden="1" x14ac:dyDescent="0.25">
      <c r="C940" s="201" t="s">
        <v>392</v>
      </c>
      <c r="D940" s="347" t="s">
        <v>2881</v>
      </c>
      <c r="E940" s="92"/>
      <c r="F940" s="92"/>
      <c r="G940" s="92"/>
      <c r="H940" s="75"/>
      <c r="I940" s="75"/>
      <c r="J940" s="75"/>
      <c r="K940" s="111"/>
      <c r="L940" s="428"/>
    </row>
    <row r="941" spans="3:12" ht="18.75" hidden="1" x14ac:dyDescent="0.25">
      <c r="C941" s="207" t="str">
        <f>IFERROR(VLOOKUP(D940,'1. Desarrollo e Innov. Curricu.'!$E:$F,2,FALSE),IFERROR(VLOOKUP(D940,'2. Investigación Científica'!$E:$F,2,FALSE),IFERROR(VLOOKUP(D940,'3. Vinculación Univ. Sociedad'!$E:$F,2,FALSE),IFERROR(VLOOKUP(D940,'4. Docencia y Profesorado Univ.'!$E:$F,2,FALSE),IFERROR(VLOOKUP(D940,'5. Estudiantes y Graduados'!$E:$F,2,FALSE),IFERROR(VLOOKUP(D940,'11. Gestion Administrativa'!$E:$F,2,FALSE),IFERROR(VLOOKUP(D940,'13. Gestión Académica'!$E:$F,2,FALSE),IFERROR(VLOOKUP(D940,'8. Asegura. de la Calid. y M'!$E:$F,2,FALSE),IFERROR(VLOOKUP(D940,'6. Gestión del Conocimiento'!$E:$F,2,FALSE),IFERROR(VLOOKUP(D940,'15. Gobernabilidad y Proceso...'!$E:$F,2,FALSE),IFERROR(VLOOKUP(D940,'12. Gestión del Talento Humano'!$E:$F,2,FALSE),IFERROR(VLOOKUP(D940,'14. Internacional... de la E.S.'!$E:$F,2,FALSE),IFERROR(VLOOKUP(D940,'10. Posgrado'!$E:$F,2,FALSE),IFERROR(VLOOKUP(D940,'17. Gestión TIC'!$E:$F,2,FALSE),IFERROR(VLOOKUP(D940,'16. Desa. del Sistema Educ.Sup.'!$E:$F,2,FALSE),IFERROR(VLOOKUP(D940,'9. Cultura de Inno. Insti...'!$E:$F,2,FALSE),VLOOKUP(D940,'7. Lo Esencial de la Reforma U.'!$E:$F,2,0)))))))))))))))))</f>
        <v>Realizar gestión de viáticos para visitas a CRAED</v>
      </c>
      <c r="D941" s="31"/>
      <c r="E941" s="92"/>
      <c r="F941" s="92"/>
      <c r="G941" s="92"/>
      <c r="H941" s="75"/>
      <c r="I941" s="75"/>
      <c r="J941" s="75"/>
      <c r="K941" s="111"/>
      <c r="L941" s="428"/>
    </row>
    <row r="942" spans="3:12" hidden="1" x14ac:dyDescent="0.25">
      <c r="C942" s="70"/>
      <c r="D942" s="31"/>
      <c r="E942" s="92"/>
      <c r="F942" s="92"/>
      <c r="G942" s="92"/>
      <c r="H942" s="75"/>
      <c r="I942" s="75"/>
      <c r="J942" s="75"/>
      <c r="K942" s="111"/>
      <c r="L942" s="428"/>
    </row>
    <row r="943" spans="3:12" hidden="1" x14ac:dyDescent="0.25">
      <c r="C943" s="499" t="s">
        <v>44</v>
      </c>
      <c r="D943" s="148" t="s">
        <v>45</v>
      </c>
      <c r="E943" s="499" t="s">
        <v>55</v>
      </c>
      <c r="F943" s="499" t="s">
        <v>57</v>
      </c>
      <c r="G943" s="504" t="s">
        <v>27</v>
      </c>
      <c r="H943" s="149" t="s">
        <v>131</v>
      </c>
      <c r="I943" s="499" t="s">
        <v>46</v>
      </c>
      <c r="J943" s="499" t="s">
        <v>132</v>
      </c>
      <c r="K943" s="499" t="s">
        <v>410</v>
      </c>
      <c r="L943" s="499" t="s">
        <v>411</v>
      </c>
    </row>
    <row r="944" spans="3:12" hidden="1" x14ac:dyDescent="0.25">
      <c r="C944" s="493" t="s">
        <v>47</v>
      </c>
      <c r="D944" s="669"/>
      <c r="E944" s="500">
        <v>0</v>
      </c>
      <c r="F944" s="507">
        <v>30000</v>
      </c>
      <c r="G944" s="505">
        <f t="shared" ref="G944" si="77">E944*F944</f>
        <v>0</v>
      </c>
      <c r="H944" s="164" t="s">
        <v>1497</v>
      </c>
      <c r="I944" s="506" t="s">
        <v>699</v>
      </c>
      <c r="J944" s="506" t="str">
        <f>VLOOKUP(I944,Presupuesto!$B$11:$C$566,2,0)</f>
        <v>SERVICIOS DE CAPACITACION.</v>
      </c>
      <c r="K944" s="521" t="s">
        <v>1358</v>
      </c>
      <c r="L944" s="506" t="s">
        <v>394</v>
      </c>
    </row>
    <row r="945" spans="3:12" hidden="1" x14ac:dyDescent="0.25">
      <c r="C945" s="550" t="s">
        <v>428</v>
      </c>
      <c r="D945" s="551">
        <v>2</v>
      </c>
      <c r="E945" s="552">
        <v>3</v>
      </c>
      <c r="F945" s="505">
        <f>HLOOKUP(C945,$AH$2:$BU$3,2,0)</f>
        <v>2000</v>
      </c>
      <c r="G945" s="505">
        <f>D945*E945*F945</f>
        <v>12000</v>
      </c>
      <c r="H945" s="164" t="s">
        <v>129</v>
      </c>
      <c r="I945" s="553" t="s">
        <v>761</v>
      </c>
      <c r="J945" s="506" t="str">
        <f>VLOOKUP(I945,Presupuesto!$B$11:$C$566,2,0)</f>
        <v>VIATICOS NACIONALES</v>
      </c>
      <c r="K945" s="506" t="s">
        <v>472</v>
      </c>
      <c r="L945" s="506" t="s">
        <v>398</v>
      </c>
    </row>
    <row r="946" spans="3:12" s="428" customFormat="1" hidden="1" x14ac:dyDescent="0.25">
      <c r="C946" s="550" t="s">
        <v>430</v>
      </c>
      <c r="D946" s="551">
        <v>2</v>
      </c>
      <c r="E946" s="552">
        <v>3</v>
      </c>
      <c r="F946" s="505">
        <f>HLOOKUP(C946,$AH$2:$BU$3,2,0)</f>
        <v>1150</v>
      </c>
      <c r="G946" s="505">
        <f>D946*E946*F946</f>
        <v>6900</v>
      </c>
      <c r="H946" s="164" t="s">
        <v>129</v>
      </c>
      <c r="I946" s="553" t="s">
        <v>761</v>
      </c>
      <c r="J946" s="506" t="str">
        <f>VLOOKUP(I946,Presupuesto!$B$11:$C$566,2,0)</f>
        <v>VIATICOS NACIONALES</v>
      </c>
      <c r="K946" s="506" t="s">
        <v>472</v>
      </c>
      <c r="L946" s="506" t="s">
        <v>402</v>
      </c>
    </row>
    <row r="947" spans="3:12" s="110" customFormat="1" hidden="1" x14ac:dyDescent="0.25">
      <c r="C947" s="945"/>
      <c r="D947" s="946"/>
      <c r="E947" s="947"/>
      <c r="F947" s="948"/>
      <c r="G947" s="948"/>
      <c r="H947" s="949"/>
      <c r="I947" s="950"/>
      <c r="J947" s="950"/>
      <c r="K947" s="950"/>
      <c r="L947" s="950"/>
    </row>
    <row r="948" spans="3:12" s="110" customFormat="1" hidden="1" x14ac:dyDescent="0.25">
      <c r="C948" s="945"/>
      <c r="D948" s="946"/>
      <c r="E948" s="947"/>
      <c r="F948" s="948"/>
      <c r="G948" s="948"/>
      <c r="H948" s="949"/>
      <c r="I948" s="950"/>
      <c r="J948" s="950"/>
      <c r="K948" s="950"/>
      <c r="L948" s="950"/>
    </row>
    <row r="949" spans="3:12" s="110" customFormat="1" hidden="1" x14ac:dyDescent="0.25">
      <c r="C949" s="945"/>
      <c r="D949" s="946"/>
      <c r="E949" s="947"/>
      <c r="F949" s="948"/>
      <c r="G949" s="948"/>
      <c r="H949" s="949"/>
      <c r="I949" s="950"/>
      <c r="J949" s="950"/>
      <c r="K949" s="950"/>
      <c r="L949" s="950"/>
    </row>
    <row r="950" spans="3:12" s="110" customFormat="1" ht="15.75" hidden="1" thickBot="1" x14ac:dyDescent="0.3">
      <c r="C950" s="29" t="s">
        <v>43</v>
      </c>
      <c r="D950" s="30">
        <f>SUM(G956:G959)</f>
        <v>400000</v>
      </c>
      <c r="E950" s="92"/>
      <c r="F950" s="92"/>
      <c r="G950" s="92"/>
      <c r="H950" s="75"/>
      <c r="I950" s="75"/>
      <c r="J950" s="75"/>
      <c r="K950" s="111"/>
      <c r="L950" s="428"/>
    </row>
    <row r="951" spans="3:12" s="110" customFormat="1" hidden="1" x14ac:dyDescent="0.25">
      <c r="C951" s="70"/>
      <c r="D951" s="31"/>
      <c r="E951" s="92"/>
      <c r="F951" s="92"/>
      <c r="G951" s="92"/>
      <c r="H951" s="75"/>
      <c r="I951" s="75"/>
      <c r="J951" s="75"/>
      <c r="K951" s="111"/>
      <c r="L951" s="428"/>
    </row>
    <row r="952" spans="3:12" s="110" customFormat="1" ht="15.75" hidden="1" x14ac:dyDescent="0.25">
      <c r="C952" s="201" t="s">
        <v>392</v>
      </c>
      <c r="D952" s="347" t="s">
        <v>3435</v>
      </c>
      <c r="E952" s="92"/>
      <c r="F952" s="92"/>
      <c r="G952" s="92"/>
      <c r="H952" s="75"/>
      <c r="I952" s="75"/>
      <c r="J952" s="75"/>
      <c r="K952" s="111"/>
      <c r="L952" s="428"/>
    </row>
    <row r="953" spans="3:12" s="110" customFormat="1" ht="18.75" hidden="1" x14ac:dyDescent="0.25">
      <c r="C953" s="207" t="str">
        <f>IFERROR(VLOOKUP(D952,'1. Desarrollo e Innov. Curricu.'!$E:$F,2,FALSE),IFERROR(VLOOKUP(D952,'2. Investigación Científica'!$E:$F,2,FALSE),IFERROR(VLOOKUP(D952,'3. Vinculación Univ. Sociedad'!$E:$F,2,FALSE),IFERROR(VLOOKUP(D952,'4. Docencia y Profesorado Univ.'!$E:$F,2,FALSE),IFERROR(VLOOKUP(D952,'5. Estudiantes y Graduados'!$E:$F,2,FALSE),IFERROR(VLOOKUP(D952,'11. Gestion Administrativa'!$E:$F,2,FALSE),IFERROR(VLOOKUP(D952,'13. Gestión Académica'!$E:$F,2,FALSE),IFERROR(VLOOKUP(D952,'8. Asegura. de la Calid. y M'!$E:$F,2,FALSE),IFERROR(VLOOKUP(D952,'6. Gestión del Conocimiento'!$E:$F,2,FALSE),IFERROR(VLOOKUP(D952,'15. Gobernabilidad y Proceso...'!$E:$F,2,FALSE),IFERROR(VLOOKUP(D952,'12. Gestión del Talento Humano'!$E:$F,2,FALSE),IFERROR(VLOOKUP(D952,'14. Internacional... de la E.S.'!$E:$F,2,FALSE),IFERROR(VLOOKUP(D952,'10. Posgrado'!$E:$F,2,FALSE),IFERROR(VLOOKUP(D952,'17. Gestión TIC'!$E:$F,2,FALSE),IFERROR(VLOOKUP(D952,'16. Desa. del Sistema Educ.Sup.'!$E:$F,2,FALSE),IFERROR(VLOOKUP(D952,'9. Cultura de Inno. Insti...'!$E:$F,2,FALSE),VLOOKUP(D952,'7. Lo Esencial de la Reforma U.'!$E:$F,2,0)))))))))))))))))</f>
        <v xml:space="preserve">Seguimiento a los acuerdos del I Encuentro de Ciencias Sociales. Y desarrollar diferentes reuniones con los jubilados, los CRAED, personal docente y administrativo. </v>
      </c>
      <c r="D953" s="31"/>
      <c r="E953" s="92"/>
      <c r="F953" s="92"/>
      <c r="G953" s="92"/>
      <c r="H953" s="75"/>
      <c r="I953" s="75"/>
      <c r="J953" s="75"/>
      <c r="K953" s="111"/>
      <c r="L953" s="428"/>
    </row>
    <row r="954" spans="3:12" s="110" customFormat="1" hidden="1" x14ac:dyDescent="0.25">
      <c r="C954" s="70"/>
      <c r="D954" s="31"/>
      <c r="E954" s="92"/>
      <c r="F954" s="92"/>
      <c r="G954" s="92"/>
      <c r="H954" s="75"/>
      <c r="I954" s="75"/>
      <c r="J954" s="75"/>
      <c r="K954" s="111"/>
      <c r="L954" s="428"/>
    </row>
    <row r="955" spans="3:12" s="110" customFormat="1" hidden="1" x14ac:dyDescent="0.25">
      <c r="C955" s="499" t="s">
        <v>44</v>
      </c>
      <c r="D955" s="148" t="s">
        <v>45</v>
      </c>
      <c r="E955" s="499" t="s">
        <v>55</v>
      </c>
      <c r="F955" s="499" t="s">
        <v>57</v>
      </c>
      <c r="G955" s="504" t="s">
        <v>27</v>
      </c>
      <c r="H955" s="149" t="s">
        <v>131</v>
      </c>
      <c r="I955" s="499" t="s">
        <v>46</v>
      </c>
      <c r="J955" s="499" t="s">
        <v>132</v>
      </c>
      <c r="K955" s="499" t="s">
        <v>410</v>
      </c>
      <c r="L955" s="499" t="s">
        <v>411</v>
      </c>
    </row>
    <row r="956" spans="3:12" s="110" customFormat="1" hidden="1" x14ac:dyDescent="0.25">
      <c r="C956" s="493" t="s">
        <v>47</v>
      </c>
      <c r="D956" s="908"/>
      <c r="E956" s="500">
        <v>6</v>
      </c>
      <c r="F956" s="507">
        <v>30000</v>
      </c>
      <c r="G956" s="505">
        <f t="shared" ref="G956:G959" si="78">E956*F956</f>
        <v>180000</v>
      </c>
      <c r="H956" s="164" t="s">
        <v>1497</v>
      </c>
      <c r="I956" s="506" t="s">
        <v>699</v>
      </c>
      <c r="J956" s="506" t="str">
        <f>VLOOKUP(I956,Presupuesto!$B$11:$C$566,2,0)</f>
        <v>SERVICIOS DE CAPACITACION.</v>
      </c>
      <c r="K956" s="521" t="s">
        <v>1358</v>
      </c>
      <c r="L956" s="506" t="s">
        <v>394</v>
      </c>
    </row>
    <row r="957" spans="3:12" s="110" customFormat="1" hidden="1" x14ac:dyDescent="0.25">
      <c r="C957" s="98" t="s">
        <v>49</v>
      </c>
      <c r="D957" s="951">
        <v>100</v>
      </c>
      <c r="E957" s="955">
        <v>1200</v>
      </c>
      <c r="F957" s="952">
        <v>150</v>
      </c>
      <c r="G957" s="505">
        <f t="shared" si="78"/>
        <v>180000</v>
      </c>
      <c r="H957" s="953" t="s">
        <v>1497</v>
      </c>
      <c r="I957" s="954" t="s">
        <v>792</v>
      </c>
      <c r="J957" s="954" t="str">
        <f>VLOOKUP(I957,Presupuesto!$B$11:$C$566,2,0)</f>
        <v>ALIMENTOS B EBIDAS PARA PERSONAS</v>
      </c>
      <c r="K957" s="506" t="s">
        <v>472</v>
      </c>
      <c r="L957" s="506" t="s">
        <v>398</v>
      </c>
    </row>
    <row r="958" spans="3:12" s="110" customFormat="1" hidden="1" x14ac:dyDescent="0.25">
      <c r="C958" s="98" t="s">
        <v>51</v>
      </c>
      <c r="D958" s="951"/>
      <c r="E958" s="955">
        <v>400</v>
      </c>
      <c r="F958" s="952">
        <v>100</v>
      </c>
      <c r="G958" s="505">
        <f t="shared" si="78"/>
        <v>40000</v>
      </c>
      <c r="H958" s="953" t="s">
        <v>1497</v>
      </c>
      <c r="I958" s="954" t="s">
        <v>498</v>
      </c>
      <c r="J958" s="954" t="str">
        <f>VLOOKUP(I958,Presupuesto!$B$11:$C$566,2,0)</f>
        <v>PAGOS A PERSONAL NO CLASIFICADO</v>
      </c>
      <c r="K958" s="954"/>
      <c r="L958" s="954"/>
    </row>
    <row r="959" spans="3:12" s="110" customFormat="1" hidden="1" x14ac:dyDescent="0.25">
      <c r="C959" s="550" t="s">
        <v>430</v>
      </c>
      <c r="D959" s="551">
        <v>0</v>
      </c>
      <c r="E959" s="552">
        <v>0</v>
      </c>
      <c r="F959" s="505">
        <f>HLOOKUP(C959,$AH$2:$BU$3,2,0)</f>
        <v>1150</v>
      </c>
      <c r="G959" s="505">
        <f t="shared" si="78"/>
        <v>0</v>
      </c>
      <c r="H959" s="164" t="s">
        <v>1497</v>
      </c>
      <c r="I959" s="553" t="s">
        <v>761</v>
      </c>
      <c r="J959" s="506" t="str">
        <f>VLOOKUP(I959,Presupuesto!$B$11:$C$566,2,0)</f>
        <v>VIATICOS NACIONALES</v>
      </c>
      <c r="K959" s="506" t="s">
        <v>472</v>
      </c>
      <c r="L959" s="506" t="s">
        <v>402</v>
      </c>
    </row>
    <row r="960" spans="3:12" s="110" customFormat="1" ht="13.5" hidden="1" customHeight="1" x14ac:dyDescent="0.25">
      <c r="C960" s="945"/>
      <c r="D960" s="946"/>
      <c r="E960" s="947"/>
      <c r="F960" s="948"/>
      <c r="G960" s="948"/>
      <c r="H960" s="949"/>
      <c r="I960" s="950"/>
      <c r="J960" s="950"/>
      <c r="K960" s="950"/>
      <c r="L960" s="950"/>
    </row>
    <row r="961" spans="3:12" hidden="1" x14ac:dyDescent="0.25">
      <c r="J961" s="850"/>
    </row>
    <row r="962" spans="3:12" s="428" customFormat="1" ht="36" hidden="1" x14ac:dyDescent="0.25">
      <c r="C962" s="556" t="s">
        <v>3042</v>
      </c>
      <c r="D962" s="866">
        <f>D964+D972+D981+D990+D1000+D1009</f>
        <v>81700</v>
      </c>
      <c r="E962" s="582">
        <f>D964+D972+D981+D990+D1000+D1009</f>
        <v>81700</v>
      </c>
      <c r="H962" s="415"/>
    </row>
    <row r="963" spans="3:12" s="428" customFormat="1" ht="14.45" hidden="1" customHeight="1" thickBot="1" x14ac:dyDescent="0.25">
      <c r="C963" s="862"/>
      <c r="H963" s="415"/>
    </row>
    <row r="964" spans="3:12" ht="15.75" hidden="1" thickBot="1" x14ac:dyDescent="0.3">
      <c r="C964" s="29" t="s">
        <v>43</v>
      </c>
      <c r="D964" s="30">
        <f>SUM(G970:G970)</f>
        <v>2000</v>
      </c>
      <c r="E964" s="92"/>
      <c r="F964" s="92"/>
      <c r="G964" s="92"/>
      <c r="H964" s="75"/>
      <c r="I964" s="75"/>
      <c r="J964" s="75"/>
      <c r="K964" s="111"/>
      <c r="L964" s="428"/>
    </row>
    <row r="965" spans="3:12" hidden="1" x14ac:dyDescent="0.25">
      <c r="C965" s="70"/>
      <c r="D965" s="31"/>
      <c r="E965" s="92"/>
      <c r="F965" s="92"/>
      <c r="G965" s="92"/>
      <c r="H965" s="75"/>
      <c r="I965" s="75"/>
      <c r="J965" s="75"/>
      <c r="K965" s="111"/>
      <c r="L965" s="428"/>
    </row>
    <row r="966" spans="3:12" ht="15.75" hidden="1" x14ac:dyDescent="0.25">
      <c r="C966" s="201" t="s">
        <v>392</v>
      </c>
      <c r="D966" s="347" t="s">
        <v>2948</v>
      </c>
      <c r="E966" s="92"/>
      <c r="F966" s="92"/>
      <c r="G966" s="92"/>
      <c r="H966" s="75"/>
      <c r="I966" s="75"/>
      <c r="J966" s="75"/>
      <c r="K966" s="111"/>
      <c r="L966" s="428"/>
    </row>
    <row r="967" spans="3:12" ht="18.75" hidden="1" x14ac:dyDescent="0.25">
      <c r="C967" s="207" t="str">
        <f>IFERROR(VLOOKUP(D966,'1. Desarrollo e Innov. Curricu.'!$E:$F,2,FALSE),IFERROR(VLOOKUP(D966,'2. Investigación Científica'!$E:$F,2,FALSE),IFERROR(VLOOKUP(D966,'3. Vinculación Univ. Sociedad'!$E:$F,2,FALSE),IFERROR(VLOOKUP(D966,'4. Docencia y Profesorado Univ.'!$E:$F,2,FALSE),IFERROR(VLOOKUP(D966,'5. Estudiantes y Graduados'!$E:$F,2,FALSE),IFERROR(VLOOKUP(D966,'11. Gestion Administrativa'!$E:$F,2,FALSE),IFERROR(VLOOKUP(D966,'13. Gestión Académica'!$E:$F,2,FALSE),IFERROR(VLOOKUP(D966,'8. Asegura. de la Calid. y M'!$E:$F,2,FALSE),IFERROR(VLOOKUP(D966,'6. Gestión del Conocimiento'!$E:$F,2,FALSE),IFERROR(VLOOKUP(D966,'15. Gobernabilidad y Proceso...'!$E:$F,2,FALSE),IFERROR(VLOOKUP(D966,'12. Gestión del Talento Humano'!$E:$F,2,FALSE),IFERROR(VLOOKUP(D966,'14. Internacional... de la E.S.'!$E:$F,2,FALSE),IFERROR(VLOOKUP(D966,'10. Posgrado'!$E:$F,2,FALSE),IFERROR(VLOOKUP(D966,'17. Gestión TIC'!$E:$F,2,FALSE),IFERROR(VLOOKUP(D966,'16. Desa. del Sistema Educ.Sup.'!$E:$F,2,FALSE),IFERROR(VLOOKUP(D966,'9. Cultura de Inno. Insti...'!$E:$F,2,FALSE),VLOOKUP(D966,'7. Lo Esencial de la Reforma U.'!$E:$F,2,0)))))))))))))))))</f>
        <v xml:space="preserve">Realizar un taller para el uso del manual de ética de la UNAH. </v>
      </c>
      <c r="D967" s="31"/>
      <c r="E967" s="92"/>
      <c r="F967" s="92"/>
      <c r="G967" s="92"/>
      <c r="H967" s="75"/>
      <c r="I967" s="75"/>
      <c r="J967" s="75"/>
      <c r="K967" s="111"/>
      <c r="L967" s="428"/>
    </row>
    <row r="968" spans="3:12" hidden="1" x14ac:dyDescent="0.25">
      <c r="C968" s="70"/>
      <c r="D968" s="31"/>
      <c r="E968" s="92"/>
      <c r="F968" s="92"/>
      <c r="G968" s="92"/>
      <c r="H968" s="75"/>
      <c r="I968" s="75"/>
      <c r="J968" s="75"/>
      <c r="K968" s="111"/>
      <c r="L968" s="428"/>
    </row>
    <row r="969" spans="3:12" hidden="1" x14ac:dyDescent="0.25">
      <c r="C969" s="499" t="s">
        <v>44</v>
      </c>
      <c r="D969" s="148" t="s">
        <v>45</v>
      </c>
      <c r="E969" s="499" t="s">
        <v>55</v>
      </c>
      <c r="F969" s="499" t="s">
        <v>57</v>
      </c>
      <c r="G969" s="504" t="s">
        <v>27</v>
      </c>
      <c r="H969" s="149" t="s">
        <v>131</v>
      </c>
      <c r="I969" s="499" t="s">
        <v>46</v>
      </c>
      <c r="J969" s="499" t="s">
        <v>132</v>
      </c>
      <c r="K969" s="499" t="s">
        <v>410</v>
      </c>
      <c r="L969" s="499" t="s">
        <v>411</v>
      </c>
    </row>
    <row r="970" spans="3:12" hidden="1" x14ac:dyDescent="0.25">
      <c r="C970" s="493" t="s">
        <v>49</v>
      </c>
      <c r="D970" s="669"/>
      <c r="E970" s="501">
        <v>40</v>
      </c>
      <c r="F970" s="505">
        <v>50</v>
      </c>
      <c r="G970" s="505">
        <f t="shared" ref="G970" si="79">E970*F970</f>
        <v>2000</v>
      </c>
      <c r="H970" s="164" t="s">
        <v>129</v>
      </c>
      <c r="I970" s="506" t="s">
        <v>792</v>
      </c>
      <c r="J970" s="506" t="str">
        <f>VLOOKUP(I970,Presupuesto!$B$11:$C$566,2,0)</f>
        <v>ALIMENTOS B EBIDAS PARA PERSONAS</v>
      </c>
      <c r="K970" s="506" t="s">
        <v>1361</v>
      </c>
      <c r="L970" s="506" t="s">
        <v>397</v>
      </c>
    </row>
    <row r="971" spans="3:12" hidden="1" x14ac:dyDescent="0.25"/>
    <row r="972" spans="3:12" ht="15.75" hidden="1" thickBot="1" x14ac:dyDescent="0.3">
      <c r="C972" s="29" t="s">
        <v>43</v>
      </c>
      <c r="D972" s="30">
        <f>SUM(G978:G978)</f>
        <v>6000</v>
      </c>
      <c r="E972" s="92"/>
      <c r="F972" s="92"/>
      <c r="G972" s="92"/>
      <c r="H972" s="75"/>
      <c r="I972" s="75"/>
      <c r="J972" s="75"/>
      <c r="K972" s="111"/>
      <c r="L972" s="428"/>
    </row>
    <row r="973" spans="3:12" hidden="1" x14ac:dyDescent="0.25">
      <c r="C973" s="70"/>
      <c r="D973" s="31"/>
      <c r="E973" s="92"/>
      <c r="F973" s="92"/>
      <c r="G973" s="92"/>
      <c r="H973" s="75"/>
      <c r="I973" s="75"/>
      <c r="J973" s="75"/>
      <c r="K973" s="111"/>
      <c r="L973" s="428"/>
    </row>
    <row r="974" spans="3:12" ht="15.75" hidden="1" x14ac:dyDescent="0.25">
      <c r="C974" s="201" t="s">
        <v>392</v>
      </c>
      <c r="D974" s="347" t="s">
        <v>2949</v>
      </c>
      <c r="E974" s="92"/>
      <c r="F974" s="92"/>
      <c r="G974" s="92"/>
      <c r="H974" s="75"/>
      <c r="I974" s="75"/>
      <c r="J974" s="75"/>
      <c r="K974" s="111"/>
      <c r="L974" s="428"/>
    </row>
    <row r="975" spans="3:12" ht="18.75" hidden="1" x14ac:dyDescent="0.25">
      <c r="C975" s="207" t="str">
        <f>IFERROR(VLOOKUP(D974,'1. Desarrollo e Innov. Curricu.'!$E:$F,2,FALSE),IFERROR(VLOOKUP(D974,'2. Investigación Científica'!$E:$F,2,FALSE),IFERROR(VLOOKUP(D974,'3. Vinculación Univ. Sociedad'!$E:$F,2,FALSE),IFERROR(VLOOKUP(D974,'4. Docencia y Profesorado Univ.'!$E:$F,2,FALSE),IFERROR(VLOOKUP(D974,'5. Estudiantes y Graduados'!$E:$F,2,FALSE),IFERROR(VLOOKUP(D974,'11. Gestion Administrativa'!$E:$F,2,FALSE),IFERROR(VLOOKUP(D974,'13. Gestión Académica'!$E:$F,2,FALSE),IFERROR(VLOOKUP(D974,'8. Asegura. de la Calid. y M'!$E:$F,2,FALSE),IFERROR(VLOOKUP(D974,'6. Gestión del Conocimiento'!$E:$F,2,FALSE),IFERROR(VLOOKUP(D974,'15. Gobernabilidad y Proceso...'!$E:$F,2,FALSE),IFERROR(VLOOKUP(D974,'12. Gestión del Talento Humano'!$E:$F,2,FALSE),IFERROR(VLOOKUP(D974,'14. Internacional... de la E.S.'!$E:$F,2,FALSE),IFERROR(VLOOKUP(D974,'10. Posgrado'!$E:$F,2,FALSE),IFERROR(VLOOKUP(D974,'17. Gestión TIC'!$E:$F,2,FALSE),IFERROR(VLOOKUP(D974,'16. Desa. del Sistema Educ.Sup.'!$E:$F,2,FALSE),IFERROR(VLOOKUP(D974,'9. Cultura de Inno. Insti...'!$E:$F,2,FALSE),VLOOKUP(D974,'7. Lo Esencial de la Reforma U.'!$E:$F,2,0)))))))))))))))))</f>
        <v xml:space="preserve">Realizar jornadas de estudio y reflexión con el personal docente en relación al modelo educativo, normativas y reglamentos de la UNAH. </v>
      </c>
      <c r="D975" s="31"/>
      <c r="E975" s="92"/>
      <c r="F975" s="92"/>
      <c r="G975" s="92"/>
      <c r="H975" s="75"/>
      <c r="I975" s="75"/>
      <c r="J975" s="75"/>
      <c r="K975" s="111"/>
      <c r="L975" s="428"/>
    </row>
    <row r="976" spans="3:12" hidden="1" x14ac:dyDescent="0.25">
      <c r="C976" s="70"/>
      <c r="D976" s="31"/>
      <c r="E976" s="92"/>
      <c r="F976" s="92"/>
      <c r="G976" s="92"/>
      <c r="H976" s="75"/>
      <c r="I976" s="75"/>
      <c r="J976" s="75"/>
      <c r="K976" s="111"/>
      <c r="L976" s="428"/>
    </row>
    <row r="977" spans="3:12" ht="15.75" hidden="1" thickBot="1" x14ac:dyDescent="0.3">
      <c r="C977" s="125" t="s">
        <v>44</v>
      </c>
      <c r="D977" s="128" t="s">
        <v>45</v>
      </c>
      <c r="E977" s="127" t="s">
        <v>55</v>
      </c>
      <c r="F977" s="127" t="s">
        <v>57</v>
      </c>
      <c r="G977" s="126" t="s">
        <v>27</v>
      </c>
      <c r="H977" s="132" t="s">
        <v>131</v>
      </c>
      <c r="I977" s="127" t="s">
        <v>46</v>
      </c>
      <c r="J977" s="127" t="s">
        <v>132</v>
      </c>
      <c r="K977" s="127" t="s">
        <v>410</v>
      </c>
      <c r="L977" s="127" t="s">
        <v>411</v>
      </c>
    </row>
    <row r="978" spans="3:12" hidden="1" x14ac:dyDescent="0.25">
      <c r="C978" s="98" t="s">
        <v>49</v>
      </c>
      <c r="D978" s="668"/>
      <c r="E978" s="199">
        <v>40</v>
      </c>
      <c r="F978" s="99">
        <v>150</v>
      </c>
      <c r="G978" s="96">
        <f t="shared" ref="G978" si="80">E978*F978</f>
        <v>6000</v>
      </c>
      <c r="H978" s="160" t="s">
        <v>1497</v>
      </c>
      <c r="I978" s="97" t="s">
        <v>792</v>
      </c>
      <c r="J978" s="97" t="str">
        <f>VLOOKUP(I978,Presupuesto!$B$11:$C$566,2,0)</f>
        <v>ALIMENTOS B EBIDAS PARA PERSONAS</v>
      </c>
      <c r="K978" s="97" t="s">
        <v>1361</v>
      </c>
      <c r="L978" s="97" t="s">
        <v>398</v>
      </c>
    </row>
    <row r="979" spans="3:12" hidden="1" x14ac:dyDescent="0.25"/>
    <row r="980" spans="3:12" s="428" customFormat="1" hidden="1" x14ac:dyDescent="0.25">
      <c r="H980" s="415"/>
    </row>
    <row r="981" spans="3:12" ht="15.75" hidden="1" thickBot="1" x14ac:dyDescent="0.3">
      <c r="C981" s="29" t="s">
        <v>43</v>
      </c>
      <c r="D981" s="30">
        <f>SUM(G987:G987)</f>
        <v>3000</v>
      </c>
      <c r="E981" s="92"/>
      <c r="F981" s="92"/>
      <c r="G981" s="92"/>
      <c r="H981" s="75"/>
      <c r="I981" s="75"/>
      <c r="J981" s="75"/>
      <c r="K981" s="111"/>
      <c r="L981" s="428"/>
    </row>
    <row r="982" spans="3:12" hidden="1" x14ac:dyDescent="0.25">
      <c r="C982" s="70"/>
      <c r="D982" s="31"/>
      <c r="E982" s="92"/>
      <c r="F982" s="92"/>
      <c r="G982" s="92"/>
      <c r="H982" s="75"/>
      <c r="I982" s="75"/>
      <c r="J982" s="75"/>
      <c r="K982" s="111"/>
      <c r="L982" s="428"/>
    </row>
    <row r="983" spans="3:12" ht="15.75" hidden="1" x14ac:dyDescent="0.25">
      <c r="C983" s="201" t="s">
        <v>392</v>
      </c>
      <c r="D983" s="347" t="s">
        <v>2951</v>
      </c>
      <c r="E983" s="92"/>
      <c r="F983" s="92"/>
      <c r="G983" s="92"/>
      <c r="H983" s="75"/>
      <c r="I983" s="75"/>
      <c r="J983" s="75"/>
      <c r="K983" s="111"/>
      <c r="L983" s="428"/>
    </row>
    <row r="984" spans="3:12" ht="18.75" hidden="1" x14ac:dyDescent="0.25">
      <c r="C984" s="207" t="str">
        <f>IFERROR(VLOOKUP(D983,'1. Desarrollo e Innov. Curricu.'!$E:$F,2,FALSE),IFERROR(VLOOKUP(D983,'2. Investigación Científica'!$E:$F,2,FALSE),IFERROR(VLOOKUP(D983,'3. Vinculación Univ. Sociedad'!$E:$F,2,FALSE),IFERROR(VLOOKUP(D983,'4. Docencia y Profesorado Univ.'!$E:$F,2,FALSE),IFERROR(VLOOKUP(D983,'5. Estudiantes y Graduados'!$E:$F,2,FALSE),IFERROR(VLOOKUP(D983,'11. Gestion Administrativa'!$E:$F,2,FALSE),IFERROR(VLOOKUP(D983,'13. Gestión Académica'!$E:$F,2,FALSE),IFERROR(VLOOKUP(D983,'8. Asegura. de la Calid. y M'!$E:$F,2,FALSE),IFERROR(VLOOKUP(D983,'6. Gestión del Conocimiento'!$E:$F,2,FALSE),IFERROR(VLOOKUP(D983,'15. Gobernabilidad y Proceso...'!$E:$F,2,FALSE),IFERROR(VLOOKUP(D983,'12. Gestión del Talento Humano'!$E:$F,2,FALSE),IFERROR(VLOOKUP(D983,'14. Internacional... de la E.S.'!$E:$F,2,FALSE),IFERROR(VLOOKUP(D983,'10. Posgrado'!$E:$F,2,FALSE),IFERROR(VLOOKUP(D983,'17. Gestión TIC'!$E:$F,2,FALSE),IFERROR(VLOOKUP(D983,'16. Desa. del Sistema Educ.Sup.'!$E:$F,2,FALSE),IFERROR(VLOOKUP(D983,'9. Cultura de Inno. Insti...'!$E:$F,2,FALSE),VLOOKUP(D983,'7. Lo Esencial de la Reforma U.'!$E:$F,2,0)))))))))))))))))</f>
        <v xml:space="preserve">Realizar un foro, sobre el tema de ética en la disciplina de Ciencias Políticas. </v>
      </c>
      <c r="D984" s="31"/>
      <c r="E984" s="92"/>
      <c r="F984" s="92"/>
      <c r="G984" s="92"/>
      <c r="H984" s="75"/>
      <c r="I984" s="75"/>
      <c r="J984" s="75"/>
      <c r="K984" s="111"/>
      <c r="L984" s="428"/>
    </row>
    <row r="985" spans="3:12" hidden="1" x14ac:dyDescent="0.25">
      <c r="C985" s="70"/>
      <c r="D985" s="31"/>
      <c r="E985" s="92"/>
      <c r="F985" s="92"/>
      <c r="G985" s="92"/>
      <c r="H985" s="75"/>
      <c r="I985" s="75"/>
      <c r="J985" s="75"/>
      <c r="K985" s="111"/>
      <c r="L985" s="428"/>
    </row>
    <row r="986" spans="3:12" hidden="1" x14ac:dyDescent="0.25">
      <c r="C986" s="499" t="s">
        <v>44</v>
      </c>
      <c r="D986" s="148" t="s">
        <v>45</v>
      </c>
      <c r="E986" s="499" t="s">
        <v>55</v>
      </c>
      <c r="F986" s="499" t="s">
        <v>57</v>
      </c>
      <c r="G986" s="504" t="s">
        <v>27</v>
      </c>
      <c r="H986" s="149" t="s">
        <v>131</v>
      </c>
      <c r="I986" s="499" t="s">
        <v>46</v>
      </c>
      <c r="J986" s="499" t="s">
        <v>132</v>
      </c>
      <c r="K986" s="499" t="s">
        <v>410</v>
      </c>
      <c r="L986" s="499" t="s">
        <v>411</v>
      </c>
    </row>
    <row r="987" spans="3:12" hidden="1" x14ac:dyDescent="0.25">
      <c r="C987" s="493" t="s">
        <v>49</v>
      </c>
      <c r="D987" s="669"/>
      <c r="E987" s="501">
        <v>60</v>
      </c>
      <c r="F987" s="505">
        <v>50</v>
      </c>
      <c r="G987" s="505">
        <f t="shared" ref="G987" si="81">E987*F987</f>
        <v>3000</v>
      </c>
      <c r="H987" s="164" t="s">
        <v>1497</v>
      </c>
      <c r="I987" s="506" t="s">
        <v>792</v>
      </c>
      <c r="J987" s="506" t="str">
        <f>VLOOKUP(I987,Presupuesto!$B$11:$C$566,2,0)</f>
        <v>ALIMENTOS B EBIDAS PARA PERSONAS</v>
      </c>
      <c r="K987" s="506" t="s">
        <v>1361</v>
      </c>
      <c r="L987" s="506" t="s">
        <v>398</v>
      </c>
    </row>
    <row r="988" spans="3:12" s="428" customFormat="1" hidden="1" x14ac:dyDescent="0.25">
      <c r="C988" s="864"/>
      <c r="D988" s="865"/>
      <c r="E988" s="847"/>
      <c r="F988" s="848"/>
      <c r="G988" s="848"/>
      <c r="H988" s="849"/>
      <c r="I988" s="850"/>
      <c r="J988" s="850"/>
      <c r="K988" s="850"/>
      <c r="L988" s="850"/>
    </row>
    <row r="989" spans="3:12" s="428" customFormat="1" hidden="1" x14ac:dyDescent="0.25">
      <c r="C989" s="864"/>
      <c r="D989" s="865"/>
      <c r="E989" s="847"/>
      <c r="F989" s="848"/>
      <c r="G989" s="848"/>
      <c r="H989" s="849"/>
      <c r="I989" s="850"/>
      <c r="J989" s="850"/>
      <c r="K989" s="850"/>
      <c r="L989" s="850"/>
    </row>
    <row r="990" spans="3:12" ht="15.75" hidden="1" thickBot="1" x14ac:dyDescent="0.3">
      <c r="C990" s="29" t="s">
        <v>43</v>
      </c>
      <c r="D990" s="30">
        <f>SUM(G996:G998)</f>
        <v>4000</v>
      </c>
      <c r="E990" s="92"/>
      <c r="F990" s="92"/>
      <c r="G990" s="92"/>
      <c r="H990" s="75"/>
      <c r="I990" s="75"/>
      <c r="J990" s="75"/>
      <c r="K990" s="111"/>
      <c r="L990" s="428"/>
    </row>
    <row r="991" spans="3:12" hidden="1" x14ac:dyDescent="0.25">
      <c r="C991" s="70"/>
      <c r="D991" s="31"/>
      <c r="E991" s="92"/>
      <c r="F991" s="92"/>
      <c r="G991" s="92"/>
      <c r="H991" s="75"/>
      <c r="I991" s="75"/>
      <c r="J991" s="75"/>
      <c r="K991" s="111"/>
      <c r="L991" s="428"/>
    </row>
    <row r="992" spans="3:12" ht="15.75" hidden="1" x14ac:dyDescent="0.25">
      <c r="C992" s="201" t="s">
        <v>392</v>
      </c>
      <c r="D992" s="347" t="s">
        <v>2955</v>
      </c>
      <c r="E992" s="92"/>
      <c r="F992" s="92"/>
      <c r="G992" s="92"/>
      <c r="H992" s="75"/>
      <c r="I992" s="75"/>
      <c r="J992" s="75"/>
      <c r="K992" s="111"/>
      <c r="L992" s="428"/>
    </row>
    <row r="993" spans="3:12" ht="18.75" hidden="1" x14ac:dyDescent="0.25">
      <c r="C993" s="207" t="str">
        <f>IFERROR(VLOOKUP(D992,'1. Desarrollo e Innov. Curricu.'!$E:$F,2,FALSE),IFERROR(VLOOKUP(D992,'2. Investigación Científica'!$E:$F,2,FALSE),IFERROR(VLOOKUP(D992,'3. Vinculación Univ. Sociedad'!$E:$F,2,FALSE),IFERROR(VLOOKUP(D992,'4. Docencia y Profesorado Univ.'!$E:$F,2,FALSE),IFERROR(VLOOKUP(D992,'5. Estudiantes y Graduados'!$E:$F,2,FALSE),IFERROR(VLOOKUP(D992,'11. Gestion Administrativa'!$E:$F,2,FALSE),IFERROR(VLOOKUP(D992,'13. Gestión Académica'!$E:$F,2,FALSE),IFERROR(VLOOKUP(D992,'8. Asegura. de la Calid. y M'!$E:$F,2,FALSE),IFERROR(VLOOKUP(D992,'6. Gestión del Conocimiento'!$E:$F,2,FALSE),IFERROR(VLOOKUP(D992,'15. Gobernabilidad y Proceso...'!$E:$F,2,FALSE),IFERROR(VLOOKUP(D992,'12. Gestión del Talento Humano'!$E:$F,2,FALSE),IFERROR(VLOOKUP(D992,'14. Internacional... de la E.S.'!$E:$F,2,FALSE),IFERROR(VLOOKUP(D992,'10. Posgrado'!$E:$F,2,FALSE),IFERROR(VLOOKUP(D992,'17. Gestión TIC'!$E:$F,2,FALSE),IFERROR(VLOOKUP(D992,'16. Desa. del Sistema Educ.Sup.'!$E:$F,2,FALSE),IFERROR(VLOOKUP(D992,'9. Cultura de Inno. Insti...'!$E:$F,2,FALSE),VLOOKUP(D992,'7. Lo Esencial de la Reforma U.'!$E:$F,2,0)))))))))))))))))</f>
        <v>Realizar un foro, sobre Ciudadanía e Identidad Nacional.</v>
      </c>
      <c r="D993" s="31"/>
      <c r="E993" s="92"/>
      <c r="F993" s="92"/>
      <c r="G993" s="92"/>
      <c r="H993" s="75"/>
      <c r="I993" s="75"/>
      <c r="J993" s="75"/>
      <c r="K993" s="111"/>
      <c r="L993" s="428"/>
    </row>
    <row r="994" spans="3:12" hidden="1" x14ac:dyDescent="0.25">
      <c r="C994" s="70"/>
      <c r="D994" s="31"/>
      <c r="E994" s="92"/>
      <c r="F994" s="92"/>
      <c r="G994" s="92"/>
      <c r="H994" s="75"/>
      <c r="I994" s="75"/>
      <c r="J994" s="75"/>
      <c r="K994" s="111"/>
      <c r="L994" s="428"/>
    </row>
    <row r="995" spans="3:12" ht="15.75" hidden="1" thickBot="1" x14ac:dyDescent="0.3">
      <c r="C995" s="125" t="s">
        <v>44</v>
      </c>
      <c r="D995" s="128" t="s">
        <v>45</v>
      </c>
      <c r="E995" s="127" t="s">
        <v>55</v>
      </c>
      <c r="F995" s="127" t="s">
        <v>57</v>
      </c>
      <c r="G995" s="126" t="s">
        <v>27</v>
      </c>
      <c r="H995" s="132" t="s">
        <v>131</v>
      </c>
      <c r="I995" s="127" t="s">
        <v>46</v>
      </c>
      <c r="J995" s="127" t="s">
        <v>132</v>
      </c>
      <c r="K995" s="127" t="s">
        <v>410</v>
      </c>
      <c r="L995" s="127" t="s">
        <v>411</v>
      </c>
    </row>
    <row r="996" spans="3:12" hidden="1" x14ac:dyDescent="0.25">
      <c r="C996" s="310" t="s">
        <v>47</v>
      </c>
      <c r="D996" s="1000"/>
      <c r="E996" s="311">
        <v>0</v>
      </c>
      <c r="F996" s="114">
        <v>30000</v>
      </c>
      <c r="G996" s="312">
        <f t="shared" ref="G996:G998" si="82">E996*F996</f>
        <v>0</v>
      </c>
      <c r="H996" s="313" t="s">
        <v>1497</v>
      </c>
      <c r="I996" s="115" t="s">
        <v>699</v>
      </c>
      <c r="J996" s="115" t="str">
        <f>VLOOKUP(I996,Presupuesto!$B$11:$C$566,2,0)</f>
        <v>SERVICIOS DE CAPACITACION.</v>
      </c>
      <c r="K996" s="314" t="s">
        <v>1358</v>
      </c>
      <c r="L996" s="115" t="s">
        <v>394</v>
      </c>
    </row>
    <row r="997" spans="3:12" hidden="1" x14ac:dyDescent="0.25">
      <c r="C997" s="98" t="s">
        <v>48</v>
      </c>
      <c r="D997" s="1001"/>
      <c r="E997" s="199">
        <v>20</v>
      </c>
      <c r="F997" s="99">
        <v>50</v>
      </c>
      <c r="G997" s="96">
        <f t="shared" si="82"/>
        <v>1000</v>
      </c>
      <c r="H997" s="160" t="s">
        <v>1497</v>
      </c>
      <c r="I997" s="97" t="s">
        <v>717</v>
      </c>
      <c r="J997" s="97" t="str">
        <f>VLOOKUP(I997,Presupuesto!$B$11:$C$566,2,0)</f>
        <v>SERVICIOS DE IMPRENTA PUBLIC.Y REPRODUCCION</v>
      </c>
      <c r="K997" s="97" t="s">
        <v>1361</v>
      </c>
      <c r="L997" s="97" t="s">
        <v>402</v>
      </c>
    </row>
    <row r="998" spans="3:12" hidden="1" x14ac:dyDescent="0.25">
      <c r="C998" s="98" t="s">
        <v>49</v>
      </c>
      <c r="D998" s="1001"/>
      <c r="E998" s="199">
        <v>60</v>
      </c>
      <c r="F998" s="99">
        <v>50</v>
      </c>
      <c r="G998" s="96">
        <f t="shared" si="82"/>
        <v>3000</v>
      </c>
      <c r="H998" s="160" t="s">
        <v>1497</v>
      </c>
      <c r="I998" s="97" t="s">
        <v>792</v>
      </c>
      <c r="J998" s="97" t="str">
        <f>VLOOKUP(I998,Presupuesto!$B$11:$C$566,2,0)</f>
        <v>ALIMENTOS B EBIDAS PARA PERSONAS</v>
      </c>
      <c r="K998" s="97" t="s">
        <v>1361</v>
      </c>
      <c r="L998" s="97" t="s">
        <v>402</v>
      </c>
    </row>
    <row r="999" spans="3:12" hidden="1" x14ac:dyDescent="0.25"/>
    <row r="1000" spans="3:12" ht="15.75" hidden="1" thickBot="1" x14ac:dyDescent="0.3">
      <c r="C1000" s="29" t="s">
        <v>43</v>
      </c>
      <c r="D1000" s="30">
        <f>SUM(G1006:G1007)</f>
        <v>1000</v>
      </c>
      <c r="E1000" s="92"/>
      <c r="F1000" s="92"/>
      <c r="G1000" s="92"/>
      <c r="H1000" s="75"/>
      <c r="I1000" s="75"/>
      <c r="J1000" s="75"/>
      <c r="K1000" s="111"/>
      <c r="L1000" s="428"/>
    </row>
    <row r="1001" spans="3:12" hidden="1" x14ac:dyDescent="0.25">
      <c r="C1001" s="70"/>
      <c r="D1001" s="31"/>
      <c r="E1001" s="92"/>
      <c r="F1001" s="92"/>
      <c r="G1001" s="92"/>
      <c r="H1001" s="75"/>
      <c r="I1001" s="75"/>
      <c r="J1001" s="75"/>
      <c r="K1001" s="111"/>
      <c r="L1001" s="428"/>
    </row>
    <row r="1002" spans="3:12" ht="15.75" hidden="1" x14ac:dyDescent="0.25">
      <c r="C1002" s="201" t="s">
        <v>392</v>
      </c>
      <c r="D1002" s="347" t="s">
        <v>2956</v>
      </c>
      <c r="E1002" s="92"/>
      <c r="F1002" s="92"/>
      <c r="G1002" s="92"/>
      <c r="H1002" s="75"/>
      <c r="I1002" s="75"/>
      <c r="J1002" s="75"/>
      <c r="K1002" s="111"/>
      <c r="L1002" s="428"/>
    </row>
    <row r="1003" spans="3:12" ht="18.75" hidden="1" x14ac:dyDescent="0.25">
      <c r="C1003" s="207" t="str">
        <f>IFERROR(VLOOKUP(D1002,'1. Desarrollo e Innov. Curricu.'!$E:$F,2,FALSE),IFERROR(VLOOKUP(D1002,'2. Investigación Científica'!$E:$F,2,FALSE),IFERROR(VLOOKUP(D1002,'3. Vinculación Univ. Sociedad'!$E:$F,2,FALSE),IFERROR(VLOOKUP(D1002,'4. Docencia y Profesorado Univ.'!$E:$F,2,FALSE),IFERROR(VLOOKUP(D1002,'5. Estudiantes y Graduados'!$E:$F,2,FALSE),IFERROR(VLOOKUP(D1002,'11. Gestion Administrativa'!$E:$F,2,FALSE),IFERROR(VLOOKUP(D1002,'13. Gestión Académica'!$E:$F,2,FALSE),IFERROR(VLOOKUP(D1002,'8. Asegura. de la Calid. y M'!$E:$F,2,FALSE),IFERROR(VLOOKUP(D1002,'6. Gestión del Conocimiento'!$E:$F,2,FALSE),IFERROR(VLOOKUP(D1002,'15. Gobernabilidad y Proceso...'!$E:$F,2,FALSE),IFERROR(VLOOKUP(D1002,'12. Gestión del Talento Humano'!$E:$F,2,FALSE),IFERROR(VLOOKUP(D1002,'14. Internacional... de la E.S.'!$E:$F,2,FALSE),IFERROR(VLOOKUP(D1002,'10. Posgrado'!$E:$F,2,FALSE),IFERROR(VLOOKUP(D1002,'17. Gestión TIC'!$E:$F,2,FALSE),IFERROR(VLOOKUP(D1002,'16. Desa. del Sistema Educ.Sup.'!$E:$F,2,FALSE),IFERROR(VLOOKUP(D1002,'9. Cultura de Inno. Insti...'!$E:$F,2,FALSE),VLOOKUP(D1002,'7. Lo Esencial de la Reforma U.'!$E:$F,2,0)))))))))))))))))</f>
        <v xml:space="preserve">Diseñar el guión metodológico para la Cátedra de Estudios Multiculturales. </v>
      </c>
      <c r="D1003" s="31"/>
      <c r="E1003" s="92"/>
      <c r="F1003" s="92"/>
      <c r="G1003" s="92"/>
      <c r="H1003" s="75"/>
      <c r="I1003" s="75"/>
      <c r="J1003" s="75"/>
      <c r="K1003" s="111"/>
      <c r="L1003" s="428"/>
    </row>
    <row r="1004" spans="3:12" hidden="1" x14ac:dyDescent="0.25">
      <c r="C1004" s="70"/>
      <c r="D1004" s="31"/>
      <c r="E1004" s="92"/>
      <c r="F1004" s="92"/>
      <c r="G1004" s="92"/>
      <c r="H1004" s="75"/>
      <c r="I1004" s="75"/>
      <c r="J1004" s="75"/>
      <c r="K1004" s="111"/>
      <c r="L1004" s="428"/>
    </row>
    <row r="1005" spans="3:12" ht="15.75" hidden="1" thickBot="1" x14ac:dyDescent="0.3">
      <c r="C1005" s="499" t="s">
        <v>44</v>
      </c>
      <c r="D1005" s="148" t="s">
        <v>45</v>
      </c>
      <c r="E1005" s="499" t="s">
        <v>55</v>
      </c>
      <c r="F1005" s="499" t="s">
        <v>57</v>
      </c>
      <c r="G1005" s="504" t="s">
        <v>27</v>
      </c>
      <c r="H1005" s="149" t="s">
        <v>131</v>
      </c>
      <c r="I1005" s="127" t="s">
        <v>46</v>
      </c>
      <c r="J1005" s="127" t="s">
        <v>132</v>
      </c>
      <c r="K1005" s="127" t="s">
        <v>410</v>
      </c>
      <c r="L1005" s="127" t="s">
        <v>411</v>
      </c>
    </row>
    <row r="1006" spans="3:12" hidden="1" x14ac:dyDescent="0.25">
      <c r="C1006" s="493" t="s">
        <v>47</v>
      </c>
      <c r="D1006" s="999"/>
      <c r="E1006" s="500">
        <v>0</v>
      </c>
      <c r="F1006" s="507">
        <v>30000</v>
      </c>
      <c r="G1006" s="505">
        <f t="shared" ref="G1006:G1007" si="83">E1006*F1006</f>
        <v>0</v>
      </c>
      <c r="H1006" s="164" t="s">
        <v>1497</v>
      </c>
      <c r="I1006" s="115" t="s">
        <v>699</v>
      </c>
      <c r="J1006" s="115" t="str">
        <f>VLOOKUP(I1006,Presupuesto!$B$11:$C$566,2,0)</f>
        <v>SERVICIOS DE CAPACITACION.</v>
      </c>
      <c r="K1006" s="314" t="s">
        <v>1358</v>
      </c>
      <c r="L1006" s="115" t="s">
        <v>394</v>
      </c>
    </row>
    <row r="1007" spans="3:12" hidden="1" x14ac:dyDescent="0.25">
      <c r="C1007" s="493" t="s">
        <v>48</v>
      </c>
      <c r="D1007" s="999"/>
      <c r="E1007" s="501">
        <v>20</v>
      </c>
      <c r="F1007" s="505">
        <v>50</v>
      </c>
      <c r="G1007" s="505">
        <f t="shared" si="83"/>
        <v>1000</v>
      </c>
      <c r="H1007" s="164" t="s">
        <v>1497</v>
      </c>
      <c r="I1007" s="97" t="s">
        <v>717</v>
      </c>
      <c r="J1007" s="97" t="str">
        <f>VLOOKUP(I1007,Presupuesto!$B$11:$C$566,2,0)</f>
        <v>SERVICIOS DE IMPRENTA PUBLIC.Y REPRODUCCION</v>
      </c>
      <c r="K1007" s="97" t="s">
        <v>1361</v>
      </c>
      <c r="L1007" s="97" t="s">
        <v>397</v>
      </c>
    </row>
    <row r="1008" spans="3:12" hidden="1" x14ac:dyDescent="0.25"/>
    <row r="1009" spans="3:12" ht="15.75" hidden="1" thickBot="1" x14ac:dyDescent="0.3">
      <c r="C1009" s="29" t="s">
        <v>43</v>
      </c>
      <c r="D1009" s="30">
        <f>SUM(G1015:G1024)</f>
        <v>65700</v>
      </c>
      <c r="E1009" s="92"/>
      <c r="F1009" s="92"/>
      <c r="G1009" s="92"/>
      <c r="H1009" s="75"/>
      <c r="I1009" s="75"/>
      <c r="J1009" s="75"/>
      <c r="K1009" s="111"/>
      <c r="L1009" s="428"/>
    </row>
    <row r="1010" spans="3:12" hidden="1" x14ac:dyDescent="0.25">
      <c r="C1010" s="70"/>
      <c r="D1010" s="31"/>
      <c r="E1010" s="92"/>
      <c r="F1010" s="92"/>
      <c r="G1010" s="92"/>
      <c r="H1010" s="75"/>
      <c r="I1010" s="75"/>
      <c r="J1010" s="75"/>
      <c r="K1010" s="111"/>
      <c r="L1010" s="428"/>
    </row>
    <row r="1011" spans="3:12" ht="15.75" hidden="1" x14ac:dyDescent="0.25">
      <c r="C1011" s="201" t="s">
        <v>392</v>
      </c>
      <c r="D1011" s="347" t="s">
        <v>2959</v>
      </c>
      <c r="E1011" s="92"/>
      <c r="F1011" s="92"/>
      <c r="G1011" s="92"/>
      <c r="H1011" s="75"/>
      <c r="I1011" s="75"/>
      <c r="J1011" s="75"/>
      <c r="K1011" s="111"/>
      <c r="L1011" s="428"/>
    </row>
    <row r="1012" spans="3:12" ht="18.75" hidden="1" x14ac:dyDescent="0.25">
      <c r="C1012" s="207" t="str">
        <f>IFERROR(VLOOKUP(D1011,'1. Desarrollo e Innov. Curricu.'!$E:$F,2,FALSE),IFERROR(VLOOKUP(D1011,'2. Investigación Científica'!$E:$F,2,FALSE),IFERROR(VLOOKUP(D1011,'3. Vinculación Univ. Sociedad'!$E:$F,2,FALSE),IFERROR(VLOOKUP(D1011,'4. Docencia y Profesorado Univ.'!$E:$F,2,FALSE),IFERROR(VLOOKUP(D1011,'5. Estudiantes y Graduados'!$E:$F,2,FALSE),IFERROR(VLOOKUP(D1011,'11. Gestion Administrativa'!$E:$F,2,FALSE),IFERROR(VLOOKUP(D1011,'13. Gestión Académica'!$E:$F,2,FALSE),IFERROR(VLOOKUP(D1011,'8. Asegura. de la Calid. y M'!$E:$F,2,FALSE),IFERROR(VLOOKUP(D1011,'6. Gestión del Conocimiento'!$E:$F,2,FALSE),IFERROR(VLOOKUP(D1011,'15. Gobernabilidad y Proceso...'!$E:$F,2,FALSE),IFERROR(VLOOKUP(D1011,'12. Gestión del Talento Humano'!$E:$F,2,FALSE),IFERROR(VLOOKUP(D1011,'14. Internacional... de la E.S.'!$E:$F,2,FALSE),IFERROR(VLOOKUP(D1011,'10. Posgrado'!$E:$F,2,FALSE),IFERROR(VLOOKUP(D1011,'17. Gestión TIC'!$E:$F,2,FALSE),IFERROR(VLOOKUP(D1011,'16. Desa. del Sistema Educ.Sup.'!$E:$F,2,FALSE),IFERROR(VLOOKUP(D1011,'9. Cultura de Inno. Insti...'!$E:$F,2,FALSE),VLOOKUP(D1011,'7. Lo Esencial de la Reforma U.'!$E:$F,2,0)))))))))))))))))</f>
        <v>Socializar  la Cátedra Unesco</v>
      </c>
      <c r="D1012" s="31"/>
      <c r="E1012" s="92"/>
      <c r="F1012" s="92"/>
      <c r="G1012" s="92"/>
      <c r="H1012" s="75"/>
      <c r="I1012" s="75"/>
      <c r="J1012" s="75"/>
      <c r="K1012" s="111"/>
      <c r="L1012" s="428"/>
    </row>
    <row r="1013" spans="3:12" hidden="1" x14ac:dyDescent="0.25">
      <c r="C1013" s="70"/>
      <c r="D1013" s="31"/>
      <c r="E1013" s="92"/>
      <c r="F1013" s="92"/>
      <c r="G1013" s="92"/>
      <c r="H1013" s="75"/>
      <c r="I1013" s="75"/>
      <c r="J1013" s="75"/>
      <c r="K1013" s="111"/>
      <c r="L1013" s="428"/>
    </row>
    <row r="1014" spans="3:12" ht="15.75" hidden="1" thickBot="1" x14ac:dyDescent="0.3">
      <c r="C1014" s="125" t="s">
        <v>44</v>
      </c>
      <c r="D1014" s="128" t="s">
        <v>45</v>
      </c>
      <c r="E1014" s="127" t="s">
        <v>55</v>
      </c>
      <c r="F1014" s="127" t="s">
        <v>57</v>
      </c>
      <c r="G1014" s="126" t="s">
        <v>27</v>
      </c>
      <c r="H1014" s="132" t="s">
        <v>131</v>
      </c>
      <c r="I1014" s="127" t="s">
        <v>46</v>
      </c>
      <c r="J1014" s="127" t="s">
        <v>132</v>
      </c>
      <c r="K1014" s="127" t="s">
        <v>410</v>
      </c>
      <c r="L1014" s="127" t="s">
        <v>411</v>
      </c>
    </row>
    <row r="1015" spans="3:12" hidden="1" x14ac:dyDescent="0.25">
      <c r="C1015" s="310" t="s">
        <v>47</v>
      </c>
      <c r="D1015" s="1000"/>
      <c r="E1015" s="311">
        <v>0</v>
      </c>
      <c r="F1015" s="114">
        <v>30000</v>
      </c>
      <c r="G1015" s="312">
        <f t="shared" ref="G1015:G1023" si="84">E1015*F1015</f>
        <v>0</v>
      </c>
      <c r="H1015" s="313" t="s">
        <v>1497</v>
      </c>
      <c r="I1015" s="115" t="s">
        <v>699</v>
      </c>
      <c r="J1015" s="115" t="str">
        <f>VLOOKUP(I1015,Presupuesto!$B$11:$C$566,2,0)</f>
        <v>SERVICIOS DE CAPACITACION.</v>
      </c>
      <c r="K1015" s="314" t="s">
        <v>1358</v>
      </c>
      <c r="L1015" s="115" t="s">
        <v>394</v>
      </c>
    </row>
    <row r="1016" spans="3:12" hidden="1" x14ac:dyDescent="0.25">
      <c r="C1016" s="98" t="s">
        <v>48</v>
      </c>
      <c r="D1016" s="1001"/>
      <c r="E1016" s="199">
        <v>300</v>
      </c>
      <c r="F1016" s="99">
        <v>75</v>
      </c>
      <c r="G1016" s="96">
        <f t="shared" si="84"/>
        <v>22500</v>
      </c>
      <c r="H1016" s="160" t="s">
        <v>1497</v>
      </c>
      <c r="I1016" s="97" t="s">
        <v>717</v>
      </c>
      <c r="J1016" s="97" t="str">
        <f>VLOOKUP(I1016,Presupuesto!$B$11:$C$566,2,0)</f>
        <v>SERVICIOS DE IMPRENTA PUBLIC.Y REPRODUCCION</v>
      </c>
      <c r="K1016" s="97" t="s">
        <v>1361</v>
      </c>
      <c r="L1016" s="97" t="s">
        <v>398</v>
      </c>
    </row>
    <row r="1017" spans="3:12" hidden="1" x14ac:dyDescent="0.25">
      <c r="C1017" s="98" t="s">
        <v>49</v>
      </c>
      <c r="D1017" s="1001"/>
      <c r="E1017" s="199">
        <v>100</v>
      </c>
      <c r="F1017" s="99">
        <v>150</v>
      </c>
      <c r="G1017" s="96">
        <f t="shared" si="84"/>
        <v>15000</v>
      </c>
      <c r="H1017" s="160" t="s">
        <v>1497</v>
      </c>
      <c r="I1017" s="97" t="s">
        <v>792</v>
      </c>
      <c r="J1017" s="97" t="str">
        <f>VLOOKUP(I1017,Presupuesto!$B$11:$C$566,2,0)</f>
        <v>ALIMENTOS B EBIDAS PARA PERSONAS</v>
      </c>
      <c r="K1017" s="97" t="s">
        <v>1361</v>
      </c>
      <c r="L1017" s="97" t="s">
        <v>398</v>
      </c>
    </row>
    <row r="1018" spans="3:12" hidden="1" x14ac:dyDescent="0.25">
      <c r="C1018" s="98" t="s">
        <v>50</v>
      </c>
      <c r="D1018" s="1001"/>
      <c r="E1018" s="150">
        <v>1</v>
      </c>
      <c r="F1018" s="117">
        <v>10000</v>
      </c>
      <c r="G1018" s="96">
        <f t="shared" si="84"/>
        <v>10000</v>
      </c>
      <c r="H1018" s="160" t="s">
        <v>1497</v>
      </c>
      <c r="I1018" s="307" t="s">
        <v>749</v>
      </c>
      <c r="J1018" s="97" t="str">
        <f>VLOOKUP(I1018,Presupuesto!$B$11:$C$566,2,0)</f>
        <v>PASAJES NACIONALES</v>
      </c>
      <c r="K1018" s="97" t="s">
        <v>1361</v>
      </c>
      <c r="L1018" s="97" t="s">
        <v>398</v>
      </c>
    </row>
    <row r="1019" spans="3:12" hidden="1" x14ac:dyDescent="0.25">
      <c r="C1019" s="98" t="s">
        <v>417</v>
      </c>
      <c r="D1019" s="1001"/>
      <c r="E1019" s="150">
        <v>150</v>
      </c>
      <c r="F1019" s="117">
        <v>50</v>
      </c>
      <c r="G1019" s="96">
        <f t="shared" si="84"/>
        <v>7500</v>
      </c>
      <c r="H1019" s="160" t="s">
        <v>1497</v>
      </c>
      <c r="I1019" s="97" t="s">
        <v>821</v>
      </c>
      <c r="J1019" s="97" t="str">
        <f>VLOOKUP(I1019,Presupuesto!$B$11:$C$566,2,0)</f>
        <v>PRODUCTOS PAPEL Y CARTON</v>
      </c>
      <c r="K1019" s="97" t="s">
        <v>1361</v>
      </c>
      <c r="L1019" s="97" t="s">
        <v>398</v>
      </c>
    </row>
    <row r="1020" spans="3:12" hidden="1" x14ac:dyDescent="0.25">
      <c r="C1020" s="98" t="s">
        <v>51</v>
      </c>
      <c r="D1020" s="1001"/>
      <c r="E1020" s="199">
        <v>50</v>
      </c>
      <c r="F1020" s="99">
        <v>85</v>
      </c>
      <c r="G1020" s="96">
        <f t="shared" si="84"/>
        <v>4250</v>
      </c>
      <c r="H1020" s="160" t="s">
        <v>1497</v>
      </c>
      <c r="I1020" s="97" t="s">
        <v>821</v>
      </c>
      <c r="J1020" s="97" t="str">
        <f>VLOOKUP(I1020,Presupuesto!$B$11:$C$566,2,0)</f>
        <v>PRODUCTOS PAPEL Y CARTON</v>
      </c>
      <c r="K1020" s="97" t="s">
        <v>1361</v>
      </c>
      <c r="L1020" s="97" t="s">
        <v>398</v>
      </c>
    </row>
    <row r="1021" spans="3:12" hidden="1" x14ac:dyDescent="0.25">
      <c r="C1021" s="98" t="s">
        <v>123</v>
      </c>
      <c r="D1021" s="1001"/>
      <c r="E1021" s="199">
        <v>100</v>
      </c>
      <c r="F1021" s="99">
        <v>36</v>
      </c>
      <c r="G1021" s="96">
        <f t="shared" si="84"/>
        <v>3600</v>
      </c>
      <c r="H1021" s="160" t="s">
        <v>1497</v>
      </c>
      <c r="I1021" s="97" t="s">
        <v>942</v>
      </c>
      <c r="J1021" s="97" t="str">
        <f>VLOOKUP(I1021,Presupuesto!$B$11:$C$566,2,0)</f>
        <v>UTILES DE ESCRITORIO, OFICINA Y ENSE¥ANZA</v>
      </c>
      <c r="K1021" s="97" t="s">
        <v>1361</v>
      </c>
      <c r="L1021" s="97" t="s">
        <v>398</v>
      </c>
    </row>
    <row r="1022" spans="3:12" hidden="1" x14ac:dyDescent="0.25">
      <c r="C1022" s="98" t="s">
        <v>34</v>
      </c>
      <c r="D1022" s="1001"/>
      <c r="E1022" s="199">
        <v>20</v>
      </c>
      <c r="F1022" s="99">
        <v>80</v>
      </c>
      <c r="G1022" s="96">
        <f t="shared" si="84"/>
        <v>1600</v>
      </c>
      <c r="H1022" s="160" t="s">
        <v>1497</v>
      </c>
      <c r="I1022" s="97" t="s">
        <v>942</v>
      </c>
      <c r="J1022" s="97" t="str">
        <f>VLOOKUP(I1022,Presupuesto!$B$11:$C$566,2,0)</f>
        <v>UTILES DE ESCRITORIO, OFICINA Y ENSE¥ANZA</v>
      </c>
      <c r="K1022" s="97" t="s">
        <v>1361</v>
      </c>
      <c r="L1022" s="97" t="s">
        <v>398</v>
      </c>
    </row>
    <row r="1023" spans="3:12" hidden="1" x14ac:dyDescent="0.25">
      <c r="C1023" s="108" t="s">
        <v>52</v>
      </c>
      <c r="D1023" s="1001"/>
      <c r="E1023" s="209">
        <v>50</v>
      </c>
      <c r="F1023" s="118">
        <v>25</v>
      </c>
      <c r="G1023" s="96">
        <f t="shared" si="84"/>
        <v>1250</v>
      </c>
      <c r="H1023" s="160" t="s">
        <v>1497</v>
      </c>
      <c r="I1023" s="97" t="s">
        <v>942</v>
      </c>
      <c r="J1023" s="97" t="str">
        <f>VLOOKUP(I1023,Presupuesto!$B$11:$C$566,2,0)</f>
        <v>UTILES DE ESCRITORIO, OFICINA Y ENSE¥ANZA</v>
      </c>
      <c r="K1023" s="97" t="s">
        <v>1361</v>
      </c>
      <c r="L1023" s="97" t="s">
        <v>398</v>
      </c>
    </row>
    <row r="1024" spans="3:12" ht="15.75" hidden="1" thickBot="1" x14ac:dyDescent="0.3">
      <c r="C1024" s="213" t="s">
        <v>428</v>
      </c>
      <c r="D1024" s="214">
        <v>5</v>
      </c>
      <c r="E1024" s="315">
        <v>0</v>
      </c>
      <c r="F1024" s="103">
        <f>HLOOKUP(C1024,$AH$2:$BU$3,2,0)</f>
        <v>2000</v>
      </c>
      <c r="G1024" s="104">
        <f>D1024*E1024*F1024</f>
        <v>0</v>
      </c>
      <c r="H1024" s="316"/>
      <c r="I1024" s="317" t="s">
        <v>301</v>
      </c>
      <c r="J1024" s="105" t="str">
        <f>VLOOKUP(I1024,Presupuesto!$B$11:$C$566,2,0)</f>
        <v>VIATICOS (26200-00)</v>
      </c>
      <c r="K1024" s="318" t="s">
        <v>1361</v>
      </c>
      <c r="L1024" s="318" t="s">
        <v>398</v>
      </c>
    </row>
    <row r="1025" spans="3:12" hidden="1" x14ac:dyDescent="0.25"/>
    <row r="1026" spans="3:12" s="428" customFormat="1" hidden="1" x14ac:dyDescent="0.25">
      <c r="H1026" s="415"/>
    </row>
    <row r="1027" spans="3:12" s="428" customFormat="1" ht="33.75" hidden="1" x14ac:dyDescent="0.25">
      <c r="C1027" s="867" t="s">
        <v>3043</v>
      </c>
      <c r="D1027" s="899">
        <f>D1029+D1039</f>
        <v>32000</v>
      </c>
      <c r="H1027" s="415"/>
    </row>
    <row r="1028" spans="3:12" s="428" customFormat="1" hidden="1" x14ac:dyDescent="0.25">
      <c r="H1028" s="415"/>
    </row>
    <row r="1029" spans="3:12" ht="15.75" hidden="1" thickBot="1" x14ac:dyDescent="0.3">
      <c r="C1029" s="29" t="s">
        <v>43</v>
      </c>
      <c r="D1029" s="30">
        <f>SUM(G1035:G1037)</f>
        <v>12000</v>
      </c>
      <c r="E1029" s="92"/>
      <c r="F1029" s="92"/>
      <c r="G1029" s="92"/>
      <c r="H1029" s="75"/>
      <c r="I1029" s="75"/>
      <c r="J1029" s="75"/>
      <c r="K1029" s="111"/>
      <c r="L1029" s="428"/>
    </row>
    <row r="1030" spans="3:12" hidden="1" x14ac:dyDescent="0.25">
      <c r="C1030" s="70"/>
      <c r="D1030" s="31"/>
      <c r="E1030" s="92"/>
      <c r="F1030" s="92"/>
      <c r="G1030" s="92"/>
      <c r="H1030" s="75"/>
      <c r="I1030" s="75"/>
      <c r="J1030" s="75"/>
      <c r="K1030" s="111"/>
      <c r="L1030" s="428"/>
    </row>
    <row r="1031" spans="3:12" ht="15.75" hidden="1" x14ac:dyDescent="0.25">
      <c r="C1031" s="201" t="s">
        <v>392</v>
      </c>
      <c r="D1031" s="347" t="s">
        <v>3045</v>
      </c>
      <c r="E1031" s="92"/>
      <c r="F1031" s="92"/>
      <c r="G1031" s="92"/>
      <c r="H1031" s="75"/>
      <c r="I1031" s="75"/>
      <c r="J1031" s="75"/>
      <c r="K1031" s="111"/>
      <c r="L1031" s="428"/>
    </row>
    <row r="1032" spans="3:12" ht="18.75" hidden="1" x14ac:dyDescent="0.25">
      <c r="C1032" s="207" t="str">
        <f>IFERROR(VLOOKUP(D1031,'1. Desarrollo e Innov. Curricu.'!$E:$F,2,FALSE),IFERROR(VLOOKUP(D1031,'2. Investigación Científica'!$E:$F,2,FALSE),IFERROR(VLOOKUP(D1031,'3. Vinculación Univ. Sociedad'!$E:$F,2,FALSE),IFERROR(VLOOKUP(D1031,'4. Docencia y Profesorado Univ.'!$E:$F,2,FALSE),IFERROR(VLOOKUP(D1031,'5. Estudiantes y Graduados'!$E:$F,2,FALSE),IFERROR(VLOOKUP(D1031,'11. Gestion Administrativa'!$E:$F,2,FALSE),IFERROR(VLOOKUP(D1031,'13. Gestión Académica'!$E:$F,2,FALSE),IFERROR(VLOOKUP(D1031,'8. Asegura. de la Calid. y M'!$E:$F,2,FALSE),IFERROR(VLOOKUP(D1031,'6. Gestión del Conocimiento'!$E:$F,2,FALSE),IFERROR(VLOOKUP(D1031,'15. Gobernabilidad y Proceso...'!$E:$F,2,FALSE),IFERROR(VLOOKUP(D1031,'12. Gestión del Talento Humano'!$E:$F,2,FALSE),IFERROR(VLOOKUP(D1031,'14. Internacional... de la E.S.'!$E:$F,2,FALSE),IFERROR(VLOOKUP(D1031,'10. Posgrado'!$E:$F,2,FALSE),IFERROR(VLOOKUP(D1031,'17. Gestión TIC'!$E:$F,2,FALSE),IFERROR(VLOOKUP(D1031,'16. Desa. del Sistema Educ.Sup.'!$E:$F,2,FALSE),IFERROR(VLOOKUP(D1031,'9. Cultura de Inno. Insti...'!$E:$F,2,FALSE),VLOOKUP(D1031,'7. Lo Esencial de la Reforma U.'!$E:$F,2,0)))))))))))))))))</f>
        <v xml:space="preserve">Coordinar reuniones evaluativas con el personal docente en relación a la administración del proceso de transición del plan de estudios y espacios de aprendizaje. </v>
      </c>
      <c r="D1032" s="31"/>
      <c r="E1032" s="92"/>
      <c r="F1032" s="92"/>
      <c r="G1032" s="92"/>
      <c r="H1032" s="75"/>
      <c r="I1032" s="75"/>
      <c r="J1032" s="75"/>
      <c r="K1032" s="111"/>
      <c r="L1032" s="428"/>
    </row>
    <row r="1033" spans="3:12" hidden="1" x14ac:dyDescent="0.25">
      <c r="C1033" s="70"/>
      <c r="D1033" s="31"/>
      <c r="E1033" s="92"/>
      <c r="F1033" s="92"/>
      <c r="G1033" s="92"/>
      <c r="H1033" s="75"/>
      <c r="I1033" s="75"/>
      <c r="J1033" s="75"/>
      <c r="K1033" s="111"/>
      <c r="L1033" s="428"/>
    </row>
    <row r="1034" spans="3:12" hidden="1" x14ac:dyDescent="0.25">
      <c r="C1034" s="499" t="s">
        <v>44</v>
      </c>
      <c r="D1034" s="148" t="s">
        <v>45</v>
      </c>
      <c r="E1034" s="499" t="s">
        <v>55</v>
      </c>
      <c r="F1034" s="499" t="s">
        <v>57</v>
      </c>
      <c r="G1034" s="504" t="s">
        <v>27</v>
      </c>
      <c r="H1034" s="149" t="s">
        <v>131</v>
      </c>
      <c r="I1034" s="499" t="s">
        <v>46</v>
      </c>
      <c r="J1034" s="499" t="s">
        <v>132</v>
      </c>
      <c r="K1034" s="499" t="s">
        <v>410</v>
      </c>
      <c r="L1034" s="499" t="s">
        <v>411</v>
      </c>
    </row>
    <row r="1035" spans="3:12" hidden="1" x14ac:dyDescent="0.25">
      <c r="C1035" s="493" t="s">
        <v>47</v>
      </c>
      <c r="D1035" s="999"/>
      <c r="E1035" s="500">
        <v>0</v>
      </c>
      <c r="F1035" s="507">
        <v>30000</v>
      </c>
      <c r="G1035" s="505">
        <f t="shared" ref="G1035:G1037" si="85">E1035*F1035</f>
        <v>0</v>
      </c>
      <c r="H1035" s="164" t="s">
        <v>1497</v>
      </c>
      <c r="I1035" s="506" t="s">
        <v>699</v>
      </c>
      <c r="J1035" s="506" t="str">
        <f>VLOOKUP(I1035,Presupuesto!$B$11:$C$566,2,0)</f>
        <v>SERVICIOS DE CAPACITACION.</v>
      </c>
      <c r="K1035" s="521" t="s">
        <v>1362</v>
      </c>
      <c r="L1035" s="506" t="s">
        <v>394</v>
      </c>
    </row>
    <row r="1036" spans="3:12" hidden="1" x14ac:dyDescent="0.25">
      <c r="C1036" s="493" t="s">
        <v>48</v>
      </c>
      <c r="D1036" s="999"/>
      <c r="E1036" s="501">
        <v>0</v>
      </c>
      <c r="F1036" s="505">
        <v>75</v>
      </c>
      <c r="G1036" s="505">
        <f t="shared" si="85"/>
        <v>0</v>
      </c>
      <c r="H1036" s="164" t="s">
        <v>1497</v>
      </c>
      <c r="I1036" s="506" t="s">
        <v>717</v>
      </c>
      <c r="J1036" s="506" t="str">
        <f>VLOOKUP(I1036,Presupuesto!$B$11:$C$566,2,0)</f>
        <v>SERVICIOS DE IMPRENTA PUBLIC.Y REPRODUCCION</v>
      </c>
      <c r="K1036" s="506" t="s">
        <v>1362</v>
      </c>
      <c r="L1036" s="506" t="s">
        <v>398</v>
      </c>
    </row>
    <row r="1037" spans="3:12" hidden="1" x14ac:dyDescent="0.25">
      <c r="C1037" s="493" t="s">
        <v>49</v>
      </c>
      <c r="D1037" s="999"/>
      <c r="E1037" s="501">
        <v>100</v>
      </c>
      <c r="F1037" s="505">
        <v>120</v>
      </c>
      <c r="G1037" s="505">
        <f t="shared" si="85"/>
        <v>12000</v>
      </c>
      <c r="H1037" s="164" t="s">
        <v>1497</v>
      </c>
      <c r="I1037" s="506" t="s">
        <v>792</v>
      </c>
      <c r="J1037" s="506" t="str">
        <f>VLOOKUP(I1037,Presupuesto!$B$11:$C$566,2,0)</f>
        <v>ALIMENTOS B EBIDAS PARA PERSONAS</v>
      </c>
      <c r="K1037" s="506" t="s">
        <v>1362</v>
      </c>
      <c r="L1037" s="506" t="s">
        <v>398</v>
      </c>
    </row>
    <row r="1038" spans="3:12" hidden="1" x14ac:dyDescent="0.25"/>
    <row r="1039" spans="3:12" ht="15.75" hidden="1" thickBot="1" x14ac:dyDescent="0.3">
      <c r="C1039" s="29" t="s">
        <v>43</v>
      </c>
      <c r="D1039" s="30">
        <f>SUM(G1045:G1047)</f>
        <v>20000</v>
      </c>
      <c r="E1039" s="92"/>
      <c r="F1039" s="92"/>
      <c r="G1039" s="92"/>
      <c r="H1039" s="75"/>
      <c r="I1039" s="75"/>
      <c r="J1039" s="75"/>
      <c r="K1039" s="111"/>
      <c r="L1039" s="428"/>
    </row>
    <row r="1040" spans="3:12" hidden="1" x14ac:dyDescent="0.25">
      <c r="C1040" s="70"/>
      <c r="D1040" s="31"/>
      <c r="E1040" s="92"/>
      <c r="F1040" s="92"/>
      <c r="G1040" s="92"/>
      <c r="H1040" s="75"/>
      <c r="I1040" s="75"/>
      <c r="J1040" s="75"/>
      <c r="K1040" s="111"/>
      <c r="L1040" s="428"/>
    </row>
    <row r="1041" spans="3:12" ht="15.75" hidden="1" x14ac:dyDescent="0.25">
      <c r="C1041" s="201" t="s">
        <v>392</v>
      </c>
      <c r="D1041" s="347" t="s">
        <v>3047</v>
      </c>
      <c r="E1041" s="92"/>
      <c r="F1041" s="92"/>
      <c r="G1041" s="92"/>
      <c r="H1041" s="75"/>
      <c r="I1041" s="75"/>
      <c r="J1041" s="75"/>
      <c r="K1041" s="111"/>
      <c r="L1041" s="428"/>
    </row>
    <row r="1042" spans="3:12" ht="18.75" hidden="1" x14ac:dyDescent="0.25">
      <c r="C1042" s="207" t="str">
        <f>IFERROR(VLOOKUP(D1041,'1. Desarrollo e Innov. Curricu.'!$E:$F,2,FALSE),IFERROR(VLOOKUP(D1041,'2. Investigación Científica'!$E:$F,2,FALSE),IFERROR(VLOOKUP(D1041,'3. Vinculación Univ. Sociedad'!$E:$F,2,FALSE),IFERROR(VLOOKUP(D1041,'4. Docencia y Profesorado Univ.'!$E:$F,2,FALSE),IFERROR(VLOOKUP(D1041,'5. Estudiantes y Graduados'!$E:$F,2,FALSE),IFERROR(VLOOKUP(D1041,'11. Gestion Administrativa'!$E:$F,2,FALSE),IFERROR(VLOOKUP(D1041,'13. Gestión Académica'!$E:$F,2,FALSE),IFERROR(VLOOKUP(D1041,'8. Asegura. de la Calid. y M'!$E:$F,2,FALSE),IFERROR(VLOOKUP(D1041,'6. Gestión del Conocimiento'!$E:$F,2,FALSE),IFERROR(VLOOKUP(D1041,'15. Gobernabilidad y Proceso...'!$E:$F,2,FALSE),IFERROR(VLOOKUP(D1041,'12. Gestión del Talento Humano'!$E:$F,2,FALSE),IFERROR(VLOOKUP(D1041,'14. Internacional... de la E.S.'!$E:$F,2,FALSE),IFERROR(VLOOKUP(D1041,'10. Posgrado'!$E:$F,2,FALSE),IFERROR(VLOOKUP(D1041,'17. Gestión TIC'!$E:$F,2,FALSE),IFERROR(VLOOKUP(D1041,'16. Desa. del Sistema Educ.Sup.'!$E:$F,2,FALSE),IFERROR(VLOOKUP(D1041,'9. Cultura de Inno. Insti...'!$E:$F,2,FALSE),VLOOKUP(D1041,'7. Lo Esencial de la Reforma U.'!$E:$F,2,0)))))))))))))))))</f>
        <v>Coordinar reuniones peridicas con las unidades de la Facultad de Ciencias Socia.es .</v>
      </c>
      <c r="D1042" s="31"/>
      <c r="E1042" s="92"/>
      <c r="F1042" s="92"/>
      <c r="G1042" s="92"/>
      <c r="H1042" s="75"/>
      <c r="I1042" s="75"/>
      <c r="J1042" s="75"/>
      <c r="K1042" s="111"/>
      <c r="L1042" s="428"/>
    </row>
    <row r="1043" spans="3:12" hidden="1" x14ac:dyDescent="0.25">
      <c r="C1043" s="70"/>
      <c r="D1043" s="31"/>
      <c r="E1043" s="92"/>
      <c r="F1043" s="92"/>
      <c r="G1043" s="92"/>
      <c r="H1043" s="75"/>
      <c r="I1043" s="75"/>
      <c r="J1043" s="75"/>
      <c r="K1043" s="111"/>
      <c r="L1043" s="428"/>
    </row>
    <row r="1044" spans="3:12" ht="15.75" hidden="1" thickBot="1" x14ac:dyDescent="0.3">
      <c r="C1044" s="125" t="s">
        <v>44</v>
      </c>
      <c r="D1044" s="128" t="s">
        <v>45</v>
      </c>
      <c r="E1044" s="127" t="s">
        <v>55</v>
      </c>
      <c r="F1044" s="127" t="s">
        <v>57</v>
      </c>
      <c r="G1044" s="126" t="s">
        <v>27</v>
      </c>
      <c r="H1044" s="132" t="s">
        <v>131</v>
      </c>
      <c r="I1044" s="127" t="s">
        <v>46</v>
      </c>
      <c r="J1044" s="127" t="s">
        <v>132</v>
      </c>
      <c r="K1044" s="127" t="s">
        <v>410</v>
      </c>
      <c r="L1044" s="127" t="s">
        <v>411</v>
      </c>
    </row>
    <row r="1045" spans="3:12" hidden="1" x14ac:dyDescent="0.25">
      <c r="C1045" s="310" t="s">
        <v>47</v>
      </c>
      <c r="D1045" s="1000"/>
      <c r="E1045" s="311">
        <v>0</v>
      </c>
      <c r="F1045" s="114">
        <v>30000</v>
      </c>
      <c r="G1045" s="312">
        <f t="shared" ref="G1045:G1047" si="86">E1045*F1045</f>
        <v>0</v>
      </c>
      <c r="H1045" s="313" t="s">
        <v>1497</v>
      </c>
      <c r="I1045" s="115" t="s">
        <v>699</v>
      </c>
      <c r="J1045" s="115" t="str">
        <f>VLOOKUP(I1045,Presupuesto!$B$11:$C$566,2,0)</f>
        <v>SERVICIOS DE CAPACITACION.</v>
      </c>
      <c r="K1045" s="314" t="s">
        <v>1362</v>
      </c>
      <c r="L1045" s="115" t="s">
        <v>394</v>
      </c>
    </row>
    <row r="1046" spans="3:12" hidden="1" x14ac:dyDescent="0.25">
      <c r="C1046" s="98" t="s">
        <v>48</v>
      </c>
      <c r="D1046" s="1001"/>
      <c r="E1046" s="199">
        <v>0</v>
      </c>
      <c r="F1046" s="99">
        <v>75</v>
      </c>
      <c r="G1046" s="96">
        <f t="shared" si="86"/>
        <v>0</v>
      </c>
      <c r="H1046" s="160" t="s">
        <v>1497</v>
      </c>
      <c r="I1046" s="97" t="s">
        <v>717</v>
      </c>
      <c r="J1046" s="97" t="str">
        <f>VLOOKUP(I1046,Presupuesto!$B$11:$C$566,2,0)</f>
        <v>SERVICIOS DE IMPRENTA PUBLIC.Y REPRODUCCION</v>
      </c>
      <c r="K1046" s="97" t="s">
        <v>1362</v>
      </c>
      <c r="L1046" s="97" t="s">
        <v>398</v>
      </c>
    </row>
    <row r="1047" spans="3:12" hidden="1" x14ac:dyDescent="0.25">
      <c r="C1047" s="98" t="s">
        <v>49</v>
      </c>
      <c r="D1047" s="1001"/>
      <c r="E1047" s="199">
        <v>200</v>
      </c>
      <c r="F1047" s="99">
        <v>100</v>
      </c>
      <c r="G1047" s="96">
        <f t="shared" si="86"/>
        <v>20000</v>
      </c>
      <c r="H1047" s="160" t="s">
        <v>129</v>
      </c>
      <c r="I1047" s="97" t="s">
        <v>792</v>
      </c>
      <c r="J1047" s="97" t="str">
        <f>VLOOKUP(I1047,Presupuesto!$B$11:$C$566,2,0)</f>
        <v>ALIMENTOS B EBIDAS PARA PERSONAS</v>
      </c>
      <c r="K1047" s="97" t="s">
        <v>1362</v>
      </c>
      <c r="L1047" s="97" t="s">
        <v>398</v>
      </c>
    </row>
    <row r="1048" spans="3:12" s="898" customFormat="1" hidden="1" x14ac:dyDescent="0.25">
      <c r="C1048" s="846"/>
      <c r="D1048" s="850"/>
      <c r="E1048" s="847"/>
      <c r="F1048" s="848"/>
      <c r="G1048" s="848"/>
      <c r="H1048" s="849"/>
      <c r="I1048" s="850"/>
      <c r="J1048" s="850"/>
      <c r="K1048" s="850"/>
      <c r="L1048" s="850"/>
    </row>
    <row r="1049" spans="3:12" s="898" customFormat="1" hidden="1" x14ac:dyDescent="0.25">
      <c r="C1049" s="846"/>
      <c r="D1049" s="850"/>
      <c r="E1049" s="847"/>
      <c r="F1049" s="848"/>
      <c r="G1049" s="848"/>
      <c r="H1049" s="849"/>
      <c r="I1049" s="850"/>
      <c r="J1049" s="850"/>
      <c r="K1049" s="850"/>
      <c r="L1049" s="850"/>
    </row>
    <row r="1050" spans="3:12" s="898" customFormat="1" hidden="1" x14ac:dyDescent="0.25">
      <c r="C1050" s="846"/>
      <c r="D1050" s="850"/>
      <c r="E1050" s="847"/>
      <c r="F1050" s="848"/>
      <c r="G1050" s="848"/>
      <c r="H1050" s="849"/>
      <c r="I1050" s="850"/>
      <c r="J1050" s="850"/>
      <c r="K1050" s="850"/>
      <c r="L1050" s="850"/>
    </row>
    <row r="1051" spans="3:12" s="898" customFormat="1" hidden="1" x14ac:dyDescent="0.25">
      <c r="C1051" s="846"/>
      <c r="D1051" s="850"/>
      <c r="E1051" s="847"/>
      <c r="F1051" s="848"/>
      <c r="G1051" s="848"/>
      <c r="H1051" s="849"/>
      <c r="I1051" s="850"/>
      <c r="J1051" s="850"/>
      <c r="K1051" s="850"/>
      <c r="L1051" s="850"/>
    </row>
    <row r="1052" spans="3:12" s="898" customFormat="1" ht="33.75" hidden="1" x14ac:dyDescent="0.25">
      <c r="C1052" s="867" t="s">
        <v>3299</v>
      </c>
      <c r="D1052" s="849">
        <f>D1056+D1074+D1091</f>
        <v>102500</v>
      </c>
      <c r="E1052" s="849">
        <f>D1056+D1074+D1091</f>
        <v>102500</v>
      </c>
      <c r="F1052" s="848"/>
      <c r="G1052" s="848"/>
      <c r="H1052" s="849"/>
      <c r="I1052" s="850"/>
      <c r="J1052" s="850"/>
      <c r="K1052" s="850"/>
      <c r="L1052" s="850"/>
    </row>
    <row r="1053" spans="3:12" s="898" customFormat="1" hidden="1" x14ac:dyDescent="0.25">
      <c r="C1053" s="846"/>
      <c r="D1053" s="850"/>
      <c r="E1053" s="847"/>
      <c r="F1053" s="848"/>
      <c r="G1053" s="848"/>
      <c r="H1053" s="849"/>
      <c r="I1053" s="850"/>
      <c r="J1053" s="850"/>
      <c r="K1053" s="850"/>
      <c r="L1053" s="850"/>
    </row>
    <row r="1054" spans="3:12" s="898" customFormat="1" hidden="1" x14ac:dyDescent="0.25">
      <c r="C1054" s="846"/>
      <c r="D1054" s="850"/>
      <c r="E1054" s="847"/>
      <c r="F1054" s="848"/>
      <c r="G1054" s="848"/>
      <c r="H1054" s="849"/>
      <c r="I1054" s="850"/>
      <c r="J1054" s="850"/>
      <c r="K1054" s="850"/>
      <c r="L1054" s="850"/>
    </row>
    <row r="1055" spans="3:12" hidden="1" x14ac:dyDescent="0.25"/>
    <row r="1056" spans="3:12" ht="15.75" hidden="1" thickBot="1" x14ac:dyDescent="0.3">
      <c r="C1056" s="29" t="s">
        <v>43</v>
      </c>
      <c r="D1056" s="30">
        <f>SUM(G1062:G1071)</f>
        <v>50000</v>
      </c>
      <c r="E1056" s="92"/>
      <c r="F1056" s="92"/>
      <c r="G1056" s="92"/>
      <c r="H1056" s="75"/>
      <c r="I1056" s="75"/>
      <c r="J1056" s="75"/>
      <c r="K1056" s="111"/>
      <c r="L1056" s="428"/>
    </row>
    <row r="1057" spans="3:12" hidden="1" x14ac:dyDescent="0.25">
      <c r="C1057" s="70"/>
      <c r="D1057" s="31"/>
      <c r="E1057" s="92"/>
      <c r="F1057" s="92"/>
      <c r="G1057" s="92"/>
      <c r="H1057" s="75"/>
      <c r="I1057" s="75"/>
      <c r="J1057" s="75"/>
      <c r="K1057" s="111"/>
      <c r="L1057" s="428"/>
    </row>
    <row r="1058" spans="3:12" ht="15.75" hidden="1" x14ac:dyDescent="0.25">
      <c r="C1058" s="201" t="s">
        <v>392</v>
      </c>
      <c r="D1058" s="347" t="s">
        <v>3099</v>
      </c>
      <c r="E1058" s="92"/>
      <c r="F1058" s="92"/>
      <c r="G1058" s="92"/>
      <c r="H1058" s="75"/>
      <c r="I1058" s="75"/>
      <c r="J1058" s="75"/>
      <c r="K1058" s="111"/>
      <c r="L1058" s="428"/>
    </row>
    <row r="1059" spans="3:12" ht="18.75" hidden="1" x14ac:dyDescent="0.25">
      <c r="C1059" s="207" t="str">
        <f>IFERROR(VLOOKUP(D1058,'1. Desarrollo e Innov. Curricu.'!$E:$F,2,FALSE),IFERROR(VLOOKUP(D1058,'2. Investigación Científica'!$E:$F,2,FALSE),IFERROR(VLOOKUP(D1058,'3. Vinculación Univ. Sociedad'!$E:$F,2,FALSE),IFERROR(VLOOKUP(D1058,'4. Docencia y Profesorado Univ.'!$E:$F,2,FALSE),IFERROR(VLOOKUP(D1058,'5. Estudiantes y Graduados'!$E:$F,2,FALSE),IFERROR(VLOOKUP(D1058,'11. Gestion Administrativa'!$E:$F,2,FALSE),IFERROR(VLOOKUP(D1058,'13. Gestión Académica'!$E:$F,2,FALSE),IFERROR(VLOOKUP(D1058,'8. Asegura. de la Calid. y M'!$E:$F,2,FALSE),IFERROR(VLOOKUP(D1058,'6. Gestión del Conocimiento'!$E:$F,2,FALSE),IFERROR(VLOOKUP(D1058,'15. Gobernabilidad y Proceso...'!$E:$F,2,FALSE),IFERROR(VLOOKUP(D1058,'12. Gestión del Talento Humano'!$E:$F,2,FALSE),IFERROR(VLOOKUP(D1058,'14. Internacional... de la E.S.'!$E:$F,2,FALSE),IFERROR(VLOOKUP(D1058,'10. Posgrado'!$E:$F,2,FALSE),IFERROR(VLOOKUP(D1058,'17. Gestión TIC'!$E:$F,2,FALSE),IFERROR(VLOOKUP(D1058,'16. Desa. del Sistema Educ.Sup.'!$E:$F,2,FALSE),IFERROR(VLOOKUP(D1058,'9. Cultura de Inno. Insti...'!$E:$F,2,FALSE),VLOOKUP(D1058,'7. Lo Esencial de la Reforma U.'!$E:$F,2,0)))))))))))))))))</f>
        <v>Gestionar un programa de capacitación ,para la planificación estratégica.</v>
      </c>
      <c r="D1059" s="31"/>
      <c r="E1059" s="92"/>
      <c r="F1059" s="92"/>
      <c r="G1059" s="92"/>
      <c r="H1059" s="75"/>
      <c r="I1059" s="75"/>
      <c r="J1059" s="75"/>
      <c r="K1059" s="111"/>
      <c r="L1059" s="428"/>
    </row>
    <row r="1060" spans="3:12" hidden="1" x14ac:dyDescent="0.25">
      <c r="C1060" s="70"/>
      <c r="D1060" s="31"/>
      <c r="E1060" s="92"/>
      <c r="F1060" s="92"/>
      <c r="G1060" s="92"/>
      <c r="H1060" s="75"/>
      <c r="I1060" s="75"/>
      <c r="J1060" s="75"/>
      <c r="K1060" s="111"/>
      <c r="L1060" s="428"/>
    </row>
    <row r="1061" spans="3:12" ht="15.75" hidden="1" thickBot="1" x14ac:dyDescent="0.3">
      <c r="C1061" s="125" t="s">
        <v>44</v>
      </c>
      <c r="D1061" s="128" t="s">
        <v>45</v>
      </c>
      <c r="E1061" s="127" t="s">
        <v>55</v>
      </c>
      <c r="F1061" s="127" t="s">
        <v>57</v>
      </c>
      <c r="G1061" s="126" t="s">
        <v>27</v>
      </c>
      <c r="H1061" s="132" t="s">
        <v>131</v>
      </c>
      <c r="I1061" s="127" t="s">
        <v>46</v>
      </c>
      <c r="J1061" s="127" t="s">
        <v>132</v>
      </c>
      <c r="K1061" s="127" t="s">
        <v>410</v>
      </c>
      <c r="L1061" s="127" t="s">
        <v>411</v>
      </c>
    </row>
    <row r="1062" spans="3:12" hidden="1" x14ac:dyDescent="0.25">
      <c r="C1062" s="310" t="s">
        <v>47</v>
      </c>
      <c r="D1062" s="1000"/>
      <c r="E1062" s="311">
        <v>0</v>
      </c>
      <c r="F1062" s="114">
        <v>30000</v>
      </c>
      <c r="G1062" s="312">
        <f t="shared" ref="G1062:G1070" si="87">E1062*F1062</f>
        <v>0</v>
      </c>
      <c r="H1062" s="313" t="s">
        <v>1497</v>
      </c>
      <c r="I1062" s="115" t="s">
        <v>699</v>
      </c>
      <c r="J1062" s="115" t="str">
        <f>VLOOKUP(I1062,Presupuesto!$B$11:$C$566,2,0)</f>
        <v>SERVICIOS DE CAPACITACION.</v>
      </c>
      <c r="K1062" s="314" t="s">
        <v>1358</v>
      </c>
      <c r="L1062" s="115" t="s">
        <v>394</v>
      </c>
    </row>
    <row r="1063" spans="3:12" hidden="1" x14ac:dyDescent="0.25">
      <c r="C1063" s="98" t="s">
        <v>48</v>
      </c>
      <c r="D1063" s="1001"/>
      <c r="E1063" s="199">
        <v>0</v>
      </c>
      <c r="F1063" s="99">
        <v>75</v>
      </c>
      <c r="G1063" s="96">
        <f t="shared" si="87"/>
        <v>0</v>
      </c>
      <c r="H1063" s="160" t="s">
        <v>1497</v>
      </c>
      <c r="I1063" s="97" t="s">
        <v>717</v>
      </c>
      <c r="J1063" s="97" t="str">
        <f>VLOOKUP(I1063,Presupuesto!$B$11:$C$566,2,0)</f>
        <v>SERVICIOS DE IMPRENTA PUBLIC.Y REPRODUCCION</v>
      </c>
      <c r="K1063" s="97" t="s">
        <v>1361</v>
      </c>
      <c r="L1063" s="97" t="s">
        <v>398</v>
      </c>
    </row>
    <row r="1064" spans="3:12" hidden="1" x14ac:dyDescent="0.25">
      <c r="C1064" s="98" t="s">
        <v>49</v>
      </c>
      <c r="D1064" s="1001"/>
      <c r="E1064" s="199">
        <v>0</v>
      </c>
      <c r="F1064" s="99">
        <v>150</v>
      </c>
      <c r="G1064" s="96">
        <f t="shared" si="87"/>
        <v>0</v>
      </c>
      <c r="H1064" s="160" t="s">
        <v>1497</v>
      </c>
      <c r="I1064" s="97" t="s">
        <v>792</v>
      </c>
      <c r="J1064" s="97" t="str">
        <f>VLOOKUP(I1064,Presupuesto!$B$11:$C$566,2,0)</f>
        <v>ALIMENTOS B EBIDAS PARA PERSONAS</v>
      </c>
      <c r="K1064" s="97" t="s">
        <v>1361</v>
      </c>
      <c r="L1064" s="97" t="s">
        <v>398</v>
      </c>
    </row>
    <row r="1065" spans="3:12" hidden="1" x14ac:dyDescent="0.25">
      <c r="C1065" s="98" t="s">
        <v>50</v>
      </c>
      <c r="D1065" s="1001"/>
      <c r="E1065" s="150">
        <v>0</v>
      </c>
      <c r="F1065" s="117">
        <v>10000</v>
      </c>
      <c r="G1065" s="96">
        <f t="shared" si="87"/>
        <v>0</v>
      </c>
      <c r="H1065" s="160" t="s">
        <v>1497</v>
      </c>
      <c r="I1065" s="307" t="s">
        <v>749</v>
      </c>
      <c r="J1065" s="97" t="str">
        <f>VLOOKUP(I1065,Presupuesto!$B$11:$C$566,2,0)</f>
        <v>PASAJES NACIONALES</v>
      </c>
      <c r="K1065" s="97" t="s">
        <v>1361</v>
      </c>
      <c r="L1065" s="97" t="s">
        <v>398</v>
      </c>
    </row>
    <row r="1066" spans="3:12" hidden="1" x14ac:dyDescent="0.25">
      <c r="C1066" s="98" t="s">
        <v>417</v>
      </c>
      <c r="D1066" s="1001"/>
      <c r="E1066" s="150">
        <v>0</v>
      </c>
      <c r="F1066" s="117">
        <v>50</v>
      </c>
      <c r="G1066" s="96">
        <f t="shared" si="87"/>
        <v>0</v>
      </c>
      <c r="H1066" s="160" t="s">
        <v>1497</v>
      </c>
      <c r="I1066" s="97" t="s">
        <v>821</v>
      </c>
      <c r="J1066" s="97" t="str">
        <f>VLOOKUP(I1066,Presupuesto!$B$11:$C$566,2,0)</f>
        <v>PRODUCTOS PAPEL Y CARTON</v>
      </c>
      <c r="K1066" s="97" t="s">
        <v>1361</v>
      </c>
      <c r="L1066" s="97" t="s">
        <v>398</v>
      </c>
    </row>
    <row r="1067" spans="3:12" hidden="1" x14ac:dyDescent="0.25">
      <c r="C1067" s="98" t="s">
        <v>51</v>
      </c>
      <c r="D1067" s="1001"/>
      <c r="E1067" s="199">
        <v>0</v>
      </c>
      <c r="F1067" s="99">
        <v>85</v>
      </c>
      <c r="G1067" s="96">
        <f t="shared" si="87"/>
        <v>0</v>
      </c>
      <c r="H1067" s="160" t="s">
        <v>1497</v>
      </c>
      <c r="I1067" s="97" t="s">
        <v>821</v>
      </c>
      <c r="J1067" s="97" t="str">
        <f>VLOOKUP(I1067,Presupuesto!$B$11:$C$566,2,0)</f>
        <v>PRODUCTOS PAPEL Y CARTON</v>
      </c>
      <c r="K1067" s="97" t="s">
        <v>1361</v>
      </c>
      <c r="L1067" s="97" t="s">
        <v>398</v>
      </c>
    </row>
    <row r="1068" spans="3:12" hidden="1" x14ac:dyDescent="0.25">
      <c r="C1068" s="98" t="s">
        <v>123</v>
      </c>
      <c r="D1068" s="1001"/>
      <c r="E1068" s="199">
        <v>0</v>
      </c>
      <c r="F1068" s="99">
        <v>36</v>
      </c>
      <c r="G1068" s="96">
        <f t="shared" si="87"/>
        <v>0</v>
      </c>
      <c r="H1068" s="160" t="s">
        <v>1497</v>
      </c>
      <c r="I1068" s="97" t="s">
        <v>942</v>
      </c>
      <c r="J1068" s="97" t="str">
        <f>VLOOKUP(I1068,Presupuesto!$B$11:$C$566,2,0)</f>
        <v>UTILES DE ESCRITORIO, OFICINA Y ENSE¥ANZA</v>
      </c>
      <c r="K1068" s="97" t="s">
        <v>1361</v>
      </c>
      <c r="L1068" s="97" t="s">
        <v>398</v>
      </c>
    </row>
    <row r="1069" spans="3:12" hidden="1" x14ac:dyDescent="0.25">
      <c r="C1069" s="98" t="s">
        <v>34</v>
      </c>
      <c r="D1069" s="1001"/>
      <c r="E1069" s="199">
        <v>0</v>
      </c>
      <c r="F1069" s="99">
        <v>80</v>
      </c>
      <c r="G1069" s="96">
        <f t="shared" si="87"/>
        <v>0</v>
      </c>
      <c r="H1069" s="160" t="s">
        <v>1497</v>
      </c>
      <c r="I1069" s="97" t="s">
        <v>942</v>
      </c>
      <c r="J1069" s="97" t="str">
        <f>VLOOKUP(I1069,Presupuesto!$B$11:$C$566,2,0)</f>
        <v>UTILES DE ESCRITORIO, OFICINA Y ENSE¥ANZA</v>
      </c>
      <c r="K1069" s="97" t="s">
        <v>1361</v>
      </c>
      <c r="L1069" s="97" t="s">
        <v>398</v>
      </c>
    </row>
    <row r="1070" spans="3:12" hidden="1" x14ac:dyDescent="0.25">
      <c r="C1070" s="108" t="s">
        <v>52</v>
      </c>
      <c r="D1070" s="1001"/>
      <c r="E1070" s="209">
        <v>0</v>
      </c>
      <c r="F1070" s="118">
        <v>25</v>
      </c>
      <c r="G1070" s="96">
        <f t="shared" si="87"/>
        <v>0</v>
      </c>
      <c r="H1070" s="160" t="s">
        <v>1497</v>
      </c>
      <c r="I1070" s="97" t="s">
        <v>942</v>
      </c>
      <c r="J1070" s="97" t="str">
        <f>VLOOKUP(I1070,Presupuesto!$B$11:$C$566,2,0)</f>
        <v>UTILES DE ESCRITORIO, OFICINA Y ENSE¥ANZA</v>
      </c>
      <c r="K1070" s="97" t="s">
        <v>1361</v>
      </c>
      <c r="L1070" s="97" t="s">
        <v>398</v>
      </c>
    </row>
    <row r="1071" spans="3:12" ht="15.75" hidden="1" thickBot="1" x14ac:dyDescent="0.3">
      <c r="C1071" s="213" t="s">
        <v>448</v>
      </c>
      <c r="D1071" s="214">
        <v>1</v>
      </c>
      <c r="E1071" s="315">
        <v>1</v>
      </c>
      <c r="F1071" s="103">
        <v>50000</v>
      </c>
      <c r="G1071" s="104">
        <f>D1071*E1071*F1071</f>
        <v>50000</v>
      </c>
      <c r="H1071" s="316" t="s">
        <v>129</v>
      </c>
      <c r="I1071" s="317" t="s">
        <v>767</v>
      </c>
      <c r="J1071" s="105" t="str">
        <f>VLOOKUP(I1071,Presupuesto!$B$11:$C$566,2,0)</f>
        <v>VIATICOS AL EXTERIOR</v>
      </c>
      <c r="K1071" s="318" t="s">
        <v>1361</v>
      </c>
      <c r="L1071" s="318" t="s">
        <v>398</v>
      </c>
    </row>
    <row r="1072" spans="3:12" hidden="1" x14ac:dyDescent="0.25"/>
    <row r="1073" spans="3:12" hidden="1" x14ac:dyDescent="0.25"/>
    <row r="1074" spans="3:12" ht="15.75" hidden="1" thickBot="1" x14ac:dyDescent="0.3">
      <c r="C1074" s="29" t="s">
        <v>43</v>
      </c>
      <c r="D1074" s="30">
        <f>SUM(G1080:G1089)</f>
        <v>50000</v>
      </c>
      <c r="E1074" s="92"/>
      <c r="F1074" s="92"/>
      <c r="G1074" s="92"/>
      <c r="H1074" s="75"/>
      <c r="I1074" s="75"/>
      <c r="J1074" s="75"/>
      <c r="K1074" s="111"/>
      <c r="L1074" s="428"/>
    </row>
    <row r="1075" spans="3:12" hidden="1" x14ac:dyDescent="0.25">
      <c r="C1075" s="70"/>
      <c r="D1075" s="31"/>
      <c r="E1075" s="92"/>
      <c r="F1075" s="92"/>
      <c r="G1075" s="92"/>
      <c r="H1075" s="75"/>
      <c r="I1075" s="75"/>
      <c r="J1075" s="75"/>
      <c r="K1075" s="111"/>
      <c r="L1075" s="428"/>
    </row>
    <row r="1076" spans="3:12" ht="15.75" hidden="1" x14ac:dyDescent="0.25">
      <c r="C1076" s="201" t="s">
        <v>392</v>
      </c>
      <c r="D1076" s="347" t="s">
        <v>3300</v>
      </c>
      <c r="E1076" s="92"/>
      <c r="F1076" s="92"/>
      <c r="G1076" s="92"/>
      <c r="H1076" s="75"/>
      <c r="I1076" s="75"/>
      <c r="J1076" s="75"/>
      <c r="K1076" s="111"/>
      <c r="L1076" s="428"/>
    </row>
    <row r="1077" spans="3:12" ht="18.75" hidden="1" x14ac:dyDescent="0.25">
      <c r="C1077" s="207" t="str">
        <f>IFERROR(VLOOKUP(D1076,'1. Desarrollo e Innov. Curricu.'!$E:$F,2,FALSE),IFERROR(VLOOKUP(D1076,'2. Investigación Científica'!$E:$F,2,FALSE),IFERROR(VLOOKUP(D1076,'3. Vinculación Univ. Sociedad'!$E:$F,2,FALSE),IFERROR(VLOOKUP(D1076,'4. Docencia y Profesorado Univ.'!$E:$F,2,FALSE),IFERROR(VLOOKUP(D1076,'5. Estudiantes y Graduados'!$E:$F,2,FALSE),IFERROR(VLOOKUP(D1076,'11. Gestion Administrativa'!$E:$F,2,FALSE),IFERROR(VLOOKUP(D1076,'13. Gestión Académica'!$E:$F,2,FALSE),IFERROR(VLOOKUP(D1076,'8. Asegura. de la Calid. y M'!$E:$F,2,FALSE),IFERROR(VLOOKUP(D1076,'6. Gestión del Conocimiento'!$E:$F,2,FALSE),IFERROR(VLOOKUP(D1076,'15. Gobernabilidad y Proceso...'!$E:$F,2,FALSE),IFERROR(VLOOKUP(D1076,'12. Gestión del Talento Humano'!$E:$F,2,FALSE),IFERROR(VLOOKUP(D1076,'14. Internacional... de la E.S.'!$E:$F,2,FALSE),IFERROR(VLOOKUP(D1076,'10. Posgrado'!$E:$F,2,FALSE),IFERROR(VLOOKUP(D1076,'17. Gestión TIC'!$E:$F,2,FALSE),IFERROR(VLOOKUP(D1076,'16. Desa. del Sistema Educ.Sup.'!$E:$F,2,FALSE),IFERROR(VLOOKUP(D1076,'9. Cultura de Inno. Insti...'!$E:$F,2,FALSE),VLOOKUP(D1076,'7. Lo Esencial de la Reforma U.'!$E:$F,2,0)))))))))))))))))</f>
        <v xml:space="preserve">Gestionar un programa de capacitación el personal administrativo. </v>
      </c>
      <c r="D1077" s="31"/>
      <c r="E1077" s="92"/>
      <c r="F1077" s="92"/>
      <c r="G1077" s="92"/>
      <c r="H1077" s="75"/>
      <c r="I1077" s="75"/>
      <c r="J1077" s="75"/>
      <c r="K1077" s="111"/>
      <c r="L1077" s="428"/>
    </row>
    <row r="1078" spans="3:12" hidden="1" x14ac:dyDescent="0.25">
      <c r="C1078" s="70"/>
      <c r="D1078" s="31"/>
      <c r="E1078" s="92"/>
      <c r="F1078" s="92"/>
      <c r="G1078" s="92"/>
      <c r="H1078" s="75"/>
      <c r="I1078" s="75"/>
      <c r="J1078" s="75"/>
      <c r="K1078" s="111"/>
      <c r="L1078" s="428"/>
    </row>
    <row r="1079" spans="3:12" ht="15.75" hidden="1" thickBot="1" x14ac:dyDescent="0.3">
      <c r="C1079" s="125" t="s">
        <v>44</v>
      </c>
      <c r="D1079" s="128" t="s">
        <v>45</v>
      </c>
      <c r="E1079" s="127" t="s">
        <v>55</v>
      </c>
      <c r="F1079" s="127" t="s">
        <v>57</v>
      </c>
      <c r="G1079" s="126" t="s">
        <v>27</v>
      </c>
      <c r="H1079" s="132" t="s">
        <v>131</v>
      </c>
      <c r="I1079" s="127" t="s">
        <v>46</v>
      </c>
      <c r="J1079" s="127" t="s">
        <v>132</v>
      </c>
      <c r="K1079" s="127" t="s">
        <v>410</v>
      </c>
      <c r="L1079" s="127" t="s">
        <v>411</v>
      </c>
    </row>
    <row r="1080" spans="3:12" hidden="1" x14ac:dyDescent="0.25">
      <c r="C1080" s="310" t="s">
        <v>47</v>
      </c>
      <c r="D1080" s="1000"/>
      <c r="E1080" s="311">
        <v>1</v>
      </c>
      <c r="F1080" s="114">
        <v>30000</v>
      </c>
      <c r="G1080" s="312">
        <f t="shared" ref="G1080:G1088" si="88">E1080*F1080</f>
        <v>30000</v>
      </c>
      <c r="H1080" s="313" t="s">
        <v>1497</v>
      </c>
      <c r="I1080" s="115" t="s">
        <v>699</v>
      </c>
      <c r="J1080" s="115" t="str">
        <f>VLOOKUP(I1080,Presupuesto!$B$11:$C$566,2,0)</f>
        <v>SERVICIOS DE CAPACITACION.</v>
      </c>
      <c r="K1080" s="314" t="s">
        <v>1358</v>
      </c>
      <c r="L1080" s="115" t="s">
        <v>394</v>
      </c>
    </row>
    <row r="1081" spans="3:12" hidden="1" x14ac:dyDescent="0.25">
      <c r="C1081" s="98" t="s">
        <v>3302</v>
      </c>
      <c r="D1081" s="1001"/>
      <c r="E1081" s="199">
        <v>1</v>
      </c>
      <c r="F1081" s="99">
        <v>20000</v>
      </c>
      <c r="G1081" s="96">
        <f t="shared" si="88"/>
        <v>20000</v>
      </c>
      <c r="H1081" s="160" t="s">
        <v>1497</v>
      </c>
      <c r="I1081" s="97" t="s">
        <v>717</v>
      </c>
      <c r="J1081" s="115" t="str">
        <f>VLOOKUP(I1081,Presupuesto!$B$11:$C$566,2,0)</f>
        <v>SERVICIOS DE IMPRENTA PUBLIC.Y REPRODUCCION</v>
      </c>
      <c r="K1081" s="97" t="s">
        <v>1361</v>
      </c>
      <c r="L1081" s="97" t="s">
        <v>398</v>
      </c>
    </row>
    <row r="1082" spans="3:12" hidden="1" x14ac:dyDescent="0.25">
      <c r="C1082" s="98" t="s">
        <v>49</v>
      </c>
      <c r="D1082" s="1001"/>
      <c r="E1082" s="199">
        <v>0</v>
      </c>
      <c r="F1082" s="99">
        <v>150</v>
      </c>
      <c r="G1082" s="96">
        <f t="shared" si="88"/>
        <v>0</v>
      </c>
      <c r="H1082" s="160" t="s">
        <v>1497</v>
      </c>
      <c r="I1082" s="97" t="s">
        <v>792</v>
      </c>
      <c r="J1082" s="97" t="str">
        <f>VLOOKUP(I1082,Presupuesto!$B$11:$C$566,2,0)</f>
        <v>ALIMENTOS B EBIDAS PARA PERSONAS</v>
      </c>
      <c r="K1082" s="97" t="s">
        <v>1361</v>
      </c>
      <c r="L1082" s="97" t="s">
        <v>398</v>
      </c>
    </row>
    <row r="1083" spans="3:12" hidden="1" x14ac:dyDescent="0.25">
      <c r="C1083" s="98" t="s">
        <v>50</v>
      </c>
      <c r="D1083" s="1001"/>
      <c r="E1083" s="150">
        <v>0</v>
      </c>
      <c r="F1083" s="117">
        <v>10000</v>
      </c>
      <c r="G1083" s="96">
        <f t="shared" si="88"/>
        <v>0</v>
      </c>
      <c r="H1083" s="160" t="s">
        <v>1497</v>
      </c>
      <c r="I1083" s="307" t="s">
        <v>300</v>
      </c>
      <c r="J1083" s="97" t="str">
        <f>VLOOKUP(I1083,Presupuesto!$B$11:$C$566,2,0)</f>
        <v>PASAJES (26100-00)</v>
      </c>
      <c r="K1083" s="97" t="s">
        <v>1361</v>
      </c>
      <c r="L1083" s="97" t="s">
        <v>398</v>
      </c>
    </row>
    <row r="1084" spans="3:12" hidden="1" x14ac:dyDescent="0.25">
      <c r="C1084" s="98" t="s">
        <v>417</v>
      </c>
      <c r="D1084" s="1001"/>
      <c r="E1084" s="150">
        <v>0</v>
      </c>
      <c r="F1084" s="117">
        <v>50</v>
      </c>
      <c r="G1084" s="96">
        <f t="shared" si="88"/>
        <v>0</v>
      </c>
      <c r="H1084" s="160" t="s">
        <v>1497</v>
      </c>
      <c r="I1084" s="97" t="s">
        <v>821</v>
      </c>
      <c r="J1084" s="97" t="str">
        <f>VLOOKUP(I1084,Presupuesto!$B$11:$C$566,2,0)</f>
        <v>PRODUCTOS PAPEL Y CARTON</v>
      </c>
      <c r="K1084" s="97" t="s">
        <v>1361</v>
      </c>
      <c r="L1084" s="97" t="s">
        <v>398</v>
      </c>
    </row>
    <row r="1085" spans="3:12" hidden="1" x14ac:dyDescent="0.25">
      <c r="C1085" s="98" t="s">
        <v>51</v>
      </c>
      <c r="D1085" s="1001"/>
      <c r="E1085" s="199">
        <v>0</v>
      </c>
      <c r="F1085" s="99">
        <v>85</v>
      </c>
      <c r="G1085" s="96">
        <f t="shared" si="88"/>
        <v>0</v>
      </c>
      <c r="H1085" s="160" t="s">
        <v>1497</v>
      </c>
      <c r="I1085" s="97" t="s">
        <v>821</v>
      </c>
      <c r="J1085" s="97" t="str">
        <f>VLOOKUP(I1085,Presupuesto!$B$11:$C$566,2,0)</f>
        <v>PRODUCTOS PAPEL Y CARTON</v>
      </c>
      <c r="K1085" s="97" t="s">
        <v>1361</v>
      </c>
      <c r="L1085" s="97" t="s">
        <v>398</v>
      </c>
    </row>
    <row r="1086" spans="3:12" hidden="1" x14ac:dyDescent="0.25">
      <c r="C1086" s="98" t="s">
        <v>123</v>
      </c>
      <c r="D1086" s="1001"/>
      <c r="E1086" s="199">
        <v>0</v>
      </c>
      <c r="F1086" s="99">
        <v>36</v>
      </c>
      <c r="G1086" s="96">
        <f t="shared" si="88"/>
        <v>0</v>
      </c>
      <c r="H1086" s="160" t="s">
        <v>1497</v>
      </c>
      <c r="I1086" s="97" t="s">
        <v>942</v>
      </c>
      <c r="J1086" s="97" t="str">
        <f>VLOOKUP(I1086,Presupuesto!$B$11:$C$566,2,0)</f>
        <v>UTILES DE ESCRITORIO, OFICINA Y ENSE¥ANZA</v>
      </c>
      <c r="K1086" s="97" t="s">
        <v>1361</v>
      </c>
      <c r="L1086" s="97" t="s">
        <v>398</v>
      </c>
    </row>
    <row r="1087" spans="3:12" hidden="1" x14ac:dyDescent="0.25">
      <c r="C1087" s="98" t="s">
        <v>34</v>
      </c>
      <c r="D1087" s="1001"/>
      <c r="E1087" s="199">
        <v>0</v>
      </c>
      <c r="F1087" s="99">
        <v>80</v>
      </c>
      <c r="G1087" s="96">
        <f t="shared" si="88"/>
        <v>0</v>
      </c>
      <c r="H1087" s="160" t="s">
        <v>1497</v>
      </c>
      <c r="I1087" s="97" t="s">
        <v>942</v>
      </c>
      <c r="J1087" s="97" t="str">
        <f>VLOOKUP(I1087,Presupuesto!$B$11:$C$566,2,0)</f>
        <v>UTILES DE ESCRITORIO, OFICINA Y ENSE¥ANZA</v>
      </c>
      <c r="K1087" s="97" t="s">
        <v>1361</v>
      </c>
      <c r="L1087" s="97" t="s">
        <v>398</v>
      </c>
    </row>
    <row r="1088" spans="3:12" hidden="1" x14ac:dyDescent="0.25">
      <c r="C1088" s="108" t="s">
        <v>52</v>
      </c>
      <c r="D1088" s="1001"/>
      <c r="E1088" s="209">
        <v>0</v>
      </c>
      <c r="F1088" s="118">
        <v>25</v>
      </c>
      <c r="G1088" s="96">
        <f t="shared" si="88"/>
        <v>0</v>
      </c>
      <c r="H1088" s="160" t="s">
        <v>1497</v>
      </c>
      <c r="I1088" s="97" t="s">
        <v>942</v>
      </c>
      <c r="J1088" s="97" t="str">
        <f>VLOOKUP(I1088,Presupuesto!$B$11:$C$566,2,0)</f>
        <v>UTILES DE ESCRITORIO, OFICINA Y ENSE¥ANZA</v>
      </c>
      <c r="K1088" s="97" t="s">
        <v>1361</v>
      </c>
      <c r="L1088" s="97" t="s">
        <v>398</v>
      </c>
    </row>
    <row r="1089" spans="3:12" ht="15.75" hidden="1" thickBot="1" x14ac:dyDescent="0.3">
      <c r="C1089" s="213" t="s">
        <v>428</v>
      </c>
      <c r="D1089" s="214">
        <v>5</v>
      </c>
      <c r="E1089" s="315">
        <v>0</v>
      </c>
      <c r="F1089" s="103">
        <f>HLOOKUP(C1089,$AH$2:$BU$3,2,0)</f>
        <v>2000</v>
      </c>
      <c r="G1089" s="104">
        <f>D1089*E1089*F1089</f>
        <v>0</v>
      </c>
      <c r="H1089" s="316"/>
      <c r="I1089" s="317" t="s">
        <v>301</v>
      </c>
      <c r="J1089" s="105" t="str">
        <f>VLOOKUP(I1089,Presupuesto!$B$11:$C$566,2,0)</f>
        <v>VIATICOS (26200-00)</v>
      </c>
      <c r="K1089" s="318" t="s">
        <v>1361</v>
      </c>
      <c r="L1089" s="318" t="s">
        <v>398</v>
      </c>
    </row>
    <row r="1090" spans="3:12" hidden="1" x14ac:dyDescent="0.25"/>
    <row r="1091" spans="3:12" ht="15.75" hidden="1" thickBot="1" x14ac:dyDescent="0.3">
      <c r="C1091" s="29" t="s">
        <v>43</v>
      </c>
      <c r="D1091" s="30">
        <f>SUM(G1097:G1106)</f>
        <v>2500</v>
      </c>
      <c r="E1091" s="92"/>
      <c r="F1091" s="92"/>
      <c r="G1091" s="92"/>
      <c r="H1091" s="75"/>
      <c r="I1091" s="75"/>
      <c r="J1091" s="75"/>
      <c r="K1091" s="111"/>
      <c r="L1091" s="428"/>
    </row>
    <row r="1092" spans="3:12" hidden="1" x14ac:dyDescent="0.25">
      <c r="C1092" s="70"/>
      <c r="D1092" s="31"/>
      <c r="E1092" s="92"/>
      <c r="F1092" s="92"/>
      <c r="G1092" s="92"/>
      <c r="H1092" s="75"/>
      <c r="I1092" s="75"/>
      <c r="J1092" s="75"/>
      <c r="K1092" s="111"/>
      <c r="L1092" s="428"/>
    </row>
    <row r="1093" spans="3:12" ht="15.75" hidden="1" x14ac:dyDescent="0.25">
      <c r="C1093" s="201" t="s">
        <v>392</v>
      </c>
      <c r="D1093" s="347" t="s">
        <v>3097</v>
      </c>
      <c r="E1093" s="92"/>
      <c r="F1093" s="92"/>
      <c r="G1093" s="92"/>
      <c r="H1093" s="75"/>
      <c r="I1093" s="75"/>
      <c r="J1093" s="75"/>
      <c r="K1093" s="111"/>
      <c r="L1093" s="428"/>
    </row>
    <row r="1094" spans="3:12" ht="18.75" hidden="1" x14ac:dyDescent="0.25">
      <c r="C1094" s="207" t="str">
        <f>IFERROR(VLOOKUP(D1093,'1. Desarrollo e Innov. Curricu.'!$E:$F,2,FALSE),IFERROR(VLOOKUP(D1093,'2. Investigación Científica'!$E:$F,2,FALSE),IFERROR(VLOOKUP(D1093,'3. Vinculación Univ. Sociedad'!$E:$F,2,FALSE),IFERROR(VLOOKUP(D1093,'4. Docencia y Profesorado Univ.'!$E:$F,2,FALSE),IFERROR(VLOOKUP(D1093,'5. Estudiantes y Graduados'!$E:$F,2,FALSE),IFERROR(VLOOKUP(D1093,'11. Gestion Administrativa'!$E:$F,2,FALSE),IFERROR(VLOOKUP(D1093,'13. Gestión Académica'!$E:$F,2,FALSE),IFERROR(VLOOKUP(D1093,'8. Asegura. de la Calid. y M'!$E:$F,2,FALSE),IFERROR(VLOOKUP(D1093,'6. Gestión del Conocimiento'!$E:$F,2,FALSE),IFERROR(VLOOKUP(D1093,'15. Gobernabilidad y Proceso...'!$E:$F,2,FALSE),IFERROR(VLOOKUP(D1093,'12. Gestión del Talento Humano'!$E:$F,2,FALSE),IFERROR(VLOOKUP(D1093,'14. Internacional... de la E.S.'!$E:$F,2,FALSE),IFERROR(VLOOKUP(D1093,'10. Posgrado'!$E:$F,2,FALSE),IFERROR(VLOOKUP(D1093,'17. Gestión TIC'!$E:$F,2,FALSE),IFERROR(VLOOKUP(D1093,'16. Desa. del Sistema Educ.Sup.'!$E:$F,2,FALSE),IFERROR(VLOOKUP(D1093,'9. Cultura de Inno. Insti...'!$E:$F,2,FALSE),VLOOKUP(D1093,'7. Lo Esencial de la Reforma U.'!$E:$F,2,0)))))))))))))))))</f>
        <v xml:space="preserve">Gestionar un taller de capacitación técnica y derechos humanos para el personal administrativo del departamento de Sociología. </v>
      </c>
      <c r="D1094" s="31"/>
      <c r="E1094" s="92"/>
      <c r="F1094" s="92"/>
      <c r="G1094" s="92"/>
      <c r="H1094" s="75"/>
      <c r="I1094" s="75"/>
      <c r="J1094" s="75"/>
      <c r="K1094" s="111"/>
      <c r="L1094" s="428"/>
    </row>
    <row r="1095" spans="3:12" hidden="1" x14ac:dyDescent="0.25">
      <c r="C1095" s="70"/>
      <c r="D1095" s="31"/>
      <c r="E1095" s="92"/>
      <c r="F1095" s="92"/>
      <c r="G1095" s="92"/>
      <c r="H1095" s="75"/>
      <c r="I1095" s="75"/>
      <c r="J1095" s="75"/>
      <c r="K1095" s="111"/>
      <c r="L1095" s="428"/>
    </row>
    <row r="1096" spans="3:12" ht="15.75" hidden="1" thickBot="1" x14ac:dyDescent="0.3">
      <c r="C1096" s="125" t="s">
        <v>44</v>
      </c>
      <c r="D1096" s="128" t="s">
        <v>45</v>
      </c>
      <c r="E1096" s="127" t="s">
        <v>55</v>
      </c>
      <c r="F1096" s="127" t="s">
        <v>57</v>
      </c>
      <c r="G1096" s="126" t="s">
        <v>27</v>
      </c>
      <c r="H1096" s="132" t="s">
        <v>131</v>
      </c>
      <c r="I1096" s="127" t="s">
        <v>46</v>
      </c>
      <c r="J1096" s="127" t="s">
        <v>132</v>
      </c>
      <c r="K1096" s="127" t="s">
        <v>410</v>
      </c>
      <c r="L1096" s="127" t="s">
        <v>411</v>
      </c>
    </row>
    <row r="1097" spans="3:12" hidden="1" x14ac:dyDescent="0.25">
      <c r="C1097" s="310" t="s">
        <v>47</v>
      </c>
      <c r="D1097" s="1000"/>
      <c r="E1097" s="311">
        <v>0</v>
      </c>
      <c r="F1097" s="114">
        <v>30000</v>
      </c>
      <c r="G1097" s="312">
        <f t="shared" ref="G1097:G1105" si="89">E1097*F1097</f>
        <v>0</v>
      </c>
      <c r="H1097" s="313" t="s">
        <v>1497</v>
      </c>
      <c r="I1097" s="115" t="s">
        <v>699</v>
      </c>
      <c r="J1097" s="115" t="str">
        <f>VLOOKUP(I1097,Presupuesto!$B$11:$C$566,2,0)</f>
        <v>SERVICIOS DE CAPACITACION.</v>
      </c>
      <c r="K1097" s="314" t="s">
        <v>1358</v>
      </c>
      <c r="L1097" s="115" t="s">
        <v>394</v>
      </c>
    </row>
    <row r="1098" spans="3:12" hidden="1" x14ac:dyDescent="0.25">
      <c r="C1098" s="98" t="s">
        <v>48</v>
      </c>
      <c r="D1098" s="1001"/>
      <c r="E1098" s="199">
        <v>100</v>
      </c>
      <c r="F1098" s="99">
        <v>25</v>
      </c>
      <c r="G1098" s="96">
        <f t="shared" si="89"/>
        <v>2500</v>
      </c>
      <c r="H1098" s="160" t="s">
        <v>1497</v>
      </c>
      <c r="I1098" s="97" t="s">
        <v>717</v>
      </c>
      <c r="J1098" s="97" t="str">
        <f>VLOOKUP(I1098,Presupuesto!$B$11:$C$566,2,0)</f>
        <v>SERVICIOS DE IMPRENTA PUBLIC.Y REPRODUCCION</v>
      </c>
      <c r="K1098" s="97" t="s">
        <v>1361</v>
      </c>
      <c r="L1098" s="97" t="s">
        <v>398</v>
      </c>
    </row>
    <row r="1099" spans="3:12" hidden="1" x14ac:dyDescent="0.25">
      <c r="C1099" s="98" t="s">
        <v>49</v>
      </c>
      <c r="D1099" s="1001"/>
      <c r="E1099" s="199">
        <v>0</v>
      </c>
      <c r="F1099" s="99">
        <v>150</v>
      </c>
      <c r="G1099" s="96">
        <f t="shared" si="89"/>
        <v>0</v>
      </c>
      <c r="H1099" s="160" t="s">
        <v>1497</v>
      </c>
      <c r="I1099" s="97" t="s">
        <v>792</v>
      </c>
      <c r="J1099" s="97" t="str">
        <f>VLOOKUP(I1099,Presupuesto!$B$11:$C$566,2,0)</f>
        <v>ALIMENTOS B EBIDAS PARA PERSONAS</v>
      </c>
      <c r="K1099" s="97" t="s">
        <v>1361</v>
      </c>
      <c r="L1099" s="97" t="s">
        <v>398</v>
      </c>
    </row>
    <row r="1100" spans="3:12" hidden="1" x14ac:dyDescent="0.25">
      <c r="C1100" s="98" t="s">
        <v>50</v>
      </c>
      <c r="D1100" s="1001"/>
      <c r="E1100" s="150">
        <v>0</v>
      </c>
      <c r="F1100" s="117">
        <v>10000</v>
      </c>
      <c r="G1100" s="96">
        <f t="shared" si="89"/>
        <v>0</v>
      </c>
      <c r="H1100" s="160" t="s">
        <v>1497</v>
      </c>
      <c r="I1100" s="307" t="s">
        <v>300</v>
      </c>
      <c r="J1100" s="97" t="str">
        <f>VLOOKUP(I1100,Presupuesto!$B$11:$C$566,2,0)</f>
        <v>PASAJES (26100-00)</v>
      </c>
      <c r="K1100" s="97" t="s">
        <v>1361</v>
      </c>
      <c r="L1100" s="97" t="s">
        <v>398</v>
      </c>
    </row>
    <row r="1101" spans="3:12" hidden="1" x14ac:dyDescent="0.25">
      <c r="C1101" s="98" t="s">
        <v>417</v>
      </c>
      <c r="D1101" s="1001"/>
      <c r="E1101" s="150">
        <v>0</v>
      </c>
      <c r="F1101" s="117">
        <v>50</v>
      </c>
      <c r="G1101" s="96">
        <f t="shared" si="89"/>
        <v>0</v>
      </c>
      <c r="H1101" s="160" t="s">
        <v>1497</v>
      </c>
      <c r="I1101" s="97" t="s">
        <v>821</v>
      </c>
      <c r="J1101" s="97" t="str">
        <f>VLOOKUP(I1101,Presupuesto!$B$11:$C$566,2,0)</f>
        <v>PRODUCTOS PAPEL Y CARTON</v>
      </c>
      <c r="K1101" s="97" t="s">
        <v>1361</v>
      </c>
      <c r="L1101" s="97" t="s">
        <v>398</v>
      </c>
    </row>
    <row r="1102" spans="3:12" hidden="1" x14ac:dyDescent="0.25">
      <c r="C1102" s="98" t="s">
        <v>51</v>
      </c>
      <c r="D1102" s="1001"/>
      <c r="E1102" s="199">
        <v>0</v>
      </c>
      <c r="F1102" s="99">
        <v>85</v>
      </c>
      <c r="G1102" s="96">
        <f t="shared" si="89"/>
        <v>0</v>
      </c>
      <c r="H1102" s="160" t="s">
        <v>1497</v>
      </c>
      <c r="I1102" s="97" t="s">
        <v>821</v>
      </c>
      <c r="J1102" s="97" t="str">
        <f>VLOOKUP(I1102,Presupuesto!$B$11:$C$566,2,0)</f>
        <v>PRODUCTOS PAPEL Y CARTON</v>
      </c>
      <c r="K1102" s="97" t="s">
        <v>1361</v>
      </c>
      <c r="L1102" s="97" t="s">
        <v>398</v>
      </c>
    </row>
    <row r="1103" spans="3:12" hidden="1" x14ac:dyDescent="0.25">
      <c r="C1103" s="98" t="s">
        <v>123</v>
      </c>
      <c r="D1103" s="1001"/>
      <c r="E1103" s="199">
        <v>0</v>
      </c>
      <c r="F1103" s="99">
        <v>36</v>
      </c>
      <c r="G1103" s="96">
        <f t="shared" si="89"/>
        <v>0</v>
      </c>
      <c r="H1103" s="160" t="s">
        <v>1497</v>
      </c>
      <c r="I1103" s="97" t="s">
        <v>942</v>
      </c>
      <c r="J1103" s="97" t="str">
        <f>VLOOKUP(I1103,Presupuesto!$B$11:$C$566,2,0)</f>
        <v>UTILES DE ESCRITORIO, OFICINA Y ENSE¥ANZA</v>
      </c>
      <c r="K1103" s="97" t="s">
        <v>1361</v>
      </c>
      <c r="L1103" s="97" t="s">
        <v>398</v>
      </c>
    </row>
    <row r="1104" spans="3:12" hidden="1" x14ac:dyDescent="0.25">
      <c r="C1104" s="98" t="s">
        <v>34</v>
      </c>
      <c r="D1104" s="1001"/>
      <c r="E1104" s="199">
        <v>0</v>
      </c>
      <c r="F1104" s="99">
        <v>80</v>
      </c>
      <c r="G1104" s="96">
        <f t="shared" si="89"/>
        <v>0</v>
      </c>
      <c r="H1104" s="160" t="s">
        <v>1497</v>
      </c>
      <c r="I1104" s="97" t="s">
        <v>942</v>
      </c>
      <c r="J1104" s="97" t="str">
        <f>VLOOKUP(I1104,Presupuesto!$B$11:$C$566,2,0)</f>
        <v>UTILES DE ESCRITORIO, OFICINA Y ENSE¥ANZA</v>
      </c>
      <c r="K1104" s="97" t="s">
        <v>1361</v>
      </c>
      <c r="L1104" s="97" t="s">
        <v>398</v>
      </c>
    </row>
    <row r="1105" spans="3:12" hidden="1" x14ac:dyDescent="0.25">
      <c r="C1105" s="108" t="s">
        <v>52</v>
      </c>
      <c r="D1105" s="1001"/>
      <c r="E1105" s="209">
        <v>0</v>
      </c>
      <c r="F1105" s="118">
        <v>25</v>
      </c>
      <c r="G1105" s="96">
        <f t="shared" si="89"/>
        <v>0</v>
      </c>
      <c r="H1105" s="160" t="s">
        <v>1497</v>
      </c>
      <c r="I1105" s="97" t="s">
        <v>942</v>
      </c>
      <c r="J1105" s="97" t="str">
        <f>VLOOKUP(I1105,Presupuesto!$B$11:$C$566,2,0)</f>
        <v>UTILES DE ESCRITORIO, OFICINA Y ENSE¥ANZA</v>
      </c>
      <c r="K1105" s="97" t="s">
        <v>1361</v>
      </c>
      <c r="L1105" s="97" t="s">
        <v>398</v>
      </c>
    </row>
    <row r="1106" spans="3:12" ht="15.75" hidden="1" thickBot="1" x14ac:dyDescent="0.3">
      <c r="C1106" s="213" t="s">
        <v>428</v>
      </c>
      <c r="D1106" s="214">
        <v>5</v>
      </c>
      <c r="E1106" s="315">
        <v>0</v>
      </c>
      <c r="F1106" s="103">
        <f>HLOOKUP(C1106,$AH$2:$BU$3,2,0)</f>
        <v>2000</v>
      </c>
      <c r="G1106" s="104">
        <f>D1106*E1106*F1106</f>
        <v>0</v>
      </c>
      <c r="H1106" s="316"/>
      <c r="I1106" s="317" t="s">
        <v>301</v>
      </c>
      <c r="J1106" s="105" t="str">
        <f>VLOOKUP(I1106,Presupuesto!$B$11:$C$566,2,0)</f>
        <v>VIATICOS (26200-00)</v>
      </c>
      <c r="K1106" s="318" t="s">
        <v>1361</v>
      </c>
      <c r="L1106" s="318" t="s">
        <v>398</v>
      </c>
    </row>
    <row r="1107" spans="3:12" hidden="1" x14ac:dyDescent="0.25"/>
    <row r="1108" spans="3:12" s="428" customFormat="1" ht="33.75" hidden="1" x14ac:dyDescent="0.25">
      <c r="C1108" s="867" t="s">
        <v>3354</v>
      </c>
      <c r="D1108" s="909">
        <f>D1110+D1127</f>
        <v>35000</v>
      </c>
      <c r="H1108" s="415"/>
    </row>
    <row r="1109" spans="3:12" s="428" customFormat="1" hidden="1" x14ac:dyDescent="0.25">
      <c r="H1109" s="415"/>
    </row>
    <row r="1110" spans="3:12" ht="15.75" hidden="1" thickBot="1" x14ac:dyDescent="0.3">
      <c r="C1110" s="29" t="s">
        <v>43</v>
      </c>
      <c r="D1110" s="30">
        <f>SUM(G1116:G1125)</f>
        <v>10000</v>
      </c>
      <c r="E1110" s="92"/>
      <c r="F1110" s="92"/>
      <c r="G1110" s="92"/>
      <c r="H1110" s="75"/>
      <c r="I1110" s="75"/>
      <c r="J1110" s="75"/>
      <c r="K1110" s="111"/>
      <c r="L1110" s="428"/>
    </row>
    <row r="1111" spans="3:12" hidden="1" x14ac:dyDescent="0.25">
      <c r="C1111" s="70"/>
      <c r="D1111" s="31"/>
      <c r="E1111" s="92"/>
      <c r="F1111" s="92"/>
      <c r="G1111" s="92"/>
      <c r="H1111" s="75"/>
      <c r="I1111" s="75"/>
      <c r="J1111" s="75"/>
      <c r="K1111" s="111"/>
      <c r="L1111" s="428"/>
    </row>
    <row r="1112" spans="3:12" ht="15.75" hidden="1" x14ac:dyDescent="0.25">
      <c r="C1112" s="201" t="s">
        <v>392</v>
      </c>
      <c r="D1112" s="347" t="s">
        <v>3349</v>
      </c>
      <c r="E1112" s="92"/>
      <c r="F1112" s="92"/>
      <c r="G1112" s="92"/>
      <c r="H1112" s="75"/>
      <c r="I1112" s="75"/>
      <c r="J1112" s="75"/>
      <c r="K1112" s="111"/>
      <c r="L1112" s="428"/>
    </row>
    <row r="1113" spans="3:12" ht="18.75" hidden="1" x14ac:dyDescent="0.25">
      <c r="C1113" s="207" t="str">
        <f>IFERROR(VLOOKUP(D1112,'1. Desarrollo e Innov. Curricu.'!$E:$F,2,FALSE),IFERROR(VLOOKUP(D1112,'2. Investigación Científica'!$E:$F,2,FALSE),IFERROR(VLOOKUP(D1112,'3. Vinculación Univ. Sociedad'!$E:$F,2,FALSE),IFERROR(VLOOKUP(D1112,'4. Docencia y Profesorado Univ.'!$E:$F,2,FALSE),IFERROR(VLOOKUP(D1112,'5. Estudiantes y Graduados'!$E:$F,2,FALSE),IFERROR(VLOOKUP(D1112,'11. Gestion Administrativa'!$E:$F,2,FALSE),IFERROR(VLOOKUP(D1112,'13. Gestión Académica'!$E:$F,2,FALSE),IFERROR(VLOOKUP(D1112,'8. Asegura. de la Calid. y M'!$E:$F,2,FALSE),IFERROR(VLOOKUP(D1112,'6. Gestión del Conocimiento'!$E:$F,2,FALSE),IFERROR(VLOOKUP(D1112,'15. Gobernabilidad y Proceso...'!$E:$F,2,FALSE),IFERROR(VLOOKUP(D1112,'12. Gestión del Talento Humano'!$E:$F,2,FALSE),IFERROR(VLOOKUP(D1112,'14. Internacional... de la E.S.'!$E:$F,2,FALSE),IFERROR(VLOOKUP(D1112,'10. Posgrado'!$E:$F,2,FALSE),IFERROR(VLOOKUP(D1112,'17. Gestión TIC'!$E:$F,2,FALSE),IFERROR(VLOOKUP(D1112,'16. Desa. del Sistema Educ.Sup.'!$E:$F,2,FALSE),IFERROR(VLOOKUP(D1112,'9. Cultura de Inno. Insti...'!$E:$F,2,FALSE),VLOOKUP(D1112,'7. Lo Esencial de la Reforma U.'!$E:$F,2,0)))))))))))))))))</f>
        <v xml:space="preserve">Apertura de la asignatura optativa  Estudios de la Mujer en los Centros Regionales Universitarios de Choluteca y Comayagua </v>
      </c>
      <c r="D1113" s="31"/>
      <c r="E1113" s="92"/>
      <c r="F1113" s="92"/>
      <c r="G1113" s="92"/>
      <c r="H1113" s="75"/>
      <c r="I1113" s="75"/>
      <c r="J1113" s="75"/>
      <c r="K1113" s="111"/>
      <c r="L1113" s="428"/>
    </row>
    <row r="1114" spans="3:12" hidden="1" x14ac:dyDescent="0.25">
      <c r="C1114" s="70"/>
      <c r="D1114" s="31"/>
      <c r="E1114" s="92"/>
      <c r="F1114" s="92"/>
      <c r="G1114" s="92"/>
      <c r="H1114" s="75"/>
      <c r="I1114" s="75"/>
      <c r="J1114" s="75"/>
      <c r="K1114" s="111"/>
      <c r="L1114" s="428"/>
    </row>
    <row r="1115" spans="3:12" ht="15.75" hidden="1" thickBot="1" x14ac:dyDescent="0.3">
      <c r="C1115" s="125" t="s">
        <v>44</v>
      </c>
      <c r="D1115" s="128" t="s">
        <v>45</v>
      </c>
      <c r="E1115" s="127" t="s">
        <v>55</v>
      </c>
      <c r="F1115" s="127" t="s">
        <v>57</v>
      </c>
      <c r="G1115" s="126" t="s">
        <v>27</v>
      </c>
      <c r="H1115" s="132" t="s">
        <v>131</v>
      </c>
      <c r="I1115" s="127" t="s">
        <v>46</v>
      </c>
      <c r="J1115" s="127" t="s">
        <v>132</v>
      </c>
      <c r="K1115" s="127" t="s">
        <v>410</v>
      </c>
      <c r="L1115" s="127" t="s">
        <v>411</v>
      </c>
    </row>
    <row r="1116" spans="3:12" hidden="1" x14ac:dyDescent="0.25">
      <c r="C1116" s="310" t="s">
        <v>47</v>
      </c>
      <c r="D1116" s="1000"/>
      <c r="E1116" s="311">
        <v>0</v>
      </c>
      <c r="F1116" s="114">
        <v>30000</v>
      </c>
      <c r="G1116" s="312">
        <f t="shared" ref="G1116:G1124" si="90">E1116*F1116</f>
        <v>0</v>
      </c>
      <c r="H1116" s="313" t="s">
        <v>1497</v>
      </c>
      <c r="I1116" s="115" t="s">
        <v>699</v>
      </c>
      <c r="J1116" s="115" t="str">
        <f>VLOOKUP(I1116,Presupuesto!$B$11:$C$566,2,0)</f>
        <v>SERVICIOS DE CAPACITACION.</v>
      </c>
      <c r="K1116" s="314" t="s">
        <v>1358</v>
      </c>
      <c r="L1116" s="115" t="s">
        <v>394</v>
      </c>
    </row>
    <row r="1117" spans="3:12" hidden="1" x14ac:dyDescent="0.25">
      <c r="C1117" s="98" t="s">
        <v>48</v>
      </c>
      <c r="D1117" s="1001"/>
      <c r="E1117" s="199">
        <v>0</v>
      </c>
      <c r="F1117" s="99">
        <v>75</v>
      </c>
      <c r="G1117" s="96">
        <f t="shared" si="90"/>
        <v>0</v>
      </c>
      <c r="H1117" s="160" t="s">
        <v>1497</v>
      </c>
      <c r="I1117" s="97" t="s">
        <v>717</v>
      </c>
      <c r="J1117" s="97" t="str">
        <f>VLOOKUP(I1117,Presupuesto!$B$11:$C$566,2,0)</f>
        <v>SERVICIOS DE IMPRENTA PUBLIC.Y REPRODUCCION</v>
      </c>
      <c r="K1117" s="97" t="s">
        <v>1361</v>
      </c>
      <c r="L1117" s="97" t="s">
        <v>398</v>
      </c>
    </row>
    <row r="1118" spans="3:12" hidden="1" x14ac:dyDescent="0.25">
      <c r="C1118" s="98" t="s">
        <v>49</v>
      </c>
      <c r="D1118" s="1001"/>
      <c r="E1118" s="199">
        <v>0</v>
      </c>
      <c r="F1118" s="99">
        <v>150</v>
      </c>
      <c r="G1118" s="96">
        <f t="shared" si="90"/>
        <v>0</v>
      </c>
      <c r="H1118" s="160" t="s">
        <v>1497</v>
      </c>
      <c r="I1118" s="97" t="s">
        <v>792</v>
      </c>
      <c r="J1118" s="97" t="str">
        <f>VLOOKUP(I1118,Presupuesto!$B$11:$C$566,2,0)</f>
        <v>ALIMENTOS B EBIDAS PARA PERSONAS</v>
      </c>
      <c r="K1118" s="97" t="s">
        <v>1361</v>
      </c>
      <c r="L1118" s="97" t="s">
        <v>398</v>
      </c>
    </row>
    <row r="1119" spans="3:12" hidden="1" x14ac:dyDescent="0.25">
      <c r="C1119" s="98" t="s">
        <v>50</v>
      </c>
      <c r="D1119" s="1001"/>
      <c r="E1119" s="150">
        <v>0</v>
      </c>
      <c r="F1119" s="117">
        <v>10000</v>
      </c>
      <c r="G1119" s="96">
        <f t="shared" si="90"/>
        <v>0</v>
      </c>
      <c r="H1119" s="160" t="s">
        <v>1497</v>
      </c>
      <c r="I1119" s="307" t="s">
        <v>300</v>
      </c>
      <c r="J1119" s="97" t="str">
        <f>VLOOKUP(I1119,Presupuesto!$B$11:$C$566,2,0)</f>
        <v>PASAJES (26100-00)</v>
      </c>
      <c r="K1119" s="97" t="s">
        <v>1361</v>
      </c>
      <c r="L1119" s="97" t="s">
        <v>398</v>
      </c>
    </row>
    <row r="1120" spans="3:12" hidden="1" x14ac:dyDescent="0.25">
      <c r="C1120" s="98" t="s">
        <v>417</v>
      </c>
      <c r="D1120" s="1001"/>
      <c r="E1120" s="150">
        <v>0</v>
      </c>
      <c r="F1120" s="117">
        <v>50</v>
      </c>
      <c r="G1120" s="96">
        <f t="shared" si="90"/>
        <v>0</v>
      </c>
      <c r="H1120" s="160" t="s">
        <v>1497</v>
      </c>
      <c r="I1120" s="97" t="s">
        <v>821</v>
      </c>
      <c r="J1120" s="97" t="str">
        <f>VLOOKUP(I1120,Presupuesto!$B$11:$C$566,2,0)</f>
        <v>PRODUCTOS PAPEL Y CARTON</v>
      </c>
      <c r="K1120" s="97" t="s">
        <v>1361</v>
      </c>
      <c r="L1120" s="97" t="s">
        <v>398</v>
      </c>
    </row>
    <row r="1121" spans="3:12" hidden="1" x14ac:dyDescent="0.25">
      <c r="C1121" s="98" t="s">
        <v>51</v>
      </c>
      <c r="D1121" s="1001"/>
      <c r="E1121" s="199">
        <v>0</v>
      </c>
      <c r="F1121" s="99">
        <v>85</v>
      </c>
      <c r="G1121" s="96">
        <f t="shared" si="90"/>
        <v>0</v>
      </c>
      <c r="H1121" s="160" t="s">
        <v>1497</v>
      </c>
      <c r="I1121" s="97" t="s">
        <v>821</v>
      </c>
      <c r="J1121" s="97" t="str">
        <f>VLOOKUP(I1121,Presupuesto!$B$11:$C$566,2,0)</f>
        <v>PRODUCTOS PAPEL Y CARTON</v>
      </c>
      <c r="K1121" s="97" t="s">
        <v>1361</v>
      </c>
      <c r="L1121" s="97" t="s">
        <v>398</v>
      </c>
    </row>
    <row r="1122" spans="3:12" hidden="1" x14ac:dyDescent="0.25">
      <c r="C1122" s="98" t="s">
        <v>123</v>
      </c>
      <c r="D1122" s="1001"/>
      <c r="E1122" s="199">
        <v>0</v>
      </c>
      <c r="F1122" s="99">
        <v>36</v>
      </c>
      <c r="G1122" s="96">
        <f t="shared" si="90"/>
        <v>0</v>
      </c>
      <c r="H1122" s="160" t="s">
        <v>1497</v>
      </c>
      <c r="I1122" s="97" t="s">
        <v>942</v>
      </c>
      <c r="J1122" s="97" t="str">
        <f>VLOOKUP(I1122,Presupuesto!$B$11:$C$566,2,0)</f>
        <v>UTILES DE ESCRITORIO, OFICINA Y ENSE¥ANZA</v>
      </c>
      <c r="K1122" s="97" t="s">
        <v>1361</v>
      </c>
      <c r="L1122" s="97" t="s">
        <v>398</v>
      </c>
    </row>
    <row r="1123" spans="3:12" hidden="1" x14ac:dyDescent="0.25">
      <c r="C1123" s="98" t="s">
        <v>34</v>
      </c>
      <c r="D1123" s="1001"/>
      <c r="E1123" s="199">
        <v>0</v>
      </c>
      <c r="F1123" s="99">
        <v>80</v>
      </c>
      <c r="G1123" s="96">
        <f t="shared" si="90"/>
        <v>0</v>
      </c>
      <c r="H1123" s="160" t="s">
        <v>1497</v>
      </c>
      <c r="I1123" s="97" t="s">
        <v>942</v>
      </c>
      <c r="J1123" s="97" t="str">
        <f>VLOOKUP(I1123,Presupuesto!$B$11:$C$566,2,0)</f>
        <v>UTILES DE ESCRITORIO, OFICINA Y ENSE¥ANZA</v>
      </c>
      <c r="K1123" s="97" t="s">
        <v>1361</v>
      </c>
      <c r="L1123" s="97" t="s">
        <v>398</v>
      </c>
    </row>
    <row r="1124" spans="3:12" hidden="1" x14ac:dyDescent="0.25">
      <c r="C1124" s="108" t="s">
        <v>52</v>
      </c>
      <c r="D1124" s="1001"/>
      <c r="E1124" s="209">
        <v>0</v>
      </c>
      <c r="F1124" s="118">
        <v>25</v>
      </c>
      <c r="G1124" s="96">
        <f t="shared" si="90"/>
        <v>0</v>
      </c>
      <c r="H1124" s="160" t="s">
        <v>1497</v>
      </c>
      <c r="I1124" s="97" t="s">
        <v>942</v>
      </c>
      <c r="J1124" s="97" t="str">
        <f>VLOOKUP(I1124,Presupuesto!$B$11:$C$566,2,0)</f>
        <v>UTILES DE ESCRITORIO, OFICINA Y ENSE¥ANZA</v>
      </c>
      <c r="K1124" s="97" t="s">
        <v>1361</v>
      </c>
      <c r="L1124" s="97" t="s">
        <v>398</v>
      </c>
    </row>
    <row r="1125" spans="3:12" ht="15.75" hidden="1" thickBot="1" x14ac:dyDescent="0.3">
      <c r="C1125" s="213" t="s">
        <v>428</v>
      </c>
      <c r="D1125" s="214">
        <v>1</v>
      </c>
      <c r="E1125" s="315">
        <v>5</v>
      </c>
      <c r="F1125" s="103">
        <f>HLOOKUP(C1125,$AH$2:$BU$3,2,0)</f>
        <v>2000</v>
      </c>
      <c r="G1125" s="104">
        <f>D1125*E1125*F1125</f>
        <v>10000</v>
      </c>
      <c r="H1125" s="316" t="s">
        <v>129</v>
      </c>
      <c r="I1125" s="317" t="s">
        <v>761</v>
      </c>
      <c r="J1125" s="105" t="str">
        <f>VLOOKUP(I1125,Presupuesto!$B$11:$C$566,2,0)</f>
        <v>VIATICOS NACIONALES</v>
      </c>
      <c r="K1125" s="318" t="s">
        <v>1366</v>
      </c>
      <c r="L1125" s="318" t="s">
        <v>398</v>
      </c>
    </row>
    <row r="1126" spans="3:12" hidden="1" x14ac:dyDescent="0.25"/>
    <row r="1127" spans="3:12" ht="15.75" hidden="1" thickBot="1" x14ac:dyDescent="0.3">
      <c r="C1127" s="29" t="s">
        <v>43</v>
      </c>
      <c r="D1127" s="30">
        <f>SUM(G1133:G1142)</f>
        <v>25000</v>
      </c>
      <c r="E1127" s="92"/>
      <c r="F1127" s="92"/>
      <c r="G1127" s="92"/>
      <c r="H1127" s="75"/>
      <c r="I1127" s="75"/>
      <c r="J1127" s="75"/>
      <c r="K1127" s="111"/>
      <c r="L1127" s="428"/>
    </row>
    <row r="1128" spans="3:12" hidden="1" x14ac:dyDescent="0.25">
      <c r="C1128" s="70"/>
      <c r="D1128" s="31"/>
      <c r="E1128" s="92"/>
      <c r="F1128" s="92"/>
      <c r="G1128" s="92"/>
      <c r="H1128" s="75"/>
      <c r="I1128" s="75"/>
      <c r="J1128" s="75"/>
      <c r="K1128" s="111"/>
      <c r="L1128" s="428"/>
    </row>
    <row r="1129" spans="3:12" ht="15.75" hidden="1" x14ac:dyDescent="0.25">
      <c r="C1129" s="201" t="s">
        <v>392</v>
      </c>
      <c r="D1129" s="347" t="s">
        <v>3350</v>
      </c>
      <c r="E1129" s="92"/>
      <c r="F1129" s="92"/>
      <c r="G1129" s="92"/>
      <c r="H1129" s="75"/>
      <c r="I1129" s="75"/>
      <c r="J1129" s="75"/>
      <c r="K1129" s="111"/>
      <c r="L1129" s="428"/>
    </row>
    <row r="1130" spans="3:12" ht="18.75" hidden="1" x14ac:dyDescent="0.25">
      <c r="C1130" s="207" t="str">
        <f>IFERROR(VLOOKUP(D1129,'1. Desarrollo e Innov. Curricu.'!$E:$F,2,FALSE),IFERROR(VLOOKUP(D1129,'2. Investigación Científica'!$E:$F,2,FALSE),IFERROR(VLOOKUP(D1129,'3. Vinculación Univ. Sociedad'!$E:$F,2,FALSE),IFERROR(VLOOKUP(D1129,'4. Docencia y Profesorado Univ.'!$E:$F,2,FALSE),IFERROR(VLOOKUP(D1129,'5. Estudiantes y Graduados'!$E:$F,2,FALSE),IFERROR(VLOOKUP(D1129,'11. Gestion Administrativa'!$E:$F,2,FALSE),IFERROR(VLOOKUP(D1129,'13. Gestión Académica'!$E:$F,2,FALSE),IFERROR(VLOOKUP(D1129,'8. Asegura. de la Calid. y M'!$E:$F,2,FALSE),IFERROR(VLOOKUP(D1129,'6. Gestión del Conocimiento'!$E:$F,2,FALSE),IFERROR(VLOOKUP(D1129,'15. Gobernabilidad y Proceso...'!$E:$F,2,FALSE),IFERROR(VLOOKUP(D1129,'12. Gestión del Talento Humano'!$E:$F,2,FALSE),IFERROR(VLOOKUP(D1129,'14. Internacional... de la E.S.'!$E:$F,2,FALSE),IFERROR(VLOOKUP(D1129,'10. Posgrado'!$E:$F,2,FALSE),IFERROR(VLOOKUP(D1129,'17. Gestión TIC'!$E:$F,2,FALSE),IFERROR(VLOOKUP(D1129,'16. Desa. del Sistema Educ.Sup.'!$E:$F,2,FALSE),IFERROR(VLOOKUP(D1129,'9. Cultura de Inno. Insti...'!$E:$F,2,FALSE),VLOOKUP(D1129,'7. Lo Esencial de la Reforma U.'!$E:$F,2,0)))))))))))))))))</f>
        <v>Diseñar  un proyecto del Centro de Cuidados Infantil para hijos e hijas de estudiantes de Ciudad Universitaria</v>
      </c>
      <c r="D1130" s="31"/>
      <c r="E1130" s="92"/>
      <c r="F1130" s="92"/>
      <c r="G1130" s="92"/>
      <c r="H1130" s="75"/>
      <c r="I1130" s="75"/>
      <c r="J1130" s="75"/>
      <c r="K1130" s="111"/>
      <c r="L1130" s="428"/>
    </row>
    <row r="1131" spans="3:12" hidden="1" x14ac:dyDescent="0.25">
      <c r="C1131" s="70"/>
      <c r="D1131" s="31"/>
      <c r="E1131" s="92"/>
      <c r="F1131" s="92"/>
      <c r="G1131" s="92"/>
      <c r="H1131" s="75"/>
      <c r="I1131" s="75"/>
      <c r="J1131" s="75"/>
      <c r="K1131" s="111"/>
      <c r="L1131" s="428"/>
    </row>
    <row r="1132" spans="3:12" ht="15.75" hidden="1" thickBot="1" x14ac:dyDescent="0.3">
      <c r="C1132" s="125" t="s">
        <v>44</v>
      </c>
      <c r="D1132" s="128" t="s">
        <v>45</v>
      </c>
      <c r="E1132" s="127" t="s">
        <v>55</v>
      </c>
      <c r="F1132" s="127" t="s">
        <v>57</v>
      </c>
      <c r="G1132" s="126" t="s">
        <v>27</v>
      </c>
      <c r="H1132" s="132" t="s">
        <v>131</v>
      </c>
      <c r="I1132" s="127" t="s">
        <v>46</v>
      </c>
      <c r="J1132" s="127" t="s">
        <v>132</v>
      </c>
      <c r="K1132" s="127" t="s">
        <v>410</v>
      </c>
      <c r="L1132" s="127" t="s">
        <v>411</v>
      </c>
    </row>
    <row r="1133" spans="3:12" hidden="1" x14ac:dyDescent="0.25">
      <c r="C1133" s="310" t="s">
        <v>47</v>
      </c>
      <c r="D1133" s="1000"/>
      <c r="E1133" s="311">
        <v>0</v>
      </c>
      <c r="F1133" s="114">
        <v>30000</v>
      </c>
      <c r="G1133" s="312">
        <f t="shared" ref="G1133:G1141" si="91">E1133*F1133</f>
        <v>0</v>
      </c>
      <c r="H1133" s="313" t="s">
        <v>1497</v>
      </c>
      <c r="I1133" s="115" t="s">
        <v>699</v>
      </c>
      <c r="J1133" s="115" t="str">
        <f>VLOOKUP(I1133,Presupuesto!$B$11:$C$566,2,0)</f>
        <v>SERVICIOS DE CAPACITACION.</v>
      </c>
      <c r="K1133" s="314" t="s">
        <v>1366</v>
      </c>
      <c r="L1133" s="115" t="s">
        <v>394</v>
      </c>
    </row>
    <row r="1134" spans="3:12" hidden="1" x14ac:dyDescent="0.25">
      <c r="C1134" s="98" t="s">
        <v>48</v>
      </c>
      <c r="D1134" s="1001"/>
      <c r="E1134" s="199">
        <v>10</v>
      </c>
      <c r="F1134" s="99">
        <v>500</v>
      </c>
      <c r="G1134" s="96">
        <f t="shared" si="91"/>
        <v>5000</v>
      </c>
      <c r="H1134" s="160" t="s">
        <v>1497</v>
      </c>
      <c r="I1134" s="97" t="s">
        <v>717</v>
      </c>
      <c r="J1134" s="97" t="str">
        <f>VLOOKUP(I1134,Presupuesto!$B$11:$C$566,2,0)</f>
        <v>SERVICIOS DE IMPRENTA PUBLIC.Y REPRODUCCION</v>
      </c>
      <c r="K1134" s="314" t="s">
        <v>1366</v>
      </c>
      <c r="L1134" s="97" t="s">
        <v>398</v>
      </c>
    </row>
    <row r="1135" spans="3:12" hidden="1" x14ac:dyDescent="0.25">
      <c r="C1135" s="98" t="s">
        <v>49</v>
      </c>
      <c r="D1135" s="1001"/>
      <c r="E1135" s="199">
        <v>0</v>
      </c>
      <c r="F1135" s="99">
        <v>150</v>
      </c>
      <c r="G1135" s="96">
        <f t="shared" si="91"/>
        <v>0</v>
      </c>
      <c r="H1135" s="160" t="s">
        <v>1497</v>
      </c>
      <c r="I1135" s="97" t="s">
        <v>792</v>
      </c>
      <c r="J1135" s="97" t="str">
        <f>VLOOKUP(I1135,Presupuesto!$B$11:$C$566,2,0)</f>
        <v>ALIMENTOS B EBIDAS PARA PERSONAS</v>
      </c>
      <c r="K1135" s="314" t="s">
        <v>1366</v>
      </c>
      <c r="L1135" s="97" t="s">
        <v>398</v>
      </c>
    </row>
    <row r="1136" spans="3:12" hidden="1" x14ac:dyDescent="0.25">
      <c r="C1136" s="98" t="s">
        <v>50</v>
      </c>
      <c r="D1136" s="1001"/>
      <c r="E1136" s="150">
        <v>2</v>
      </c>
      <c r="F1136" s="117">
        <v>10000</v>
      </c>
      <c r="G1136" s="96">
        <f t="shared" si="91"/>
        <v>20000</v>
      </c>
      <c r="H1136" s="160" t="s">
        <v>1497</v>
      </c>
      <c r="I1136" s="307" t="s">
        <v>749</v>
      </c>
      <c r="J1136" s="97" t="str">
        <f>VLOOKUP(I1136,Presupuesto!$B$11:$C$566,2,0)</f>
        <v>PASAJES NACIONALES</v>
      </c>
      <c r="K1136" s="314" t="s">
        <v>1366</v>
      </c>
      <c r="L1136" s="97" t="s">
        <v>398</v>
      </c>
    </row>
    <row r="1137" spans="3:12" hidden="1" x14ac:dyDescent="0.25">
      <c r="C1137" s="98" t="s">
        <v>417</v>
      </c>
      <c r="D1137" s="1001"/>
      <c r="E1137" s="150">
        <v>0</v>
      </c>
      <c r="F1137" s="117">
        <v>50</v>
      </c>
      <c r="G1137" s="96">
        <f t="shared" si="91"/>
        <v>0</v>
      </c>
      <c r="H1137" s="160" t="s">
        <v>1497</v>
      </c>
      <c r="I1137" s="97" t="s">
        <v>821</v>
      </c>
      <c r="J1137" s="97" t="str">
        <f>VLOOKUP(I1137,Presupuesto!$B$11:$C$566,2,0)</f>
        <v>PRODUCTOS PAPEL Y CARTON</v>
      </c>
      <c r="K1137" s="314" t="s">
        <v>1366</v>
      </c>
      <c r="L1137" s="97" t="s">
        <v>398</v>
      </c>
    </row>
    <row r="1138" spans="3:12" hidden="1" x14ac:dyDescent="0.25">
      <c r="C1138" s="98" t="s">
        <v>51</v>
      </c>
      <c r="D1138" s="1001"/>
      <c r="E1138" s="199">
        <v>0</v>
      </c>
      <c r="F1138" s="99">
        <v>85</v>
      </c>
      <c r="G1138" s="96">
        <f t="shared" si="91"/>
        <v>0</v>
      </c>
      <c r="H1138" s="160" t="s">
        <v>1497</v>
      </c>
      <c r="I1138" s="97" t="s">
        <v>821</v>
      </c>
      <c r="J1138" s="97" t="str">
        <f>VLOOKUP(I1138,Presupuesto!$B$11:$C$566,2,0)</f>
        <v>PRODUCTOS PAPEL Y CARTON</v>
      </c>
      <c r="K1138" s="314" t="s">
        <v>1366</v>
      </c>
      <c r="L1138" s="97" t="s">
        <v>398</v>
      </c>
    </row>
    <row r="1139" spans="3:12" hidden="1" x14ac:dyDescent="0.25">
      <c r="C1139" s="98" t="s">
        <v>123</v>
      </c>
      <c r="D1139" s="1001"/>
      <c r="E1139" s="199">
        <v>0</v>
      </c>
      <c r="F1139" s="99">
        <v>36</v>
      </c>
      <c r="G1139" s="96">
        <f t="shared" si="91"/>
        <v>0</v>
      </c>
      <c r="H1139" s="160" t="s">
        <v>1497</v>
      </c>
      <c r="I1139" s="97" t="s">
        <v>942</v>
      </c>
      <c r="J1139" s="97" t="str">
        <f>VLOOKUP(I1139,Presupuesto!$B$11:$C$566,2,0)</f>
        <v>UTILES DE ESCRITORIO, OFICINA Y ENSE¥ANZA</v>
      </c>
      <c r="K1139" s="314" t="s">
        <v>1366</v>
      </c>
      <c r="L1139" s="97" t="s">
        <v>398</v>
      </c>
    </row>
    <row r="1140" spans="3:12" hidden="1" x14ac:dyDescent="0.25">
      <c r="C1140" s="98" t="s">
        <v>34</v>
      </c>
      <c r="D1140" s="1001"/>
      <c r="E1140" s="199">
        <v>0</v>
      </c>
      <c r="F1140" s="99">
        <v>80</v>
      </c>
      <c r="G1140" s="96">
        <f t="shared" si="91"/>
        <v>0</v>
      </c>
      <c r="H1140" s="160" t="s">
        <v>1497</v>
      </c>
      <c r="I1140" s="97" t="s">
        <v>942</v>
      </c>
      <c r="J1140" s="97" t="str">
        <f>VLOOKUP(I1140,Presupuesto!$B$11:$C$566,2,0)</f>
        <v>UTILES DE ESCRITORIO, OFICINA Y ENSE¥ANZA</v>
      </c>
      <c r="K1140" s="314" t="s">
        <v>1366</v>
      </c>
      <c r="L1140" s="97" t="s">
        <v>398</v>
      </c>
    </row>
    <row r="1141" spans="3:12" hidden="1" x14ac:dyDescent="0.25">
      <c r="C1141" s="108" t="s">
        <v>52</v>
      </c>
      <c r="D1141" s="1001"/>
      <c r="E1141" s="209">
        <v>0</v>
      </c>
      <c r="F1141" s="118">
        <v>25</v>
      </c>
      <c r="G1141" s="96">
        <f t="shared" si="91"/>
        <v>0</v>
      </c>
      <c r="H1141" s="160" t="s">
        <v>1497</v>
      </c>
      <c r="I1141" s="97" t="s">
        <v>942</v>
      </c>
      <c r="J1141" s="97" t="str">
        <f>VLOOKUP(I1141,Presupuesto!$B$11:$C$566,2,0)</f>
        <v>UTILES DE ESCRITORIO, OFICINA Y ENSE¥ANZA</v>
      </c>
      <c r="K1141" s="314" t="s">
        <v>1366</v>
      </c>
      <c r="L1141" s="97" t="s">
        <v>398</v>
      </c>
    </row>
    <row r="1142" spans="3:12" ht="15.75" hidden="1" thickBot="1" x14ac:dyDescent="0.3">
      <c r="C1142" s="213" t="s">
        <v>428</v>
      </c>
      <c r="D1142" s="214">
        <v>5</v>
      </c>
      <c r="E1142" s="315">
        <v>0</v>
      </c>
      <c r="F1142" s="103">
        <f>HLOOKUP(C1142,$AH$2:$BU$3,2,0)</f>
        <v>2000</v>
      </c>
      <c r="G1142" s="104">
        <f>D1142*E1142*F1142</f>
        <v>0</v>
      </c>
      <c r="H1142" s="316"/>
      <c r="I1142" s="317" t="s">
        <v>301</v>
      </c>
      <c r="J1142" s="105" t="str">
        <f>VLOOKUP(I1142,Presupuesto!$B$11:$C$566,2,0)</f>
        <v>VIATICOS (26200-00)</v>
      </c>
      <c r="K1142" s="314" t="s">
        <v>1366</v>
      </c>
      <c r="L1142" s="318" t="s">
        <v>398</v>
      </c>
    </row>
    <row r="1143" spans="3:12" hidden="1" x14ac:dyDescent="0.25"/>
    <row r="1144" spans="3:12" s="428" customFormat="1" hidden="1" x14ac:dyDescent="0.25">
      <c r="H1144" s="415"/>
    </row>
    <row r="1145" spans="3:12" s="428" customFormat="1" ht="33.75" hidden="1" x14ac:dyDescent="0.25">
      <c r="C1145" s="867" t="s">
        <v>3408</v>
      </c>
      <c r="D1145" s="861">
        <f>D1148+D1167</f>
        <v>207250</v>
      </c>
      <c r="H1145" s="415"/>
    </row>
    <row r="1146" spans="3:12" hidden="1" x14ac:dyDescent="0.25"/>
    <row r="1147" spans="3:12" hidden="1" x14ac:dyDescent="0.25">
      <c r="C1147" s="428"/>
      <c r="D1147" s="428"/>
      <c r="E1147" s="428"/>
      <c r="F1147" s="428"/>
      <c r="G1147" s="428"/>
      <c r="H1147" s="415"/>
      <c r="I1147" s="428"/>
      <c r="J1147" s="428"/>
      <c r="K1147" s="428"/>
      <c r="L1147" s="428"/>
    </row>
    <row r="1148" spans="3:12" ht="15.75" hidden="1" thickBot="1" x14ac:dyDescent="0.3">
      <c r="C1148" s="29" t="s">
        <v>43</v>
      </c>
      <c r="D1148" s="30">
        <f>SUM(G1154:G1163)</f>
        <v>167250</v>
      </c>
      <c r="E1148" s="92"/>
      <c r="F1148" s="92"/>
      <c r="G1148" s="92"/>
      <c r="H1148" s="75"/>
      <c r="I1148" s="75"/>
      <c r="J1148" s="75"/>
      <c r="K1148" s="111"/>
      <c r="L1148" s="428"/>
    </row>
    <row r="1149" spans="3:12" hidden="1" x14ac:dyDescent="0.25">
      <c r="C1149" s="70"/>
      <c r="D1149" s="31"/>
      <c r="E1149" s="92"/>
      <c r="F1149" s="92"/>
      <c r="G1149" s="92"/>
      <c r="H1149" s="75"/>
      <c r="I1149" s="75"/>
      <c r="J1149" s="75"/>
      <c r="K1149" s="111"/>
      <c r="L1149" s="428"/>
    </row>
    <row r="1150" spans="3:12" ht="15.75" hidden="1" x14ac:dyDescent="0.25">
      <c r="C1150" s="201" t="s">
        <v>392</v>
      </c>
      <c r="D1150" s="347" t="s">
        <v>3402</v>
      </c>
      <c r="E1150" s="92"/>
      <c r="F1150" s="92"/>
      <c r="G1150" s="92"/>
      <c r="H1150" s="75"/>
      <c r="I1150" s="75"/>
      <c r="J1150" s="75"/>
      <c r="K1150" s="111"/>
      <c r="L1150" s="428"/>
    </row>
    <row r="1151" spans="3:12" ht="18.75" hidden="1" x14ac:dyDescent="0.25">
      <c r="C1151" s="207" t="str">
        <f>IFERROR(VLOOKUP(D1150,'1. Desarrollo e Innov. Curricu.'!$E:$F,2,FALSE),IFERROR(VLOOKUP(D1150,'2. Investigación Científica'!$E:$F,2,FALSE),IFERROR(VLOOKUP(D1150,'3. Vinculación Univ. Sociedad'!$E:$F,2,FALSE),IFERROR(VLOOKUP(D1150,'4. Docencia y Profesorado Univ.'!$E:$F,2,FALSE),IFERROR(VLOOKUP(D1150,'5. Estudiantes y Graduados'!$E:$F,2,FALSE),IFERROR(VLOOKUP(D1150,'11. Gestion Administrativa'!$E:$F,2,FALSE),IFERROR(VLOOKUP(D1150,'13. Gestión Académica'!$E:$F,2,FALSE),IFERROR(VLOOKUP(D1150,'8. Asegura. de la Calid. y M'!$E:$F,2,FALSE),IFERROR(VLOOKUP(D1150,'6. Gestión del Conocimiento'!$E:$F,2,FALSE),IFERROR(VLOOKUP(D1150,'15. Gobernabilidad y Proceso...'!$E:$F,2,FALSE),IFERROR(VLOOKUP(D1150,'12. Gestión del Talento Humano'!$E:$F,2,FALSE),IFERROR(VLOOKUP(D1150,'14. Internacional... de la E.S.'!$E:$F,2,FALSE),IFERROR(VLOOKUP(D1150,'10. Posgrado'!$E:$F,2,FALSE),IFERROR(VLOOKUP(D1150,'17. Gestión TIC'!$E:$F,2,FALSE),IFERROR(VLOOKUP(D1150,'16. Desa. del Sistema Educ.Sup.'!$E:$F,2,FALSE),IFERROR(VLOOKUP(D1150,'9. Cultura de Inno. Insti...'!$E:$F,2,FALSE),VLOOKUP(D1150,'7. Lo Esencial de la Reforma U.'!$E:$F,2,0)))))))))))))))))</f>
        <v xml:space="preserve">Jornada de Evaluacion de Jefes y Coordinadores de las carrerras adscritas a la FCCSS , asuntos varios. </v>
      </c>
      <c r="D1151" s="31"/>
      <c r="E1151" s="92"/>
      <c r="F1151" s="92"/>
      <c r="G1151" s="92"/>
      <c r="H1151" s="75"/>
      <c r="I1151" s="75"/>
      <c r="J1151" s="75"/>
      <c r="K1151" s="111"/>
      <c r="L1151" s="428"/>
    </row>
    <row r="1152" spans="3:12" hidden="1" x14ac:dyDescent="0.25">
      <c r="C1152" s="70"/>
      <c r="D1152" s="31"/>
      <c r="E1152" s="92"/>
      <c r="F1152" s="92"/>
      <c r="G1152" s="92"/>
      <c r="H1152" s="75"/>
      <c r="I1152" s="75"/>
      <c r="J1152" s="75"/>
      <c r="K1152" s="111"/>
      <c r="L1152" s="428"/>
    </row>
    <row r="1153" spans="3:12" ht="15.75" hidden="1" thickBot="1" x14ac:dyDescent="0.3">
      <c r="C1153" s="125" t="s">
        <v>44</v>
      </c>
      <c r="D1153" s="128" t="s">
        <v>45</v>
      </c>
      <c r="E1153" s="127" t="s">
        <v>55</v>
      </c>
      <c r="F1153" s="127" t="s">
        <v>57</v>
      </c>
      <c r="G1153" s="126" t="s">
        <v>27</v>
      </c>
      <c r="H1153" s="132" t="s">
        <v>131</v>
      </c>
      <c r="I1153" s="127" t="s">
        <v>46</v>
      </c>
      <c r="J1153" s="127" t="s">
        <v>132</v>
      </c>
      <c r="K1153" s="127" t="s">
        <v>410</v>
      </c>
      <c r="L1153" s="127" t="s">
        <v>411</v>
      </c>
    </row>
    <row r="1154" spans="3:12" hidden="1" x14ac:dyDescent="0.25">
      <c r="C1154" s="310" t="s">
        <v>47</v>
      </c>
      <c r="D1154" s="1000"/>
      <c r="E1154" s="311">
        <v>0</v>
      </c>
      <c r="F1154" s="114">
        <v>30000</v>
      </c>
      <c r="G1154" s="312">
        <f t="shared" ref="G1154:G1162" si="92">E1154*F1154</f>
        <v>0</v>
      </c>
      <c r="H1154" s="313" t="s">
        <v>129</v>
      </c>
      <c r="I1154" s="115" t="s">
        <v>699</v>
      </c>
      <c r="J1154" s="115" t="str">
        <f>VLOOKUP(I1154,Presupuesto!$B$11:$C$566,2,0)</f>
        <v>SERVICIOS DE CAPACITACION.</v>
      </c>
      <c r="K1154" s="314" t="s">
        <v>1358</v>
      </c>
      <c r="L1154" s="115" t="s">
        <v>394</v>
      </c>
    </row>
    <row r="1155" spans="3:12" hidden="1" x14ac:dyDescent="0.25">
      <c r="C1155" s="98" t="s">
        <v>48</v>
      </c>
      <c r="D1155" s="1001"/>
      <c r="E1155" s="199">
        <v>500</v>
      </c>
      <c r="F1155" s="99">
        <v>75</v>
      </c>
      <c r="G1155" s="96">
        <f t="shared" si="92"/>
        <v>37500</v>
      </c>
      <c r="H1155" s="313" t="s">
        <v>129</v>
      </c>
      <c r="I1155" s="97" t="s">
        <v>719</v>
      </c>
      <c r="J1155" s="97" t="str">
        <f>VLOOKUP(I1155,Presupuesto!$B$11:$C$566,2,0)</f>
        <v>IMPRENTA Y PUBLICIDAD Y REPRODUC.</v>
      </c>
      <c r="K1155" s="97" t="s">
        <v>1361</v>
      </c>
      <c r="L1155" s="97" t="s">
        <v>398</v>
      </c>
    </row>
    <row r="1156" spans="3:12" hidden="1" x14ac:dyDescent="0.25">
      <c r="C1156" s="98" t="s">
        <v>49</v>
      </c>
      <c r="D1156" s="1001"/>
      <c r="E1156" s="199">
        <v>200</v>
      </c>
      <c r="F1156" s="99">
        <v>150</v>
      </c>
      <c r="G1156" s="96">
        <f t="shared" si="92"/>
        <v>30000</v>
      </c>
      <c r="H1156" s="313" t="s">
        <v>129</v>
      </c>
      <c r="I1156" s="97" t="s">
        <v>792</v>
      </c>
      <c r="J1156" s="97" t="str">
        <f>VLOOKUP(I1156,Presupuesto!$B$11:$C$566,2,0)</f>
        <v>ALIMENTOS B EBIDAS PARA PERSONAS</v>
      </c>
      <c r="K1156" s="97" t="s">
        <v>1361</v>
      </c>
      <c r="L1156" s="97" t="s">
        <v>398</v>
      </c>
    </row>
    <row r="1157" spans="3:12" hidden="1" x14ac:dyDescent="0.25">
      <c r="C1157" s="98" t="s">
        <v>50</v>
      </c>
      <c r="D1157" s="1001"/>
      <c r="E1157" s="150">
        <v>0</v>
      </c>
      <c r="F1157" s="117">
        <v>10000</v>
      </c>
      <c r="G1157" s="96">
        <f t="shared" si="92"/>
        <v>0</v>
      </c>
      <c r="H1157" s="313" t="s">
        <v>129</v>
      </c>
      <c r="I1157" s="307" t="s">
        <v>749</v>
      </c>
      <c r="J1157" s="97" t="str">
        <f>VLOOKUP(I1157,Presupuesto!$B$11:$C$566,2,0)</f>
        <v>PASAJES NACIONALES</v>
      </c>
      <c r="K1157" s="97" t="s">
        <v>1361</v>
      </c>
      <c r="L1157" s="97" t="s">
        <v>398</v>
      </c>
    </row>
    <row r="1158" spans="3:12" hidden="1" x14ac:dyDescent="0.25">
      <c r="C1158" s="98" t="s">
        <v>417</v>
      </c>
      <c r="D1158" s="1001"/>
      <c r="E1158" s="150">
        <v>500</v>
      </c>
      <c r="F1158" s="117">
        <v>50</v>
      </c>
      <c r="G1158" s="96">
        <f t="shared" si="92"/>
        <v>25000</v>
      </c>
      <c r="H1158" s="313" t="s">
        <v>129</v>
      </c>
      <c r="I1158" s="97" t="s">
        <v>821</v>
      </c>
      <c r="J1158" s="97" t="str">
        <f>VLOOKUP(I1158,Presupuesto!$B$11:$C$566,2,0)</f>
        <v>PRODUCTOS PAPEL Y CARTON</v>
      </c>
      <c r="K1158" s="97" t="s">
        <v>1361</v>
      </c>
      <c r="L1158" s="97" t="s">
        <v>398</v>
      </c>
    </row>
    <row r="1159" spans="3:12" hidden="1" x14ac:dyDescent="0.25">
      <c r="C1159" s="98" t="s">
        <v>51</v>
      </c>
      <c r="D1159" s="1001"/>
      <c r="E1159" s="199">
        <v>50</v>
      </c>
      <c r="F1159" s="99">
        <v>85</v>
      </c>
      <c r="G1159" s="96">
        <f t="shared" si="92"/>
        <v>4250</v>
      </c>
      <c r="H1159" s="313" t="s">
        <v>129</v>
      </c>
      <c r="I1159" s="97" t="s">
        <v>821</v>
      </c>
      <c r="J1159" s="97" t="str">
        <f>VLOOKUP(I1159,Presupuesto!$B$11:$C$566,2,0)</f>
        <v>PRODUCTOS PAPEL Y CARTON</v>
      </c>
      <c r="K1159" s="97" t="s">
        <v>1361</v>
      </c>
      <c r="L1159" s="97" t="s">
        <v>398</v>
      </c>
    </row>
    <row r="1160" spans="3:12" hidden="1" x14ac:dyDescent="0.25">
      <c r="C1160" s="98" t="s">
        <v>123</v>
      </c>
      <c r="D1160" s="1001"/>
      <c r="E1160" s="199">
        <v>500</v>
      </c>
      <c r="F1160" s="99">
        <v>36</v>
      </c>
      <c r="G1160" s="96">
        <f t="shared" si="92"/>
        <v>18000</v>
      </c>
      <c r="H1160" s="313" t="s">
        <v>129</v>
      </c>
      <c r="I1160" s="97" t="s">
        <v>942</v>
      </c>
      <c r="J1160" s="97" t="str">
        <f>VLOOKUP(I1160,Presupuesto!$B$11:$C$566,2,0)</f>
        <v>UTILES DE ESCRITORIO, OFICINA Y ENSE¥ANZA</v>
      </c>
      <c r="K1160" s="97" t="s">
        <v>1361</v>
      </c>
      <c r="L1160" s="97" t="s">
        <v>398</v>
      </c>
    </row>
    <row r="1161" spans="3:12" hidden="1" x14ac:dyDescent="0.25">
      <c r="C1161" s="98" t="s">
        <v>34</v>
      </c>
      <c r="D1161" s="1001"/>
      <c r="E1161" s="199">
        <v>500</v>
      </c>
      <c r="F1161" s="99">
        <v>80</v>
      </c>
      <c r="G1161" s="96">
        <f t="shared" si="92"/>
        <v>40000</v>
      </c>
      <c r="H1161" s="313" t="s">
        <v>129</v>
      </c>
      <c r="I1161" s="97" t="s">
        <v>942</v>
      </c>
      <c r="J1161" s="97" t="str">
        <f>VLOOKUP(I1161,Presupuesto!$B$11:$C$566,2,0)</f>
        <v>UTILES DE ESCRITORIO, OFICINA Y ENSE¥ANZA</v>
      </c>
      <c r="K1161" s="97" t="s">
        <v>1361</v>
      </c>
      <c r="L1161" s="97" t="s">
        <v>398</v>
      </c>
    </row>
    <row r="1162" spans="3:12" hidden="1" x14ac:dyDescent="0.25">
      <c r="C1162" s="108" t="s">
        <v>52</v>
      </c>
      <c r="D1162" s="1001"/>
      <c r="E1162" s="209">
        <v>500</v>
      </c>
      <c r="F1162" s="118">
        <v>25</v>
      </c>
      <c r="G1162" s="96">
        <f t="shared" si="92"/>
        <v>12500</v>
      </c>
      <c r="H1162" s="313" t="s">
        <v>129</v>
      </c>
      <c r="I1162" s="97" t="s">
        <v>942</v>
      </c>
      <c r="J1162" s="97" t="str">
        <f>VLOOKUP(I1162,Presupuesto!$B$11:$C$566,2,0)</f>
        <v>UTILES DE ESCRITORIO, OFICINA Y ENSE¥ANZA</v>
      </c>
      <c r="K1162" s="97" t="s">
        <v>1361</v>
      </c>
      <c r="L1162" s="97" t="s">
        <v>398</v>
      </c>
    </row>
    <row r="1163" spans="3:12" ht="15.75" hidden="1" thickBot="1" x14ac:dyDescent="0.3">
      <c r="C1163" s="213" t="s">
        <v>428</v>
      </c>
      <c r="D1163" s="214"/>
      <c r="E1163" s="315">
        <v>1</v>
      </c>
      <c r="F1163" s="103">
        <f>HLOOKUP(C1163,$AH$2:$BU$3,2,0)</f>
        <v>2000</v>
      </c>
      <c r="G1163" s="104">
        <f>D1163*E1163*F1163</f>
        <v>0</v>
      </c>
      <c r="H1163" s="313" t="s">
        <v>129</v>
      </c>
      <c r="I1163" s="317" t="s">
        <v>301</v>
      </c>
      <c r="J1163" s="105" t="str">
        <f>VLOOKUP(I1163,Presupuesto!$B$11:$C$566,2,0)</f>
        <v>VIATICOS (26200-00)</v>
      </c>
      <c r="K1163" s="318" t="s">
        <v>1361</v>
      </c>
      <c r="L1163" s="318" t="s">
        <v>398</v>
      </c>
    </row>
    <row r="1164" spans="3:12" hidden="1" x14ac:dyDescent="0.25"/>
    <row r="1165" spans="3:12" hidden="1" x14ac:dyDescent="0.25"/>
    <row r="1166" spans="3:12" hidden="1" x14ac:dyDescent="0.25">
      <c r="C1166" s="428"/>
      <c r="D1166" s="428"/>
      <c r="E1166" s="428"/>
      <c r="F1166" s="428"/>
      <c r="G1166" s="428"/>
      <c r="H1166" s="415"/>
      <c r="I1166" s="428"/>
      <c r="J1166" s="428"/>
      <c r="K1166" s="428"/>
      <c r="L1166" s="428"/>
    </row>
    <row r="1167" spans="3:12" ht="15.75" hidden="1" thickBot="1" x14ac:dyDescent="0.3">
      <c r="C1167" s="29" t="s">
        <v>43</v>
      </c>
      <c r="D1167" s="30">
        <f>SUM(G1173:G1182)</f>
        <v>40000</v>
      </c>
      <c r="E1167" s="92"/>
      <c r="F1167" s="92"/>
      <c r="G1167" s="92"/>
      <c r="H1167" s="75"/>
      <c r="I1167" s="75"/>
      <c r="J1167" s="75"/>
      <c r="K1167" s="111"/>
      <c r="L1167" s="428"/>
    </row>
    <row r="1168" spans="3:12" hidden="1" x14ac:dyDescent="0.25">
      <c r="C1168" s="70"/>
      <c r="D1168" s="31"/>
      <c r="E1168" s="92"/>
      <c r="F1168" s="92"/>
      <c r="G1168" s="92"/>
      <c r="H1168" s="75"/>
      <c r="I1168" s="75"/>
      <c r="J1168" s="75"/>
      <c r="K1168" s="111"/>
      <c r="L1168" s="428"/>
    </row>
    <row r="1169" spans="3:12" ht="15.75" hidden="1" x14ac:dyDescent="0.25">
      <c r="C1169" s="201" t="s">
        <v>392</v>
      </c>
      <c r="D1169" s="347" t="s">
        <v>3413</v>
      </c>
      <c r="E1169" s="92"/>
      <c r="F1169" s="92"/>
      <c r="G1169" s="92"/>
      <c r="H1169" s="75"/>
      <c r="I1169" s="75"/>
      <c r="J1169" s="75"/>
      <c r="K1169" s="111"/>
      <c r="L1169" s="428"/>
    </row>
    <row r="1170" spans="3:12" ht="18.75" hidden="1" x14ac:dyDescent="0.25">
      <c r="C1170" s="207" t="str">
        <f>IFERROR(VLOOKUP(D1169,'1. Desarrollo e Innov. Curricu.'!$E:$F,2,FALSE),IFERROR(VLOOKUP(D1169,'2. Investigación Científica'!$E:$F,2,FALSE),IFERROR(VLOOKUP(D1169,'3. Vinculación Univ. Sociedad'!$E:$F,2,FALSE),IFERROR(VLOOKUP(D1169,'4. Docencia y Profesorado Univ.'!$E:$F,2,FALSE),IFERROR(VLOOKUP(D1169,'5. Estudiantes y Graduados'!$E:$F,2,FALSE),IFERROR(VLOOKUP(D1169,'11. Gestion Administrativa'!$E:$F,2,FALSE),IFERROR(VLOOKUP(D1169,'13. Gestión Académica'!$E:$F,2,FALSE),IFERROR(VLOOKUP(D1169,'8. Asegura. de la Calid. y M'!$E:$F,2,FALSE),IFERROR(VLOOKUP(D1169,'6. Gestión del Conocimiento'!$E:$F,2,FALSE),IFERROR(VLOOKUP(D1169,'15. Gobernabilidad y Proceso...'!$E:$F,2,FALSE),IFERROR(VLOOKUP(D1169,'12. Gestión del Talento Humano'!$E:$F,2,FALSE),IFERROR(VLOOKUP(D1169,'14. Internacional... de la E.S.'!$E:$F,2,FALSE),IFERROR(VLOOKUP(D1169,'10. Posgrado'!$E:$F,2,FALSE),IFERROR(VLOOKUP(D1169,'17. Gestión TIC'!$E:$F,2,FALSE),IFERROR(VLOOKUP(D1169,'16. Desa. del Sistema Educ.Sup.'!$E:$F,2,FALSE),IFERROR(VLOOKUP(D1169,'9. Cultura de Inno. Insti...'!$E:$F,2,FALSE),VLOOKUP(D1169,'7. Lo Esencial de la Reforma U.'!$E:$F,2,0)))))))))))))))))</f>
        <v xml:space="preserve">Seguimiento a reuniones con los centros regionales. </v>
      </c>
      <c r="D1170" s="31"/>
      <c r="E1170" s="92"/>
      <c r="F1170" s="92"/>
      <c r="G1170" s="92"/>
      <c r="H1170" s="75"/>
      <c r="I1170" s="75"/>
      <c r="J1170" s="75"/>
      <c r="K1170" s="111"/>
      <c r="L1170" s="428"/>
    </row>
    <row r="1171" spans="3:12" hidden="1" x14ac:dyDescent="0.25">
      <c r="C1171" s="70"/>
      <c r="D1171" s="31"/>
      <c r="E1171" s="92"/>
      <c r="F1171" s="92"/>
      <c r="G1171" s="92"/>
      <c r="H1171" s="75"/>
      <c r="I1171" s="75"/>
      <c r="J1171" s="75"/>
      <c r="K1171" s="111"/>
      <c r="L1171" s="428"/>
    </row>
    <row r="1172" spans="3:12" ht="15.75" hidden="1" thickBot="1" x14ac:dyDescent="0.3">
      <c r="C1172" s="125" t="s">
        <v>44</v>
      </c>
      <c r="D1172" s="128" t="s">
        <v>45</v>
      </c>
      <c r="E1172" s="127" t="s">
        <v>55</v>
      </c>
      <c r="F1172" s="127" t="s">
        <v>57</v>
      </c>
      <c r="G1172" s="126" t="s">
        <v>27</v>
      </c>
      <c r="H1172" s="132" t="s">
        <v>131</v>
      </c>
      <c r="I1172" s="127" t="s">
        <v>46</v>
      </c>
      <c r="J1172" s="127" t="s">
        <v>132</v>
      </c>
      <c r="K1172" s="127" t="s">
        <v>410</v>
      </c>
      <c r="L1172" s="127" t="s">
        <v>411</v>
      </c>
    </row>
    <row r="1173" spans="3:12" hidden="1" x14ac:dyDescent="0.25">
      <c r="C1173" s="310" t="s">
        <v>47</v>
      </c>
      <c r="D1173" s="1000"/>
      <c r="E1173" s="311">
        <v>0</v>
      </c>
      <c r="F1173" s="114">
        <v>30000</v>
      </c>
      <c r="G1173" s="312">
        <f t="shared" ref="G1173:G1181" si="93">E1173*F1173</f>
        <v>0</v>
      </c>
      <c r="H1173" s="313" t="s">
        <v>1497</v>
      </c>
      <c r="I1173" s="115" t="s">
        <v>699</v>
      </c>
      <c r="J1173" s="115" t="str">
        <f>VLOOKUP(I1173,Presupuesto!$B$11:$C$566,2,0)</f>
        <v>SERVICIOS DE CAPACITACION.</v>
      </c>
      <c r="K1173" s="314" t="s">
        <v>1364</v>
      </c>
      <c r="L1173" s="115" t="s">
        <v>394</v>
      </c>
    </row>
    <row r="1174" spans="3:12" hidden="1" x14ac:dyDescent="0.25">
      <c r="C1174" s="98" t="s">
        <v>48</v>
      </c>
      <c r="D1174" s="1001"/>
      <c r="E1174" s="199">
        <v>0</v>
      </c>
      <c r="F1174" s="99">
        <v>75</v>
      </c>
      <c r="G1174" s="96">
        <f t="shared" si="93"/>
        <v>0</v>
      </c>
      <c r="H1174" s="160" t="s">
        <v>1497</v>
      </c>
      <c r="I1174" s="97" t="s">
        <v>717</v>
      </c>
      <c r="J1174" s="97" t="str">
        <f>VLOOKUP(I1174,Presupuesto!$B$11:$C$566,2,0)</f>
        <v>SERVICIOS DE IMPRENTA PUBLIC.Y REPRODUCCION</v>
      </c>
      <c r="K1174" s="314" t="s">
        <v>1364</v>
      </c>
      <c r="L1174" s="97" t="s">
        <v>398</v>
      </c>
    </row>
    <row r="1175" spans="3:12" hidden="1" x14ac:dyDescent="0.25">
      <c r="C1175" s="98" t="s">
        <v>49</v>
      </c>
      <c r="D1175" s="1001"/>
      <c r="E1175" s="199">
        <v>0</v>
      </c>
      <c r="F1175" s="99">
        <v>150</v>
      </c>
      <c r="G1175" s="96">
        <f t="shared" si="93"/>
        <v>0</v>
      </c>
      <c r="H1175" s="160" t="s">
        <v>1497</v>
      </c>
      <c r="I1175" s="97" t="s">
        <v>792</v>
      </c>
      <c r="J1175" s="97" t="str">
        <f>VLOOKUP(I1175,Presupuesto!$B$11:$C$566,2,0)</f>
        <v>ALIMENTOS B EBIDAS PARA PERSONAS</v>
      </c>
      <c r="K1175" s="314" t="s">
        <v>1364</v>
      </c>
      <c r="L1175" s="97" t="s">
        <v>398</v>
      </c>
    </row>
    <row r="1176" spans="3:12" hidden="1" x14ac:dyDescent="0.25">
      <c r="C1176" s="98" t="s">
        <v>50</v>
      </c>
      <c r="D1176" s="1001"/>
      <c r="E1176" s="150">
        <v>0</v>
      </c>
      <c r="F1176" s="117">
        <v>10000</v>
      </c>
      <c r="G1176" s="96">
        <f t="shared" si="93"/>
        <v>0</v>
      </c>
      <c r="H1176" s="160" t="s">
        <v>1497</v>
      </c>
      <c r="I1176" s="307" t="s">
        <v>749</v>
      </c>
      <c r="J1176" s="97" t="str">
        <f>VLOOKUP(I1176,Presupuesto!$B$11:$C$566,2,0)</f>
        <v>PASAJES NACIONALES</v>
      </c>
      <c r="K1176" s="314" t="s">
        <v>1364</v>
      </c>
      <c r="L1176" s="97" t="s">
        <v>398</v>
      </c>
    </row>
    <row r="1177" spans="3:12" hidden="1" x14ac:dyDescent="0.25">
      <c r="C1177" s="98" t="s">
        <v>417</v>
      </c>
      <c r="D1177" s="1001"/>
      <c r="E1177" s="150">
        <v>0</v>
      </c>
      <c r="F1177" s="117">
        <v>50</v>
      </c>
      <c r="G1177" s="96">
        <f t="shared" si="93"/>
        <v>0</v>
      </c>
      <c r="H1177" s="160" t="s">
        <v>1497</v>
      </c>
      <c r="I1177" s="97" t="s">
        <v>821</v>
      </c>
      <c r="J1177" s="97" t="str">
        <f>VLOOKUP(I1177,Presupuesto!$B$11:$C$566,2,0)</f>
        <v>PRODUCTOS PAPEL Y CARTON</v>
      </c>
      <c r="K1177" s="314" t="s">
        <v>1364</v>
      </c>
      <c r="L1177" s="97" t="s">
        <v>398</v>
      </c>
    </row>
    <row r="1178" spans="3:12" hidden="1" x14ac:dyDescent="0.25">
      <c r="C1178" s="98" t="s">
        <v>51</v>
      </c>
      <c r="D1178" s="1001"/>
      <c r="E1178" s="199">
        <v>0</v>
      </c>
      <c r="F1178" s="99">
        <v>85</v>
      </c>
      <c r="G1178" s="96">
        <f t="shared" si="93"/>
        <v>0</v>
      </c>
      <c r="H1178" s="160" t="s">
        <v>1497</v>
      </c>
      <c r="I1178" s="97" t="s">
        <v>821</v>
      </c>
      <c r="J1178" s="97" t="str">
        <f>VLOOKUP(I1178,Presupuesto!$B$11:$C$566,2,0)</f>
        <v>PRODUCTOS PAPEL Y CARTON</v>
      </c>
      <c r="K1178" s="314" t="s">
        <v>1364</v>
      </c>
      <c r="L1178" s="97" t="s">
        <v>398</v>
      </c>
    </row>
    <row r="1179" spans="3:12" hidden="1" x14ac:dyDescent="0.25">
      <c r="C1179" s="98" t="s">
        <v>123</v>
      </c>
      <c r="D1179" s="1001"/>
      <c r="E1179" s="199">
        <v>0</v>
      </c>
      <c r="F1179" s="99">
        <v>36</v>
      </c>
      <c r="G1179" s="96">
        <f t="shared" si="93"/>
        <v>0</v>
      </c>
      <c r="H1179" s="160" t="s">
        <v>1497</v>
      </c>
      <c r="I1179" s="97" t="s">
        <v>942</v>
      </c>
      <c r="J1179" s="97" t="str">
        <f>VLOOKUP(I1179,Presupuesto!$B$11:$C$566,2,0)</f>
        <v>UTILES DE ESCRITORIO, OFICINA Y ENSE¥ANZA</v>
      </c>
      <c r="K1179" s="314" t="s">
        <v>1364</v>
      </c>
      <c r="L1179" s="97" t="s">
        <v>398</v>
      </c>
    </row>
    <row r="1180" spans="3:12" hidden="1" x14ac:dyDescent="0.25">
      <c r="C1180" s="98" t="s">
        <v>34</v>
      </c>
      <c r="D1180" s="1001"/>
      <c r="E1180" s="199">
        <v>0</v>
      </c>
      <c r="F1180" s="99">
        <v>80</v>
      </c>
      <c r="G1180" s="96">
        <f t="shared" si="93"/>
        <v>0</v>
      </c>
      <c r="H1180" s="160" t="s">
        <v>1497</v>
      </c>
      <c r="I1180" s="97" t="s">
        <v>942</v>
      </c>
      <c r="J1180" s="97" t="str">
        <f>VLOOKUP(I1180,Presupuesto!$B$11:$C$566,2,0)</f>
        <v>UTILES DE ESCRITORIO, OFICINA Y ENSE¥ANZA</v>
      </c>
      <c r="K1180" s="314" t="s">
        <v>1364</v>
      </c>
      <c r="L1180" s="97" t="s">
        <v>398</v>
      </c>
    </row>
    <row r="1181" spans="3:12" hidden="1" x14ac:dyDescent="0.25">
      <c r="C1181" s="108" t="s">
        <v>52</v>
      </c>
      <c r="D1181" s="1001"/>
      <c r="E1181" s="209">
        <v>0</v>
      </c>
      <c r="F1181" s="118">
        <v>25</v>
      </c>
      <c r="G1181" s="96">
        <f t="shared" si="93"/>
        <v>0</v>
      </c>
      <c r="H1181" s="160" t="s">
        <v>1497</v>
      </c>
      <c r="I1181" s="97" t="s">
        <v>942</v>
      </c>
      <c r="J1181" s="97" t="str">
        <f>VLOOKUP(I1181,Presupuesto!$B$11:$C$566,2,0)</f>
        <v>UTILES DE ESCRITORIO, OFICINA Y ENSE¥ANZA</v>
      </c>
      <c r="K1181" s="314" t="s">
        <v>1364</v>
      </c>
      <c r="L1181" s="97" t="s">
        <v>398</v>
      </c>
    </row>
    <row r="1182" spans="3:12" ht="15.75" hidden="1" thickBot="1" x14ac:dyDescent="0.3">
      <c r="C1182" s="213" t="s">
        <v>428</v>
      </c>
      <c r="D1182" s="214">
        <v>4</v>
      </c>
      <c r="E1182" s="315">
        <v>5</v>
      </c>
      <c r="F1182" s="103">
        <f>HLOOKUP(C1182,$AH$2:$BU$3,2,0)</f>
        <v>2000</v>
      </c>
      <c r="G1182" s="104">
        <f>D1182*E1182*F1182</f>
        <v>40000</v>
      </c>
      <c r="H1182" s="316" t="s">
        <v>129</v>
      </c>
      <c r="I1182" s="317" t="s">
        <v>761</v>
      </c>
      <c r="J1182" s="105" t="str">
        <f>VLOOKUP(I1182,Presupuesto!$B$11:$C$566,2,0)</f>
        <v>VIATICOS NACIONALES</v>
      </c>
      <c r="K1182" s="314" t="s">
        <v>1364</v>
      </c>
      <c r="L1182" s="318" t="s">
        <v>398</v>
      </c>
    </row>
    <row r="1183" spans="3:12" hidden="1" x14ac:dyDescent="0.25"/>
    <row r="1184" spans="3:12" hidden="1" x14ac:dyDescent="0.25"/>
    <row r="1185" spans="3:12" hidden="1" x14ac:dyDescent="0.25">
      <c r="C1185" s="428"/>
      <c r="D1185" s="428"/>
      <c r="E1185" s="428"/>
      <c r="F1185" s="428"/>
      <c r="G1185" s="428"/>
      <c r="H1185" s="415"/>
      <c r="I1185" s="428"/>
      <c r="J1185" s="428"/>
      <c r="K1185" s="428"/>
      <c r="L1185" s="428"/>
    </row>
    <row r="1186" spans="3:12" hidden="1" x14ac:dyDescent="0.25"/>
    <row r="1187" spans="3:12" s="428" customFormat="1" ht="36" hidden="1" x14ac:dyDescent="0.25">
      <c r="C1187" s="867" t="s">
        <v>3411</v>
      </c>
      <c r="D1187" s="958">
        <f>D1190</f>
        <v>60000</v>
      </c>
      <c r="H1187" s="415"/>
    </row>
    <row r="1188" spans="3:12" hidden="1" x14ac:dyDescent="0.25"/>
    <row r="1189" spans="3:12" hidden="1" x14ac:dyDescent="0.25">
      <c r="C1189" s="428"/>
      <c r="D1189" s="428"/>
      <c r="E1189" s="428"/>
      <c r="F1189" s="428"/>
      <c r="G1189" s="428"/>
      <c r="H1189" s="415"/>
      <c r="I1189" s="428"/>
      <c r="J1189" s="428"/>
      <c r="K1189" s="428"/>
      <c r="L1189" s="428"/>
    </row>
    <row r="1190" spans="3:12" ht="15.75" hidden="1" thickBot="1" x14ac:dyDescent="0.3">
      <c r="C1190" s="29" t="s">
        <v>43</v>
      </c>
      <c r="D1190" s="30">
        <f>SUM(G1196:G1205)</f>
        <v>60000</v>
      </c>
      <c r="E1190" s="92"/>
      <c r="F1190" s="92"/>
      <c r="G1190" s="92"/>
      <c r="H1190" s="75"/>
      <c r="I1190" s="75"/>
      <c r="J1190" s="75"/>
      <c r="K1190" s="111"/>
      <c r="L1190" s="428"/>
    </row>
    <row r="1191" spans="3:12" hidden="1" x14ac:dyDescent="0.25">
      <c r="C1191" s="70"/>
      <c r="D1191" s="31"/>
      <c r="E1191" s="92"/>
      <c r="F1191" s="92"/>
      <c r="G1191" s="92"/>
      <c r="H1191" s="75"/>
      <c r="I1191" s="75"/>
      <c r="J1191" s="75"/>
      <c r="K1191" s="111"/>
      <c r="L1191" s="428"/>
    </row>
    <row r="1192" spans="3:12" ht="15.75" hidden="1" x14ac:dyDescent="0.25">
      <c r="C1192" s="201" t="s">
        <v>392</v>
      </c>
      <c r="D1192" s="347" t="s">
        <v>3410</v>
      </c>
      <c r="E1192" s="92"/>
      <c r="F1192" s="92"/>
      <c r="G1192" s="92"/>
      <c r="H1192" s="75"/>
      <c r="I1192" s="75"/>
      <c r="J1192" s="75"/>
      <c r="K1192" s="111"/>
      <c r="L1192" s="428"/>
    </row>
    <row r="1193" spans="3:12" ht="18.75" hidden="1" x14ac:dyDescent="0.25">
      <c r="C1193" s="207" t="str">
        <f>IFERROR(VLOOKUP(D1192,'1. Desarrollo e Innov. Curricu.'!$E:$F,2,FALSE),IFERROR(VLOOKUP(D1192,'2. Investigación Científica'!$E:$F,2,FALSE),IFERROR(VLOOKUP(D1192,'3. Vinculación Univ. Sociedad'!$E:$F,2,FALSE),IFERROR(VLOOKUP(D1192,'4. Docencia y Profesorado Univ.'!$E:$F,2,FALSE),IFERROR(VLOOKUP(D1192,'5. Estudiantes y Graduados'!$E:$F,2,FALSE),IFERROR(VLOOKUP(D1192,'11. Gestion Administrativa'!$E:$F,2,FALSE),IFERROR(VLOOKUP(D1192,'13. Gestión Académica'!$E:$F,2,FALSE),IFERROR(VLOOKUP(D1192,'8. Asegura. de la Calid. y M'!$E:$F,2,FALSE),IFERROR(VLOOKUP(D1192,'6. Gestión del Conocimiento'!$E:$F,2,FALSE),IFERROR(VLOOKUP(D1192,'15. Gobernabilidad y Proceso...'!$E:$F,2,FALSE),IFERROR(VLOOKUP(D1192,'12. Gestión del Talento Humano'!$E:$F,2,FALSE),IFERROR(VLOOKUP(D1192,'14. Internacional... de la E.S.'!$E:$F,2,FALSE),IFERROR(VLOOKUP(D1192,'10. Posgrado'!$E:$F,2,FALSE),IFERROR(VLOOKUP(D1192,'17. Gestión TIC'!$E:$F,2,FALSE),IFERROR(VLOOKUP(D1192,'16. Desa. del Sistema Educ.Sup.'!$E:$F,2,FALSE),IFERROR(VLOOKUP(D1192,'9. Cultura de Inno. Insti...'!$E:$F,2,FALSE),VLOOKUP(D1192,'7. Lo Esencial de la Reforma U.'!$E:$F,2,0)))))))))))))))))</f>
        <v>Taller sobre Gobernabilidad, participación ciudadana y actores locales</v>
      </c>
      <c r="D1193" s="31"/>
      <c r="E1193" s="92"/>
      <c r="F1193" s="92"/>
      <c r="G1193" s="92"/>
      <c r="H1193" s="75"/>
      <c r="I1193" s="75"/>
      <c r="J1193" s="75"/>
      <c r="K1193" s="111"/>
      <c r="L1193" s="428"/>
    </row>
    <row r="1194" spans="3:12" hidden="1" x14ac:dyDescent="0.25">
      <c r="C1194" s="70"/>
      <c r="D1194" s="31"/>
      <c r="E1194" s="92"/>
      <c r="F1194" s="92"/>
      <c r="G1194" s="92"/>
      <c r="H1194" s="75"/>
      <c r="I1194" s="75"/>
      <c r="J1194" s="75"/>
      <c r="K1194" s="111"/>
      <c r="L1194" s="428"/>
    </row>
    <row r="1195" spans="3:12" ht="15.75" hidden="1" thickBot="1" x14ac:dyDescent="0.3">
      <c r="C1195" s="125" t="s">
        <v>44</v>
      </c>
      <c r="D1195" s="128" t="s">
        <v>45</v>
      </c>
      <c r="E1195" s="127" t="s">
        <v>55</v>
      </c>
      <c r="F1195" s="127" t="s">
        <v>57</v>
      </c>
      <c r="G1195" s="126" t="s">
        <v>27</v>
      </c>
      <c r="H1195" s="132" t="s">
        <v>131</v>
      </c>
      <c r="I1195" s="127" t="s">
        <v>46</v>
      </c>
      <c r="J1195" s="127" t="s">
        <v>132</v>
      </c>
      <c r="K1195" s="127" t="s">
        <v>410</v>
      </c>
      <c r="L1195" s="127" t="s">
        <v>411</v>
      </c>
    </row>
    <row r="1196" spans="3:12" hidden="1" x14ac:dyDescent="0.25">
      <c r="C1196" s="310" t="s">
        <v>47</v>
      </c>
      <c r="D1196" s="1000"/>
      <c r="E1196" s="311">
        <v>1</v>
      </c>
      <c r="F1196" s="114">
        <v>30000</v>
      </c>
      <c r="G1196" s="312">
        <f t="shared" ref="G1196:G1204" si="94">E1196*F1196</f>
        <v>30000</v>
      </c>
      <c r="H1196" s="313" t="s">
        <v>129</v>
      </c>
      <c r="I1196" s="115" t="s">
        <v>699</v>
      </c>
      <c r="J1196" s="115" t="str">
        <f>VLOOKUP(I1196,Presupuesto!$B$11:$C$566,2,0)</f>
        <v>SERVICIOS DE CAPACITACION.</v>
      </c>
      <c r="K1196" s="314" t="s">
        <v>1368</v>
      </c>
      <c r="L1196" s="115" t="s">
        <v>394</v>
      </c>
    </row>
    <row r="1197" spans="3:12" hidden="1" x14ac:dyDescent="0.25">
      <c r="C1197" s="98" t="s">
        <v>48</v>
      </c>
      <c r="D1197" s="1001"/>
      <c r="E1197" s="199">
        <v>100</v>
      </c>
      <c r="F1197" s="99">
        <v>150</v>
      </c>
      <c r="G1197" s="96">
        <f t="shared" si="94"/>
        <v>15000</v>
      </c>
      <c r="H1197" s="160" t="s">
        <v>129</v>
      </c>
      <c r="I1197" s="97" t="s">
        <v>717</v>
      </c>
      <c r="J1197" s="97" t="str">
        <f>VLOOKUP(I1197,Presupuesto!$B$11:$C$566,2,0)</f>
        <v>SERVICIOS DE IMPRENTA PUBLIC.Y REPRODUCCION</v>
      </c>
      <c r="K1197" s="97" t="s">
        <v>1368</v>
      </c>
      <c r="L1197" s="97" t="s">
        <v>398</v>
      </c>
    </row>
    <row r="1198" spans="3:12" hidden="1" x14ac:dyDescent="0.25">
      <c r="C1198" s="98" t="s">
        <v>49</v>
      </c>
      <c r="D1198" s="1001"/>
      <c r="E1198" s="199">
        <v>100</v>
      </c>
      <c r="F1198" s="99">
        <v>150</v>
      </c>
      <c r="G1198" s="96">
        <f t="shared" si="94"/>
        <v>15000</v>
      </c>
      <c r="H1198" s="160" t="s">
        <v>1497</v>
      </c>
      <c r="I1198" s="97" t="s">
        <v>792</v>
      </c>
      <c r="J1198" s="97" t="str">
        <f>VLOOKUP(I1198,Presupuesto!$B$11:$C$566,2,0)</f>
        <v>ALIMENTOS B EBIDAS PARA PERSONAS</v>
      </c>
      <c r="K1198" s="97" t="s">
        <v>1368</v>
      </c>
      <c r="L1198" s="97" t="s">
        <v>398</v>
      </c>
    </row>
    <row r="1199" spans="3:12" hidden="1" x14ac:dyDescent="0.25">
      <c r="C1199" s="98" t="s">
        <v>50</v>
      </c>
      <c r="D1199" s="1001"/>
      <c r="E1199" s="150">
        <v>0</v>
      </c>
      <c r="F1199" s="117">
        <v>10000</v>
      </c>
      <c r="G1199" s="96">
        <f t="shared" si="94"/>
        <v>0</v>
      </c>
      <c r="H1199" s="160" t="s">
        <v>1497</v>
      </c>
      <c r="I1199" s="307" t="s">
        <v>300</v>
      </c>
      <c r="J1199" s="97" t="str">
        <f>VLOOKUP(I1199,Presupuesto!$B$11:$C$566,2,0)</f>
        <v>PASAJES (26100-00)</v>
      </c>
      <c r="K1199" s="97" t="s">
        <v>1368</v>
      </c>
      <c r="L1199" s="97" t="s">
        <v>398</v>
      </c>
    </row>
    <row r="1200" spans="3:12" hidden="1" x14ac:dyDescent="0.25">
      <c r="C1200" s="98" t="s">
        <v>417</v>
      </c>
      <c r="D1200" s="1001"/>
      <c r="E1200" s="150">
        <v>0</v>
      </c>
      <c r="F1200" s="117">
        <v>50</v>
      </c>
      <c r="G1200" s="96">
        <f t="shared" si="94"/>
        <v>0</v>
      </c>
      <c r="H1200" s="160" t="s">
        <v>1497</v>
      </c>
      <c r="I1200" s="97" t="s">
        <v>821</v>
      </c>
      <c r="J1200" s="97" t="str">
        <f>VLOOKUP(I1200,Presupuesto!$B$11:$C$566,2,0)</f>
        <v>PRODUCTOS PAPEL Y CARTON</v>
      </c>
      <c r="K1200" s="97" t="s">
        <v>1368</v>
      </c>
      <c r="L1200" s="97" t="s">
        <v>398</v>
      </c>
    </row>
    <row r="1201" spans="3:12" hidden="1" x14ac:dyDescent="0.25">
      <c r="C1201" s="98" t="s">
        <v>51</v>
      </c>
      <c r="D1201" s="1001"/>
      <c r="E1201" s="199">
        <v>0</v>
      </c>
      <c r="F1201" s="99">
        <v>85</v>
      </c>
      <c r="G1201" s="96">
        <f t="shared" si="94"/>
        <v>0</v>
      </c>
      <c r="H1201" s="160" t="s">
        <v>1497</v>
      </c>
      <c r="I1201" s="97" t="s">
        <v>821</v>
      </c>
      <c r="J1201" s="97" t="str">
        <f>VLOOKUP(I1201,Presupuesto!$B$11:$C$566,2,0)</f>
        <v>PRODUCTOS PAPEL Y CARTON</v>
      </c>
      <c r="K1201" s="97" t="s">
        <v>1368</v>
      </c>
      <c r="L1201" s="97" t="s">
        <v>398</v>
      </c>
    </row>
    <row r="1202" spans="3:12" hidden="1" x14ac:dyDescent="0.25">
      <c r="C1202" s="98" t="s">
        <v>123</v>
      </c>
      <c r="D1202" s="1001"/>
      <c r="E1202" s="199">
        <v>0</v>
      </c>
      <c r="F1202" s="99">
        <v>36</v>
      </c>
      <c r="G1202" s="96">
        <f t="shared" si="94"/>
        <v>0</v>
      </c>
      <c r="H1202" s="160" t="s">
        <v>1497</v>
      </c>
      <c r="I1202" s="97" t="s">
        <v>942</v>
      </c>
      <c r="J1202" s="97" t="str">
        <f>VLOOKUP(I1202,Presupuesto!$B$11:$C$566,2,0)</f>
        <v>UTILES DE ESCRITORIO, OFICINA Y ENSE¥ANZA</v>
      </c>
      <c r="K1202" s="97" t="s">
        <v>1368</v>
      </c>
      <c r="L1202" s="97" t="s">
        <v>398</v>
      </c>
    </row>
    <row r="1203" spans="3:12" hidden="1" x14ac:dyDescent="0.25">
      <c r="C1203" s="98" t="s">
        <v>34</v>
      </c>
      <c r="D1203" s="1001"/>
      <c r="E1203" s="199">
        <v>0</v>
      </c>
      <c r="F1203" s="99">
        <v>80</v>
      </c>
      <c r="G1203" s="96">
        <f t="shared" si="94"/>
        <v>0</v>
      </c>
      <c r="H1203" s="160" t="s">
        <v>1497</v>
      </c>
      <c r="I1203" s="97" t="s">
        <v>942</v>
      </c>
      <c r="J1203" s="97" t="str">
        <f>VLOOKUP(I1203,Presupuesto!$B$11:$C$566,2,0)</f>
        <v>UTILES DE ESCRITORIO, OFICINA Y ENSE¥ANZA</v>
      </c>
      <c r="K1203" s="97" t="s">
        <v>1368</v>
      </c>
      <c r="L1203" s="97" t="s">
        <v>398</v>
      </c>
    </row>
    <row r="1204" spans="3:12" hidden="1" x14ac:dyDescent="0.25">
      <c r="C1204" s="108" t="s">
        <v>52</v>
      </c>
      <c r="D1204" s="1001"/>
      <c r="E1204" s="209">
        <v>0</v>
      </c>
      <c r="F1204" s="118">
        <v>25</v>
      </c>
      <c r="G1204" s="96">
        <f t="shared" si="94"/>
        <v>0</v>
      </c>
      <c r="H1204" s="160" t="s">
        <v>1497</v>
      </c>
      <c r="I1204" s="97" t="s">
        <v>942</v>
      </c>
      <c r="J1204" s="97" t="str">
        <f>VLOOKUP(I1204,Presupuesto!$B$11:$C$566,2,0)</f>
        <v>UTILES DE ESCRITORIO, OFICINA Y ENSE¥ANZA</v>
      </c>
      <c r="K1204" s="97" t="s">
        <v>1368</v>
      </c>
      <c r="L1204" s="97" t="s">
        <v>398</v>
      </c>
    </row>
    <row r="1205" spans="3:12" ht="15.75" hidden="1" thickBot="1" x14ac:dyDescent="0.3">
      <c r="C1205" s="213" t="s">
        <v>428</v>
      </c>
      <c r="D1205" s="214"/>
      <c r="E1205" s="315">
        <v>1</v>
      </c>
      <c r="F1205" s="103">
        <f>HLOOKUP(C1205,$AH$2:$BU$3,2,0)</f>
        <v>2000</v>
      </c>
      <c r="G1205" s="104">
        <f>D1205*E1205*F1205</f>
        <v>0</v>
      </c>
      <c r="H1205" s="316"/>
      <c r="I1205" s="317" t="s">
        <v>301</v>
      </c>
      <c r="J1205" s="105" t="str">
        <f>VLOOKUP(I1205,Presupuesto!$B$11:$C$566,2,0)</f>
        <v>VIATICOS (26200-00)</v>
      </c>
      <c r="K1205" s="97" t="s">
        <v>1368</v>
      </c>
      <c r="L1205" s="318" t="s">
        <v>398</v>
      </c>
    </row>
  </sheetData>
  <protectedRanges>
    <protectedRange password="DE9D" sqref="K17:L20 K30 K1173:K1182 K1133:K1142 K1196 K956 K1154 K1116 K1097 K1080 K1062 K1045 D17:F20 H17:I20 K1035 K996 K1006 K1015 K934 K210 K765 K924 K914 K854 K944 K887 K876 K864 K898 K755 K844 K833 K821 K808 K794 K733 K722 K414 K425 K436 K525 K458 K469 K480 K492 K504 K516 K553 K542:K543 K566 K712 K588 K601 K611 K776 K631 K651 K670 K641 K745 K660 K681 K691 K702" name="bloqueo"/>
  </protectedRanges>
  <autoFilter ref="G12:I1205">
    <filterColumn colId="1">
      <colorFilter dxfId="0"/>
    </filterColumn>
  </autoFilter>
  <mergeCells count="62">
    <mergeCell ref="D1196:D1204"/>
    <mergeCell ref="D1097:D1105"/>
    <mergeCell ref="D1116:D1124"/>
    <mergeCell ref="D1133:D1141"/>
    <mergeCell ref="D1154:D1162"/>
    <mergeCell ref="D1173:D1181"/>
    <mergeCell ref="D1015:D1023"/>
    <mergeCell ref="D1035:D1037"/>
    <mergeCell ref="D1045:D1047"/>
    <mergeCell ref="D1062:D1070"/>
    <mergeCell ref="D1080:D1088"/>
    <mergeCell ref="D996:D998"/>
    <mergeCell ref="D1006:D1007"/>
    <mergeCell ref="D854:D856"/>
    <mergeCell ref="D864:D865"/>
    <mergeCell ref="D876:D878"/>
    <mergeCell ref="D887:D890"/>
    <mergeCell ref="D898:D904"/>
    <mergeCell ref="D794:D797"/>
    <mergeCell ref="D808:D810"/>
    <mergeCell ref="D821:D822"/>
    <mergeCell ref="D776:D784"/>
    <mergeCell ref="D660:D661"/>
    <mergeCell ref="D681:D682"/>
    <mergeCell ref="D691:D692"/>
    <mergeCell ref="D702:D703"/>
    <mergeCell ref="D712:D713"/>
    <mergeCell ref="D722:D723"/>
    <mergeCell ref="D733:D734"/>
    <mergeCell ref="D755:D756"/>
    <mergeCell ref="D553:D555"/>
    <mergeCell ref="D525:D532"/>
    <mergeCell ref="D469:D470"/>
    <mergeCell ref="D480:D481"/>
    <mergeCell ref="D504:D505"/>
    <mergeCell ref="D436:D437"/>
    <mergeCell ref="D447:D448"/>
    <mergeCell ref="D325:D327"/>
    <mergeCell ref="D425:D426"/>
    <mergeCell ref="D364:D366"/>
    <mergeCell ref="D281:D282"/>
    <mergeCell ref="D210:D211"/>
    <mergeCell ref="D220:D224"/>
    <mergeCell ref="D156:D157"/>
    <mergeCell ref="D168:D169"/>
    <mergeCell ref="D199:D200"/>
    <mergeCell ref="D85:D86"/>
    <mergeCell ref="D106:D107"/>
    <mergeCell ref="D18:D20"/>
    <mergeCell ref="D30:D31"/>
    <mergeCell ref="D41:D42"/>
    <mergeCell ref="D53:D54"/>
    <mergeCell ref="D64:D65"/>
    <mergeCell ref="D631:D632"/>
    <mergeCell ref="D641:D642"/>
    <mergeCell ref="D651:D652"/>
    <mergeCell ref="D670:D671"/>
    <mergeCell ref="D566:D567"/>
    <mergeCell ref="D588:D591"/>
    <mergeCell ref="D601:D602"/>
    <mergeCell ref="D611:D612"/>
    <mergeCell ref="D621:D622"/>
  </mergeCells>
  <dataValidations xWindow="578" yWindow="347" count="6">
    <dataValidation type="list" allowBlank="1" showInputMessage="1" showErrorMessage="1" sqref="C1205 C43 C96 C127 C179 C233 C243 C189 C271 C315 C336 C345 C404 C415 C459 C482 C493 C506 C533 C579 C592 C746 C785 C798 C811 C823 C834 C845 C766 C866:C867 C905 C915 C926 C935:C936 C1024 C1071 C1089 C1106 C1125 C1142 C1163 C1182 C945:C949 C959:C960">
      <formula1>$AH$2:$BU$2</formula1>
    </dataValidation>
    <dataValidation type="list" allowBlank="1" showInputMessage="1" showErrorMessage="1" errorTitle="¡Ingreso Inválido!" error="Seleccione una opción de la lista" promptTitle="Mes Requerido" prompt="Seleccione el mes en el que requiere el recurso." sqref="L1196:L1205 L18:L20 L30:L31 L210:L211 L220:L224 L261 L305 L414:L415 L425:L426 L436:L437 L516 L447:L448 L458:L459 L469:L470 L480:L482 L492:L493 L504:L506 L542:L543 L601:L602 L651:L652 L670:L671 L553:L555 L566:L567 L776:L785 L588:L592 L611:L612 L621:L622 L631:L632 L641:L642 L660:L661 L681:L682 L691:L692 L702:L703 L712:L713 L722:L723 L733:L735 L794:L798 L745:L746 L755:L756 L765:L766 L808:L811 L821:L823 L854:L856 L876:L878 L887:L890 L833:L834 L844:L845 L864:L867 L898:L905 L914:L915 L924:L926 L934:L936 L1006:L1007 L1015:L1024 L970 L978 L987:L989 L996:L998 L1035:L1037 L1062:L1071 L1080:L1089 L1097:L1106 L1116:L1125 L1133:L1142 L1045:L1054 L1154:L1163 L1173:L1182 L944:L949 L956:L960 L53:L54 L41:L43 L64:L65 L75 L85:L86 L96 L106:L107 L117 L127 L136 L146 L156:L157 L168:L169 L178:L179 L188:L189 L199:L200 L233 L242:L243 L252 L270:L271 L281:L282 L295 L325:L327 L314:L315 L336 L345 L355 L364:L366 L376 L385 L394 L404 L525:L533 L578:L579">
      <formula1>$U$2:$AF$2</formula1>
    </dataValidation>
    <dataValidation type="list" allowBlank="1" showInputMessage="1" showErrorMessage="1" errorTitle="¡Ingreso no valido!" error="Favor ingrese un elemento de la lista." promptTitle="Tipo de Presupuesto" prompt="Seleccione una opción de la lista." sqref="H1196:H1205 H18:H20 H30:H31 H210:H211 H220:H224 H261 H305 H414:H415 H425:H426 H436:H437 H516 H447:H448 H458:H459 H469:H470 H480:H482 H492:H493 H504:H506 H542:H543 H601:H602 H651:H652 H670:H671 H553:H555 H566:H567 H776:H785 H588:H592 H611:H612 H621:H622 H631:H632 H641:H642 H660:H661 H681:H682 H691:H692 H702:H703 H712:H713 H722:H723 H733:H735 H794:H798 H745:H746 H755:H756 H765:H766 H808:H811 H821:H823 H854:H856 H844:H845 H876:H878 H887:H890 H833:H834 H864:H867 H898:H905 H914:H915 H924:H926 H934:H936 H1006:H1007 H1015:H1024 H1154:H1163 H970 H978 H987:H989 H996:H998 H1035:H1037 H1062:H1071 H1080:H1089 H1097:H1106 H1116:H1125 H1133:H1142 H1045:H1054 H1173:H1182 H944:H949 H956:H960 H53:H54 H41:H43 H64:H65 H75 H85:H86 H96 H106:H107 H117 H127 H136 H146 H156:H157 H168:H169 H178:H179 H188:H189 H199:H200 H233 H242:H243 H252 H270:H271 H281:H282 H295 H325:H327 H314:H315 H336 H345 H355 H364:H366 H376 H385 H394 H404 H525:H533 H578:H579">
      <formula1>$S$2:$T$2</formula1>
    </dataValidation>
    <dataValidation type="list" allowBlank="1" showInputMessage="1" showErrorMessage="1" errorTitle="¡Ingreso Inválido!" error="Verifique el valor ingresado._x000a_" sqref="I1196:I1205 I18:I20 I30:I31 I210:I211 I220:I224 I261 I305 I414:I415 I425:I426 I436:I437 I516 I447:I448 I458:I459 I469:I470 I480:I482 I492:I493 I504:I506 I542:I543 I601:I602 I651:I652 I670:I671 I553:I555 I566:I567 I776:I785 I588:I592 I611:I612 I621:I622 I631:I632 I641:I642 I660:I661 I681:I682 I691:I692 I702:I703 I712:I713 I722:I723 I733:I735 I794:I798 I745:I746 I755:I756 I765:I766 I808:I811 I821:I823 I854:I856 I844:I845 I876:I878 I887:I890 I833:I834 I864:I867 I898:I905 I914:I915 I924:I926 I1015:I1024 I1006:I1007 I934:I936 I970 I978 I987:I989 I996:I998 I1035:I1037 I1062:I1071 I1080:I1089 I1097:I1106 I1116:I1125 I1133:I1142 I1045:I1054 I1154:I1163 I1173:I1182 I944:I949 I956:I960 I53:I54 I41:I43 I64:I65 I75 I85:I86 I96 I106:I107 I117 I127 I136 I146 I156:I157 I168:I169 I178:I179 I188:I189 I199:I200 I233 I242:I243 I252 I270:I271 I281:I282 I295 I325:I327 I314:I315 I336 I345 I355 I364:I366 I376 I385 I394 I404 I525:I533 I578:I579">
      <formula1>$A$1:$UI$1</formula1>
    </dataValidation>
    <dataValidation type="list" allowBlank="1" showInputMessage="1" showErrorMessage="1" sqref="K1197:K1205 K64:K65 K41:K43 K53:K54 K18:K20 K31 K85:K86 K96 K106:K107 K127 K136 K146 K156:K157 K168:K169 K178:K179 K188:K189 K199:K200 K211 K220:K224 K233 K242:K243 K261 K252 K281:K282 K295 K305 K314:K315 K325:K327 K336 K355 K364:K366 K376 K385 K394 K404 K415 K426 K437 K447:K448 K459 K470 K481:K482 K493 K505:K506 K602 K621:K622 K652 K671 K554:K555 K567 K777:K785 K589:K592 K612 K632 K642 K661 K682 K692 K703 K713 K723 K734:K735 K795:K798 K746 K756 K766 K809:K811 K822:K823 K855:K856 K877:K878 K888:K890 K834 K845 K865:K867 K899:K905 K915 K925:K926 K1016:K1024 K1007 K935:K936 K970 K978 K987:K989 K997:K998 K1036:K1037 K1063:K1071 K1081:K1089 K1098:K1106 K1117:K1125 K1046:K1054 K1155:K1163 K945:K949 K957:K960 K75 K117 K270:K271 K345 K526:K533 K578:K579">
      <formula1>$A$2:$P$2</formula1>
    </dataValidation>
    <dataValidation type="list" allowBlank="1" showInputMessage="1" showErrorMessage="1" errorTitle="¡Ingreso Inválido!" error="Seleccione una opción de la lista." promptTitle="Dimensión Estratégica" prompt="Seleccione una opción de la lista." sqref="K1196 K30 K210 K414 K425 K436 K458 K469 K480 K492 K504 K516 K525 K542:K543 K553 K566 K588 K601 K611 K631 K670 K651 K641 K745 K776 K660 K681 K691 K702 K712 K722 K733 K794 K808 K821 K833 K844 K755 K765 K854 K864 K876 K887 K898 K914 K944 K934 K924 K996 K1006 K1015 K1035 K1045 K1062 K1080 K1097 K1116 K1133:K1142 K1154 K1173:K1182 K956">
      <formula1>$A$2:$Q$2</formula1>
    </dataValidation>
  </dataValidations>
  <pageMargins left="0.7" right="0.7" top="0.75" bottom="0.75" header="0.3" footer="0.3"/>
  <pageSetup scale="28"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49"/>
  <sheetViews>
    <sheetView showGridLines="0" topLeftCell="A16" zoomScale="70" zoomScaleNormal="70" workbookViewId="0">
      <selection activeCell="H74" sqref="H74:H75"/>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32.85546875" style="76" customWidth="1"/>
    <col min="9" max="9" width="20" style="85" customWidth="1"/>
    <col min="10" max="10" width="55.85546875" style="85" customWidth="1"/>
    <col min="11" max="11" width="36.285156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1" t="s">
        <v>1357</v>
      </c>
      <c r="B2" s="121" t="s">
        <v>1359</v>
      </c>
      <c r="C2" s="121" t="s">
        <v>471</v>
      </c>
      <c r="D2" s="159" t="s">
        <v>1358</v>
      </c>
      <c r="E2" s="121" t="s">
        <v>1360</v>
      </c>
      <c r="F2" s="121" t="s">
        <v>472</v>
      </c>
      <c r="G2" s="121" t="s">
        <v>1361</v>
      </c>
      <c r="H2" s="159" t="s">
        <v>1362</v>
      </c>
      <c r="I2" s="121" t="s">
        <v>1363</v>
      </c>
      <c r="J2" s="121" t="s">
        <v>1450</v>
      </c>
      <c r="K2" s="121" t="s">
        <v>1364</v>
      </c>
      <c r="L2" s="121" t="s">
        <v>1365</v>
      </c>
      <c r="M2" s="121" t="s">
        <v>1366</v>
      </c>
      <c r="N2" s="121" t="s">
        <v>1367</v>
      </c>
      <c r="O2" s="121" t="s">
        <v>1368</v>
      </c>
      <c r="P2" s="121" t="s">
        <v>1467</v>
      </c>
      <c r="Q2" s="121" t="s">
        <v>1505</v>
      </c>
      <c r="R2" s="424" t="str">
        <f>+Presupuesto!D11</f>
        <v>Recurrente</v>
      </c>
      <c r="S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t="14.45" hidden="1" x14ac:dyDescent="0.3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c r="BZ3" s="291">
        <v>43674.39</v>
      </c>
      <c r="CA3" s="291">
        <v>39703.99</v>
      </c>
      <c r="CB3" s="291">
        <v>35733.589999999997</v>
      </c>
      <c r="CC3" s="291">
        <v>31763.19</v>
      </c>
      <c r="CD3" s="291">
        <v>29777.99</v>
      </c>
      <c r="CE3" s="291">
        <v>27792.79</v>
      </c>
      <c r="CF3" s="291">
        <v>18859.39</v>
      </c>
      <c r="CG3" s="291">
        <v>17866.8</v>
      </c>
      <c r="CH3" s="291">
        <v>13896.4</v>
      </c>
      <c r="CI3" s="291">
        <v>15004.09</v>
      </c>
      <c r="CJ3" s="291">
        <v>13238.9</v>
      </c>
      <c r="CK3" s="291">
        <v>12356.31</v>
      </c>
      <c r="CL3" s="291">
        <v>463.22</v>
      </c>
      <c r="CM3" s="291">
        <v>2007.3</v>
      </c>
    </row>
    <row r="5" spans="1:555" ht="51.95" x14ac:dyDescent="0.35">
      <c r="C5" s="194" t="s">
        <v>128</v>
      </c>
      <c r="D5" s="425">
        <f>SUMIF(C:C,$C$11,D:D)</f>
        <v>1434524.6616666669</v>
      </c>
      <c r="CA5" s="291"/>
    </row>
    <row r="6" spans="1:555" ht="14.45" x14ac:dyDescent="0.35">
      <c r="CA6" s="291"/>
    </row>
    <row r="7" spans="1:555" ht="14.45" x14ac:dyDescent="0.35">
      <c r="CA7" s="291"/>
    </row>
    <row r="8" spans="1:555" x14ac:dyDescent="0.25">
      <c r="C8" s="70" t="s">
        <v>54</v>
      </c>
      <c r="D8" s="78"/>
      <c r="E8" s="70"/>
      <c r="F8" s="70"/>
      <c r="G8" s="943"/>
      <c r="H8" s="78"/>
      <c r="I8" s="70"/>
      <c r="J8" s="70"/>
      <c r="CA8" s="291"/>
    </row>
    <row r="9" spans="1:555" s="428" customFormat="1" ht="36" x14ac:dyDescent="0.35">
      <c r="C9" s="556" t="s">
        <v>3439</v>
      </c>
      <c r="D9" s="963"/>
      <c r="E9" s="70"/>
      <c r="F9" s="943">
        <f>D11+D23</f>
        <v>140000</v>
      </c>
      <c r="G9" s="943"/>
      <c r="H9" s="78"/>
      <c r="I9" s="70"/>
      <c r="J9" s="70"/>
      <c r="CA9" s="291"/>
    </row>
    <row r="10" spans="1:555" thickBot="1" x14ac:dyDescent="0.4">
      <c r="C10" s="93"/>
      <c r="D10" s="78"/>
      <c r="E10" s="93"/>
      <c r="F10" s="896">
        <f>D11+D23+D36+D51+D111</f>
        <v>1434524.6616666669</v>
      </c>
      <c r="G10" s="93"/>
      <c r="H10" s="78"/>
      <c r="I10" s="93"/>
      <c r="J10" s="120"/>
      <c r="CA10" s="291"/>
    </row>
    <row r="11" spans="1:555" thickBot="1" x14ac:dyDescent="0.4">
      <c r="C11" s="69" t="s">
        <v>43</v>
      </c>
      <c r="D11" s="30">
        <f>SUM(G18:G20)</f>
        <v>40000</v>
      </c>
      <c r="E11" s="92"/>
      <c r="F11" s="895"/>
      <c r="G11" s="92"/>
      <c r="H11" s="75"/>
      <c r="I11" s="75"/>
      <c r="J11" s="75"/>
      <c r="K11" s="152"/>
      <c r="CA11" s="291"/>
    </row>
    <row r="12" spans="1:555" ht="14.45" x14ac:dyDescent="0.35">
      <c r="B12" s="176"/>
      <c r="D12" s="31"/>
      <c r="E12" s="92"/>
      <c r="F12" s="92"/>
      <c r="G12" s="92"/>
      <c r="H12" s="75"/>
      <c r="I12" s="75"/>
      <c r="J12" s="75"/>
      <c r="K12" s="152"/>
      <c r="CA12" s="291"/>
    </row>
    <row r="13" spans="1:555" ht="14.45" x14ac:dyDescent="0.35">
      <c r="B13" s="176"/>
      <c r="D13" s="31"/>
      <c r="E13" s="92"/>
      <c r="F13" s="92"/>
      <c r="G13" s="92"/>
      <c r="H13" s="964">
        <f>F9+F33</f>
        <v>1434524.6616666669</v>
      </c>
      <c r="I13" s="75"/>
      <c r="J13" s="75"/>
      <c r="K13" s="152"/>
      <c r="CA13" s="291"/>
    </row>
    <row r="14" spans="1:555" ht="15.6" x14ac:dyDescent="0.35">
      <c r="C14" s="201" t="s">
        <v>392</v>
      </c>
      <c r="D14" s="347" t="s">
        <v>1705</v>
      </c>
      <c r="E14" s="92"/>
      <c r="F14" s="92"/>
      <c r="G14" s="92"/>
      <c r="H14" s="75" t="s">
        <v>3441</v>
      </c>
      <c r="I14" s="75"/>
      <c r="J14" s="75"/>
      <c r="K14" s="152"/>
      <c r="CA14" s="291"/>
    </row>
    <row r="15" spans="1:555" ht="18.600000000000001" x14ac:dyDescent="0.35">
      <c r="C15" s="207" t="str">
        <f>IFERROR(VLOOKUP(D14,'1. Desarrollo e Innov. Curricu.'!$E:$F,2,FALSE),IFERROR(VLOOKUP(D14,'2. Investigación Científica'!$E:$F,2,FALSE),IFERROR(VLOOKUP(D14,'3. Vinculación Univ. Sociedad'!$E:$F,2,FALSE),IFERROR(VLOOKUP(D14,'4. Docencia y Profesorado Univ.'!$E:$F,2,FALSE),IFERROR(VLOOKUP(D14,'5. Estudiantes y Graduados'!$E:$F,2,FALSE),IFERROR(VLOOKUP(D14,'11. Gestion Administrativa'!$E:$F,2,FALSE),IFERROR(VLOOKUP(D14,'13. Gestión Académica'!$E:$F,2,FALSE),IFERROR(VLOOKUP(D14,'8. Asegura. de la Calid. y M'!$E:$F,2,FALSE),IFERROR(VLOOKUP(D14,'6. Gestión del Conocimiento'!$E:$F,2,FALSE),IFERROR(VLOOKUP(D14,'15. Gobernabilidad y Proceso...'!$E:$F,2,FALSE),IFERROR(VLOOKUP(D14,'12. Gestión del Talento Humano'!$E:$F,2,FALSE),IFERROR(VLOOKUP(D14,'14. Internacional... de la E.S.'!$E:$F,2,FALSE),IFERROR(VLOOKUP(D14,'10. Posgrado'!$E:$F,2,FALSE),IFERROR(VLOOKUP(D14,'17. Gestión TIC'!$E:$F,2,FALSE),IFERROR(VLOOKUP(D14,'16. Desa. del Sistema Educ.Sup.'!$E:$F,2,FALSE),IFERROR(VLOOKUP(D14,'9. Cultura de Inno. Insti...'!$E:$F,2,FALSE),VLOOKUP(D14,'7. Lo Esencial de la Reforma U.'!$E:$F,2,0)))))))))))))))))</f>
        <v>Contratar un experto en curricula para elaborar la propuesta del posgrado en Comunicación</v>
      </c>
      <c r="D15" s="31"/>
      <c r="E15" s="92"/>
      <c r="F15" s="92"/>
      <c r="G15" s="92"/>
      <c r="H15" s="75"/>
      <c r="I15" s="75"/>
      <c r="J15" s="75"/>
      <c r="K15" s="152"/>
      <c r="CA15" s="291"/>
    </row>
    <row r="16" spans="1:555" thickBot="1" x14ac:dyDescent="0.4">
      <c r="C16" s="93"/>
      <c r="D16" s="31"/>
      <c r="E16" s="92"/>
      <c r="F16" s="92"/>
      <c r="G16" s="92"/>
      <c r="H16" s="75"/>
      <c r="I16" s="75"/>
      <c r="J16" s="75"/>
      <c r="K16" s="152"/>
      <c r="CA16" s="291"/>
    </row>
    <row r="17" spans="3:79" ht="30.75" thickBot="1" x14ac:dyDescent="0.3">
      <c r="C17" s="133" t="s">
        <v>44</v>
      </c>
      <c r="D17" s="137" t="s">
        <v>55</v>
      </c>
      <c r="E17" s="169" t="s">
        <v>56</v>
      </c>
      <c r="F17" s="137" t="s">
        <v>57</v>
      </c>
      <c r="G17" s="134" t="s">
        <v>27</v>
      </c>
      <c r="H17" s="132" t="s">
        <v>131</v>
      </c>
      <c r="I17" s="135" t="s">
        <v>46</v>
      </c>
      <c r="J17" s="135" t="s">
        <v>132</v>
      </c>
      <c r="K17" s="135" t="s">
        <v>410</v>
      </c>
      <c r="L17" s="135" t="s">
        <v>411</v>
      </c>
      <c r="CA17" s="291"/>
    </row>
    <row r="18" spans="3:79" ht="15.75" thickBot="1" x14ac:dyDescent="0.3">
      <c r="C18" s="494" t="s">
        <v>83</v>
      </c>
      <c r="D18" s="151">
        <v>1</v>
      </c>
      <c r="E18" s="151">
        <v>1</v>
      </c>
      <c r="F18" s="138">
        <v>40000</v>
      </c>
      <c r="G18" s="112">
        <f>D18*E18*F18</f>
        <v>40000</v>
      </c>
      <c r="H18" s="165" t="s">
        <v>1497</v>
      </c>
      <c r="I18" s="113" t="s">
        <v>590</v>
      </c>
      <c r="J18" s="113" t="str">
        <f>VLOOKUP(I18,Presupuesto!$B$11:$C$565,2,0)</f>
        <v>SERV. DE PROFESIONALES Y TECNICOS EDUC, SUPERIOR</v>
      </c>
      <c r="K18" s="97" t="s">
        <v>1357</v>
      </c>
      <c r="L18" s="97" t="s">
        <v>402</v>
      </c>
    </row>
    <row r="19" spans="3:79" ht="15.75" thickBot="1" x14ac:dyDescent="0.3">
      <c r="C19" s="493" t="s">
        <v>58</v>
      </c>
      <c r="D19" s="492"/>
      <c r="E19" s="153">
        <v>0</v>
      </c>
      <c r="F19" s="116">
        <v>0</v>
      </c>
      <c r="G19" s="96">
        <v>0</v>
      </c>
      <c r="H19" s="163"/>
      <c r="I19" s="100" t="s">
        <v>564</v>
      </c>
      <c r="J19" s="113" t="str">
        <f>VLOOKUP(I19,Presupuesto!$B$11:$C$565,2,0)</f>
        <v>CONTRATOS ESPECIALES</v>
      </c>
      <c r="K19" s="97" t="e">
        <f>#REF!</f>
        <v>#REF!</v>
      </c>
      <c r="L19" s="97" t="s">
        <v>394</v>
      </c>
    </row>
    <row r="20" spans="3:79" ht="15.75" thickBot="1" x14ac:dyDescent="0.3">
      <c r="C20" s="493" t="s">
        <v>59</v>
      </c>
      <c r="D20" s="492"/>
      <c r="E20" s="153">
        <v>0</v>
      </c>
      <c r="F20" s="99" t="str">
        <f>IF(E18&lt;6,"",((E18-6)/12)*(G18/E18))</f>
        <v/>
      </c>
      <c r="G20" s="96" t="str">
        <f>F20</f>
        <v/>
      </c>
      <c r="H20" s="163"/>
      <c r="I20" s="100" t="s">
        <v>564</v>
      </c>
      <c r="J20" s="113" t="str">
        <f>VLOOKUP(I20,Presupuesto!$B$11:$C$565,2,0)</f>
        <v>CONTRATOS ESPECIALES</v>
      </c>
      <c r="K20" s="97" t="e">
        <f>#REF!</f>
        <v>#REF!</v>
      </c>
      <c r="L20" s="97" t="s">
        <v>399</v>
      </c>
    </row>
    <row r="22" spans="3:79" thickBot="1" x14ac:dyDescent="0.4">
      <c r="K22" s="152"/>
    </row>
    <row r="23" spans="3:79" thickBot="1" x14ac:dyDescent="0.4">
      <c r="C23" s="69" t="s">
        <v>43</v>
      </c>
      <c r="D23" s="30">
        <f>SUM(G30:G30)</f>
        <v>100000</v>
      </c>
      <c r="E23" s="92"/>
      <c r="F23" s="92"/>
      <c r="G23" s="92"/>
      <c r="H23" s="75"/>
      <c r="I23" s="75"/>
      <c r="J23" s="75"/>
      <c r="K23" s="152"/>
    </row>
    <row r="24" spans="3:79" ht="14.45" x14ac:dyDescent="0.35">
      <c r="D24" s="31"/>
      <c r="E24" s="92"/>
      <c r="F24" s="92"/>
      <c r="G24" s="92"/>
      <c r="H24" s="75"/>
      <c r="I24" s="75"/>
      <c r="J24" s="75"/>
      <c r="K24" s="152"/>
    </row>
    <row r="25" spans="3:79" ht="14.45" x14ac:dyDescent="0.35">
      <c r="D25" s="31"/>
      <c r="E25" s="92"/>
      <c r="F25" s="92"/>
      <c r="G25" s="92"/>
      <c r="H25" s="75"/>
      <c r="I25" s="75"/>
      <c r="J25" s="75"/>
      <c r="K25" s="152"/>
    </row>
    <row r="26" spans="3:79" ht="15.6" x14ac:dyDescent="0.35">
      <c r="C26" s="201" t="s">
        <v>392</v>
      </c>
      <c r="D26" s="347" t="s">
        <v>1714</v>
      </c>
      <c r="E26" s="92"/>
      <c r="F26" s="92"/>
      <c r="G26" s="92"/>
      <c r="H26" s="75"/>
      <c r="I26" s="75"/>
      <c r="J26" s="75"/>
      <c r="K26" s="152"/>
    </row>
    <row r="27" spans="3:79" ht="18.600000000000001" x14ac:dyDescent="0.35">
      <c r="C27" s="207" t="str">
        <f>IFERROR(VLOOKUP(D26,'1. Desarrollo e Innov. Curricu.'!$E:$F,2,FALSE),IFERROR(VLOOKUP(D26,'2. Investigación Científica'!$E:$F,2,FALSE),IFERROR(VLOOKUP(D26,'3. Vinculación Univ. Sociedad'!$E:$F,2,FALSE),IFERROR(VLOOKUP(D26,'4. Docencia y Profesorado Univ.'!$E:$F,2,FALSE),IFERROR(VLOOKUP(D26,'5. Estudiantes y Graduados'!$E:$F,2,FALSE),IFERROR(VLOOKUP(D26,'11. Gestion Administrativa'!$E:$F,2,FALSE),IFERROR(VLOOKUP(D26,'13. Gestión Académica'!$E:$F,2,FALSE),IFERROR(VLOOKUP(D26,'8. Asegura. de la Calid. y M'!$E:$F,2,FALSE),IFERROR(VLOOKUP(D26,'6. Gestión del Conocimiento'!$E:$F,2,FALSE),IFERROR(VLOOKUP(D26,'15. Gobernabilidad y Proceso...'!$E:$F,2,FALSE),IFERROR(VLOOKUP(D26,'12. Gestión del Talento Humano'!$E:$F,2,FALSE),IFERROR(VLOOKUP(D26,'14. Internacional... de la E.S.'!$E:$F,2,FALSE),IFERROR(VLOOKUP(D26,'10. Posgrado'!$E:$F,2,FALSE),IFERROR(VLOOKUP(D26,'17. Gestión TIC'!$E:$F,2,FALSE),IFERROR(VLOOKUP(D26,'16. Desa. del Sistema Educ.Sup.'!$E:$F,2,FALSE),IFERROR(VLOOKUP(D26,'9. Cultura de Inno. Insti...'!$E:$F,2,FALSE),VLOOKUP(D26,'7. Lo Esencial de la Reforma U.'!$E:$F,2,0)))))))))))))))))</f>
        <v xml:space="preserve">Gestionar apoyo a la cooperación alemana DAD , para la contratación de un consultor experto en diseño curricular a nivel de postgrados. </v>
      </c>
      <c r="D27" s="31"/>
      <c r="E27" s="92"/>
      <c r="F27" s="92"/>
      <c r="G27" s="92"/>
      <c r="H27" s="75"/>
      <c r="I27" s="75"/>
      <c r="J27" s="75"/>
      <c r="K27" s="152"/>
    </row>
    <row r="28" spans="3:79" ht="14.45" x14ac:dyDescent="0.35">
      <c r="C28" s="176"/>
      <c r="D28" s="31"/>
      <c r="E28" s="92"/>
      <c r="F28" s="92"/>
      <c r="G28" s="92"/>
      <c r="H28" s="75"/>
      <c r="I28" s="75"/>
      <c r="J28" s="75"/>
      <c r="K28" s="152"/>
    </row>
    <row r="29" spans="3:79" ht="30" x14ac:dyDescent="0.25">
      <c r="C29" s="148" t="s">
        <v>44</v>
      </c>
      <c r="D29" s="148" t="s">
        <v>55</v>
      </c>
      <c r="E29" s="148" t="s">
        <v>56</v>
      </c>
      <c r="F29" s="148" t="s">
        <v>57</v>
      </c>
      <c r="G29" s="149" t="s">
        <v>27</v>
      </c>
      <c r="H29" s="149" t="s">
        <v>131</v>
      </c>
      <c r="I29" s="148" t="s">
        <v>46</v>
      </c>
      <c r="J29" s="148" t="s">
        <v>132</v>
      </c>
      <c r="K29" s="148" t="s">
        <v>410</v>
      </c>
      <c r="L29" s="148" t="s">
        <v>411</v>
      </c>
    </row>
    <row r="30" spans="3:79" x14ac:dyDescent="0.25">
      <c r="C30" s="494" t="s">
        <v>60</v>
      </c>
      <c r="D30" s="500">
        <v>1</v>
      </c>
      <c r="E30" s="500">
        <v>2</v>
      </c>
      <c r="F30" s="507">
        <v>50000</v>
      </c>
      <c r="G30" s="522">
        <f>D30*E30*F30</f>
        <v>100000</v>
      </c>
      <c r="H30" s="523" t="s">
        <v>1497</v>
      </c>
      <c r="I30" s="524" t="s">
        <v>590</v>
      </c>
      <c r="J30" s="524" t="str">
        <f>VLOOKUP(I30,Presupuesto!$B$11:$C$565,2,0)</f>
        <v>SERV. DE PROFESIONALES Y TECNICOS EDUC, SUPERIOR</v>
      </c>
      <c r="K30" s="506" t="s">
        <v>1357</v>
      </c>
      <c r="L30" s="506" t="s">
        <v>398</v>
      </c>
    </row>
    <row r="32" spans="3:79" s="428" customFormat="1" ht="14.45" x14ac:dyDescent="0.35">
      <c r="D32" s="415"/>
      <c r="H32" s="415"/>
    </row>
    <row r="33" spans="3:12" s="428" customFormat="1" ht="36" x14ac:dyDescent="0.25">
      <c r="C33" s="556" t="s">
        <v>3440</v>
      </c>
      <c r="D33" s="963"/>
      <c r="F33" s="582">
        <f>D36+D51+D111</f>
        <v>1294524.6616666669</v>
      </c>
      <c r="G33" s="582"/>
      <c r="H33" s="415"/>
    </row>
    <row r="35" spans="3:12" thickBot="1" x14ac:dyDescent="0.4">
      <c r="K35" s="152"/>
    </row>
    <row r="36" spans="3:12" thickBot="1" x14ac:dyDescent="0.4">
      <c r="C36" s="69" t="s">
        <v>43</v>
      </c>
      <c r="D36" s="30">
        <f>SUM(G43:G48)</f>
        <v>114750</v>
      </c>
      <c r="E36" s="92"/>
      <c r="F36" s="92"/>
      <c r="G36" s="92"/>
      <c r="H36" s="75"/>
      <c r="I36" s="75"/>
      <c r="J36" s="75"/>
      <c r="K36" s="152"/>
    </row>
    <row r="37" spans="3:12" ht="14.45" x14ac:dyDescent="0.35">
      <c r="D37" s="31"/>
      <c r="E37" s="92"/>
      <c r="F37" s="92"/>
      <c r="G37" s="92"/>
      <c r="H37" s="75"/>
      <c r="I37" s="75"/>
      <c r="J37" s="75"/>
      <c r="K37" s="152"/>
    </row>
    <row r="38" spans="3:12" ht="14.45" x14ac:dyDescent="0.35">
      <c r="D38" s="31"/>
      <c r="E38" s="92"/>
      <c r="F38" s="92"/>
      <c r="G38" s="92"/>
      <c r="H38" s="75"/>
      <c r="I38" s="75"/>
      <c r="J38" s="75"/>
      <c r="K38" s="152"/>
    </row>
    <row r="39" spans="3:12" ht="15.6" x14ac:dyDescent="0.35">
      <c r="C39" s="201" t="s">
        <v>392</v>
      </c>
      <c r="D39" s="347" t="s">
        <v>3259</v>
      </c>
      <c r="E39" s="92"/>
      <c r="F39" s="92"/>
      <c r="G39" s="92"/>
      <c r="H39" s="75"/>
      <c r="I39" s="75"/>
      <c r="J39" s="75"/>
      <c r="K39" s="152"/>
    </row>
    <row r="40" spans="3:12" ht="18.600000000000001" x14ac:dyDescent="0.35">
      <c r="C40" s="207" t="str">
        <f>IFERROR(VLOOKUP(D39,'1. Desarrollo e Innov. Curricu.'!$E:$F,2,FALSE),IFERROR(VLOOKUP(D39,'2. Investigación Científica'!$E:$F,2,FALSE),IFERROR(VLOOKUP(D39,'3. Vinculación Univ. Sociedad'!$E:$F,2,FALSE),IFERROR(VLOOKUP(D39,'4. Docencia y Profesorado Univ.'!$E:$F,2,FALSE),IFERROR(VLOOKUP(D39,'5. Estudiantes y Graduados'!$E:$F,2,FALSE),IFERROR(VLOOKUP(D39,'11. Gestion Administrativa'!$E:$F,2,FALSE),IFERROR(VLOOKUP(D39,'13. Gestión Académica'!$E:$F,2,FALSE),IFERROR(VLOOKUP(D39,'8. Asegura. de la Calid. y M'!$E:$F,2,FALSE),IFERROR(VLOOKUP(D39,'6. Gestión del Conocimiento'!$E:$F,2,FALSE),IFERROR(VLOOKUP(D39,'15. Gobernabilidad y Proceso...'!$E:$F,2,FALSE),IFERROR(VLOOKUP(D39,'12. Gestión del Talento Humano'!$E:$F,2,FALSE),IFERROR(VLOOKUP(D39,'14. Internacional... de la E.S.'!$E:$F,2,FALSE),IFERROR(VLOOKUP(D39,'10. Posgrado'!$E:$F,2,FALSE),IFERROR(VLOOKUP(D39,'17. Gestión TIC'!$E:$F,2,FALSE),IFERROR(VLOOKUP(D39,'16. Desa. del Sistema Educ.Sup.'!$E:$F,2,FALSE),IFERROR(VLOOKUP(D39,'9. Cultura de Inno. Insti...'!$E:$F,2,FALSE),VLOOKUP(D39,'7. Lo Esencial de la Reforma U.'!$E:$F,2,0)))))))))))))))))</f>
        <v xml:space="preserve">Gestionar la contratación de personal administrativo en horario diurno. </v>
      </c>
      <c r="D40" s="31"/>
      <c r="E40" s="92"/>
      <c r="F40" s="92"/>
      <c r="G40" s="92"/>
      <c r="H40" s="75"/>
      <c r="I40" s="75"/>
      <c r="J40" s="75"/>
      <c r="K40" s="152"/>
    </row>
    <row r="41" spans="3:12" thickBot="1" x14ac:dyDescent="0.4">
      <c r="C41" s="176"/>
      <c r="D41" s="31"/>
      <c r="E41" s="92"/>
      <c r="F41" s="92"/>
      <c r="G41" s="92"/>
      <c r="H41" s="75"/>
      <c r="I41" s="75"/>
      <c r="J41" s="75"/>
      <c r="K41" s="152"/>
    </row>
    <row r="42" spans="3:12" ht="30.75" thickBot="1" x14ac:dyDescent="0.3">
      <c r="C42" s="133" t="s">
        <v>44</v>
      </c>
      <c r="D42" s="137" t="s">
        <v>55</v>
      </c>
      <c r="E42" s="169" t="s">
        <v>56</v>
      </c>
      <c r="F42" s="137" t="s">
        <v>57</v>
      </c>
      <c r="G42" s="134" t="s">
        <v>27</v>
      </c>
      <c r="H42" s="132" t="s">
        <v>131</v>
      </c>
      <c r="I42" s="135" t="s">
        <v>46</v>
      </c>
      <c r="J42" s="135" t="s">
        <v>132</v>
      </c>
      <c r="K42" s="135" t="s">
        <v>410</v>
      </c>
      <c r="L42" s="135" t="s">
        <v>411</v>
      </c>
    </row>
    <row r="43" spans="3:12" thickBot="1" x14ac:dyDescent="0.4">
      <c r="C43" s="136" t="s">
        <v>494</v>
      </c>
      <c r="D43" s="198"/>
      <c r="E43" s="151">
        <v>12</v>
      </c>
      <c r="F43" s="292">
        <f>HLOOKUP($C43,$BZ$2:$CM$3,2,0)</f>
        <v>463.22</v>
      </c>
      <c r="G43" s="112">
        <f>D43*E43*F43</f>
        <v>0</v>
      </c>
      <c r="H43" s="165"/>
      <c r="I43" s="113" t="s">
        <v>496</v>
      </c>
      <c r="J43" s="113" t="str">
        <f>VLOOKUP(I43,Presupuesto!$B$11:$C$565,2,0)</f>
        <v>SUELDOS Y SALARIOS PERMANENTES</v>
      </c>
      <c r="K43" s="97" t="e">
        <f>#REF!</f>
        <v>#REF!</v>
      </c>
      <c r="L43" s="97" t="s">
        <v>395</v>
      </c>
    </row>
    <row r="44" spans="3:12" x14ac:dyDescent="0.25">
      <c r="C44" s="170" t="s">
        <v>58</v>
      </c>
      <c r="D44" s="162"/>
      <c r="E44" s="153">
        <v>0</v>
      </c>
      <c r="F44" s="99">
        <v>0</v>
      </c>
      <c r="G44" s="96">
        <f>F44</f>
        <v>0</v>
      </c>
      <c r="H44" s="163"/>
      <c r="I44" s="100" t="s">
        <v>705</v>
      </c>
      <c r="J44" s="100" t="str">
        <f>VLOOKUP(I44,Presupuesto!$B$11:$C$565,2,0)</f>
        <v>OTROS SERVICIOS TECNICOS Y PROFESIONALES</v>
      </c>
      <c r="K44" s="97" t="e">
        <f>#REF!</f>
        <v>#REF!</v>
      </c>
      <c r="L44" s="97" t="s">
        <v>394</v>
      </c>
    </row>
    <row r="45" spans="3:12" ht="15.75" thickBot="1" x14ac:dyDescent="0.3">
      <c r="C45" s="171" t="s">
        <v>59</v>
      </c>
      <c r="D45" s="162"/>
      <c r="E45" s="153">
        <v>0</v>
      </c>
      <c r="F45" s="99">
        <v>0</v>
      </c>
      <c r="G45" s="96">
        <f>F45</f>
        <v>0</v>
      </c>
      <c r="H45" s="163"/>
      <c r="I45" s="100" t="s">
        <v>705</v>
      </c>
      <c r="J45" s="100" t="str">
        <f>VLOOKUP(I45,Presupuesto!$B$11:$C$565,2,0)</f>
        <v>OTROS SERVICIOS TECNICOS Y PROFESIONALES</v>
      </c>
      <c r="K45" s="97" t="e">
        <f>#REF!</f>
        <v>#REF!</v>
      </c>
      <c r="L45" s="97" t="s">
        <v>394</v>
      </c>
    </row>
    <row r="46" spans="3:12" ht="15.75" thickBot="1" x14ac:dyDescent="0.3">
      <c r="C46" s="139" t="s">
        <v>61</v>
      </c>
      <c r="D46" s="198">
        <v>1</v>
      </c>
      <c r="E46" s="151">
        <v>12</v>
      </c>
      <c r="F46" s="117">
        <v>8500</v>
      </c>
      <c r="G46" s="112">
        <f>D46*E46*F46</f>
        <v>102000</v>
      </c>
      <c r="H46" s="165" t="s">
        <v>1497</v>
      </c>
      <c r="I46" s="113" t="s">
        <v>590</v>
      </c>
      <c r="J46" s="113" t="str">
        <f>VLOOKUP(I46,Presupuesto!$B$11:$C$565,2,0)</f>
        <v>SERV. DE PROFESIONALES Y TECNICOS EDUC, SUPERIOR</v>
      </c>
      <c r="K46" s="97" t="s">
        <v>1364</v>
      </c>
      <c r="L46" s="97" t="s">
        <v>394</v>
      </c>
    </row>
    <row r="47" spans="3:12" x14ac:dyDescent="0.25">
      <c r="C47" s="170" t="s">
        <v>58</v>
      </c>
      <c r="D47" s="168"/>
      <c r="E47" s="130">
        <v>0</v>
      </c>
      <c r="F47" s="118">
        <f>IF(E46=0,"",(G46/E46)/12*E46)</f>
        <v>8500</v>
      </c>
      <c r="G47" s="119">
        <f>F47</f>
        <v>8500</v>
      </c>
      <c r="H47" s="163" t="s">
        <v>1497</v>
      </c>
      <c r="I47" s="100" t="s">
        <v>590</v>
      </c>
      <c r="J47" s="100" t="str">
        <f>VLOOKUP(I47,Presupuesto!$B$11:$C$565,2,0)</f>
        <v>SERV. DE PROFESIONALES Y TECNICOS EDUC, SUPERIOR</v>
      </c>
      <c r="K47" s="97" t="s">
        <v>1364</v>
      </c>
      <c r="L47" s="97" t="s">
        <v>394</v>
      </c>
    </row>
    <row r="48" spans="3:12" ht="15.75" thickBot="1" x14ac:dyDescent="0.3">
      <c r="C48" s="172" t="s">
        <v>59</v>
      </c>
      <c r="D48" s="161"/>
      <c r="E48" s="131">
        <v>0</v>
      </c>
      <c r="F48" s="104">
        <f>IF(E46&lt;6,"",((E46-6)/12)*(G46/E46))</f>
        <v>4250</v>
      </c>
      <c r="G48" s="104">
        <f>F48</f>
        <v>4250</v>
      </c>
      <c r="H48" s="161" t="s">
        <v>1497</v>
      </c>
      <c r="I48" s="105" t="s">
        <v>590</v>
      </c>
      <c r="J48" s="123" t="str">
        <f>VLOOKUP(I48,Presupuesto!$B$11:$C$565,2,0)</f>
        <v>SERV. DE PROFESIONALES Y TECNICOS EDUC, SUPERIOR</v>
      </c>
      <c r="K48" s="105" t="s">
        <v>1364</v>
      </c>
      <c r="L48" s="123" t="s">
        <v>394</v>
      </c>
    </row>
    <row r="50" spans="3:12" thickBot="1" x14ac:dyDescent="0.4">
      <c r="K50" s="152"/>
    </row>
    <row r="51" spans="3:12" thickBot="1" x14ac:dyDescent="0.4">
      <c r="C51" s="69" t="s">
        <v>43</v>
      </c>
      <c r="D51" s="30">
        <f>SUM(G58:G108)</f>
        <v>1125607.9950000001</v>
      </c>
      <c r="E51" s="92"/>
      <c r="F51" s="92"/>
      <c r="G51" s="92"/>
      <c r="H51" s="75"/>
      <c r="I51" s="75"/>
      <c r="J51" s="75"/>
      <c r="K51" s="152"/>
    </row>
    <row r="52" spans="3:12" ht="14.45" x14ac:dyDescent="0.35">
      <c r="D52" s="31"/>
      <c r="E52" s="92"/>
      <c r="F52" s="92"/>
      <c r="G52" s="92"/>
      <c r="H52" s="75"/>
      <c r="I52" s="75"/>
      <c r="J52" s="75"/>
      <c r="K52" s="152"/>
    </row>
    <row r="53" spans="3:12" ht="14.45" x14ac:dyDescent="0.35">
      <c r="D53" s="31"/>
      <c r="E53" s="92"/>
      <c r="F53" s="92"/>
      <c r="G53" s="92"/>
      <c r="H53" s="75"/>
      <c r="I53" s="75"/>
      <c r="J53" s="75"/>
      <c r="K53" s="152"/>
    </row>
    <row r="54" spans="3:12" ht="15.6" x14ac:dyDescent="0.35">
      <c r="C54" s="201" t="s">
        <v>392</v>
      </c>
      <c r="D54" s="347" t="s">
        <v>3294</v>
      </c>
      <c r="E54" s="92"/>
      <c r="F54" s="92"/>
      <c r="G54" s="92"/>
      <c r="H54" s="75"/>
      <c r="I54" s="75"/>
      <c r="J54" s="75"/>
      <c r="K54" s="152"/>
    </row>
    <row r="55" spans="3:12" ht="18.600000000000001" x14ac:dyDescent="0.35">
      <c r="C55" s="207" t="str">
        <f>IFERROR(VLOOKUP(D54,'1. Desarrollo e Innov. Curricu.'!$E:$F,2,FALSE),IFERROR(VLOOKUP(D54,'2. Investigación Científica'!$E:$F,2,FALSE),IFERROR(VLOOKUP(D54,'3. Vinculación Univ. Sociedad'!$E:$F,2,FALSE),IFERROR(VLOOKUP(D54,'4. Docencia y Profesorado Univ.'!$E:$F,2,FALSE),IFERROR(VLOOKUP(D54,'5. Estudiantes y Graduados'!$E:$F,2,FALSE),IFERROR(VLOOKUP(D54,'11. Gestion Administrativa'!$E:$F,2,FALSE),IFERROR(VLOOKUP(D54,'13. Gestión Académica'!$E:$F,2,FALSE),IFERROR(VLOOKUP(D54,'8. Asegura. de la Calid. y M'!$E:$F,2,FALSE),IFERROR(VLOOKUP(D54,'6. Gestión del Conocimiento'!$E:$F,2,FALSE),IFERROR(VLOOKUP(D54,'15. Gobernabilidad y Proceso...'!$E:$F,2,FALSE),IFERROR(VLOOKUP(D54,'12. Gestión del Talento Humano'!$E:$F,2,FALSE),IFERROR(VLOOKUP(D54,'14. Internacional... de la E.S.'!$E:$F,2,FALSE),IFERROR(VLOOKUP(D54,'10. Posgrado'!$E:$F,2,FALSE),IFERROR(VLOOKUP(D54,'17. Gestión TIC'!$E:$F,2,FALSE),IFERROR(VLOOKUP(D54,'16. Desa. del Sistema Educ.Sup.'!$E:$F,2,FALSE),IFERROR(VLOOKUP(D54,'9. Cultura de Inno. Insti...'!$E:$F,2,FALSE),VLOOKUP(D54,'7. Lo Esencial de la Reforma U.'!$E:$F,2,0)))))))))))))))))</f>
        <v>Gestionar la creación de plazas de maestros a tiempo completo  categoría auxiliar</v>
      </c>
      <c r="D55" s="31"/>
      <c r="E55" s="92"/>
      <c r="F55" s="92"/>
      <c r="G55" s="92"/>
      <c r="H55" s="75"/>
      <c r="I55" s="75"/>
      <c r="J55" s="75"/>
      <c r="K55" s="152"/>
    </row>
    <row r="56" spans="3:12" thickBot="1" x14ac:dyDescent="0.4">
      <c r="C56" s="176"/>
      <c r="D56" s="31"/>
      <c r="E56" s="92"/>
      <c r="F56" s="92"/>
      <c r="G56" s="92"/>
      <c r="H56" s="75"/>
      <c r="I56" s="75"/>
      <c r="J56" s="75"/>
      <c r="K56" s="152"/>
    </row>
    <row r="57" spans="3:12" ht="30.75" thickBot="1" x14ac:dyDescent="0.3">
      <c r="C57" s="133" t="s">
        <v>44</v>
      </c>
      <c r="D57" s="137" t="s">
        <v>55</v>
      </c>
      <c r="E57" s="169" t="s">
        <v>56</v>
      </c>
      <c r="F57" s="137" t="s">
        <v>57</v>
      </c>
      <c r="G57" s="134" t="s">
        <v>27</v>
      </c>
      <c r="H57" s="132" t="s">
        <v>131</v>
      </c>
      <c r="I57" s="135" t="s">
        <v>46</v>
      </c>
      <c r="J57" s="135" t="s">
        <v>132</v>
      </c>
      <c r="K57" s="135" t="s">
        <v>410</v>
      </c>
      <c r="L57" s="135" t="s">
        <v>411</v>
      </c>
    </row>
    <row r="58" spans="3:12" thickBot="1" x14ac:dyDescent="0.4">
      <c r="C58" s="136" t="s">
        <v>482</v>
      </c>
      <c r="D58" s="198"/>
      <c r="E58" s="151">
        <v>12</v>
      </c>
      <c r="F58" s="292">
        <f>HLOOKUP($C58,$BZ$2:$CM$3,2,0)</f>
        <v>43674.39</v>
      </c>
      <c r="G58" s="112">
        <f>D58*E58*F58</f>
        <v>0</v>
      </c>
      <c r="H58" s="165"/>
      <c r="I58" s="113" t="s">
        <v>496</v>
      </c>
      <c r="J58" s="113" t="str">
        <f>VLOOKUP(I58,Presupuesto!$B$11:$C$565,2,0)</f>
        <v>SUELDOS Y SALARIOS PERMANENTES</v>
      </c>
      <c r="K58" s="215" t="s">
        <v>1450</v>
      </c>
      <c r="L58" s="97" t="s">
        <v>394</v>
      </c>
    </row>
    <row r="59" spans="3:12" x14ac:dyDescent="0.25">
      <c r="C59" s="170" t="s">
        <v>58</v>
      </c>
      <c r="D59" s="162"/>
      <c r="E59" s="153">
        <v>0</v>
      </c>
      <c r="F59" s="99">
        <f>IF(E58=0,"",(G58/E58)/12*E58)</f>
        <v>0</v>
      </c>
      <c r="G59" s="96">
        <f>F59</f>
        <v>0</v>
      </c>
      <c r="H59" s="163"/>
      <c r="I59" s="115" t="s">
        <v>516</v>
      </c>
      <c r="J59" s="115" t="str">
        <f>VLOOKUP(I59,Presupuesto!$B$11:$C$565,2,0)</f>
        <v>AGUINALDO Y DECIMO CUARTO MES</v>
      </c>
      <c r="K59" s="97" t="str">
        <f t="shared" ref="K59:K90" si="0">$K$58</f>
        <v>Posgrado</v>
      </c>
      <c r="L59" s="97" t="s">
        <v>412</v>
      </c>
    </row>
    <row r="60" spans="3:12" ht="15.75" thickBot="1" x14ac:dyDescent="0.3">
      <c r="C60" s="171" t="s">
        <v>59</v>
      </c>
      <c r="D60" s="162"/>
      <c r="E60" s="153">
        <v>0</v>
      </c>
      <c r="F60" s="116">
        <f>IF(E58&lt;6,"",((E58-6)/12)*(G58/E58))</f>
        <v>0</v>
      </c>
      <c r="G60" s="96">
        <f>F60</f>
        <v>0</v>
      </c>
      <c r="H60" s="163"/>
      <c r="I60" s="100" t="s">
        <v>519</v>
      </c>
      <c r="J60" s="100" t="str">
        <f>VLOOKUP(I60,Presupuesto!$B$11:$C$565,2,0)</f>
        <v>DECIMOCUARTO MES</v>
      </c>
      <c r="K60" s="97" t="str">
        <f t="shared" si="0"/>
        <v>Posgrado</v>
      </c>
      <c r="L60" s="97" t="s">
        <v>395</v>
      </c>
    </row>
    <row r="61" spans="3:12" thickBot="1" x14ac:dyDescent="0.4">
      <c r="C61" s="136" t="s">
        <v>483</v>
      </c>
      <c r="D61" s="198"/>
      <c r="E61" s="151">
        <v>12</v>
      </c>
      <c r="F61" s="292">
        <f>HLOOKUP($C61,$BZ$2:$CM$3,2,0)</f>
        <v>39703.99</v>
      </c>
      <c r="G61" s="112">
        <f>D61*E61*F61</f>
        <v>0</v>
      </c>
      <c r="H61" s="165"/>
      <c r="I61" s="113" t="s">
        <v>496</v>
      </c>
      <c r="J61" s="113" t="str">
        <f>VLOOKUP(I61,Presupuesto!$B$11:$C$565,2,0)</f>
        <v>SUELDOS Y SALARIOS PERMANENTES</v>
      </c>
      <c r="K61" s="97" t="str">
        <f t="shared" si="0"/>
        <v>Posgrado</v>
      </c>
      <c r="L61" s="97" t="s">
        <v>395</v>
      </c>
    </row>
    <row r="62" spans="3:12" x14ac:dyDescent="0.25">
      <c r="C62" s="170" t="s">
        <v>58</v>
      </c>
      <c r="D62" s="162"/>
      <c r="E62" s="153">
        <v>0</v>
      </c>
      <c r="F62" s="99">
        <f>IF(E61=0,"",(G61/E61)/12*E61)</f>
        <v>0</v>
      </c>
      <c r="G62" s="96">
        <f>F62</f>
        <v>0</v>
      </c>
      <c r="H62" s="163"/>
      <c r="I62" s="115" t="s">
        <v>516</v>
      </c>
      <c r="J62" s="115" t="str">
        <f>VLOOKUP(I62,Presupuesto!$B$11:$C$565,2,0)</f>
        <v>AGUINALDO Y DECIMO CUARTO MES</v>
      </c>
      <c r="K62" s="97" t="str">
        <f t="shared" si="0"/>
        <v>Posgrado</v>
      </c>
      <c r="L62" s="97" t="s">
        <v>395</v>
      </c>
    </row>
    <row r="63" spans="3:12" ht="15.75" thickBot="1" x14ac:dyDescent="0.3">
      <c r="C63" s="171" t="s">
        <v>59</v>
      </c>
      <c r="D63" s="162"/>
      <c r="E63" s="153">
        <v>0</v>
      </c>
      <c r="F63" s="116">
        <f>IF(E61&lt;6,"",((E61-6)/12)*(G61/E61))</f>
        <v>0</v>
      </c>
      <c r="G63" s="96">
        <f>F63</f>
        <v>0</v>
      </c>
      <c r="H63" s="163"/>
      <c r="I63" s="100" t="s">
        <v>519</v>
      </c>
      <c r="J63" s="100" t="str">
        <f>VLOOKUP(I63,Presupuesto!$B$11:$C$565,2,0)</f>
        <v>DECIMOCUARTO MES</v>
      </c>
      <c r="K63" s="97" t="str">
        <f t="shared" si="0"/>
        <v>Posgrado</v>
      </c>
      <c r="L63" s="97" t="s">
        <v>395</v>
      </c>
    </row>
    <row r="64" spans="3:12" ht="15.75" thickBot="1" x14ac:dyDescent="0.3">
      <c r="C64" s="136" t="s">
        <v>484</v>
      </c>
      <c r="D64" s="198"/>
      <c r="E64" s="151">
        <v>12</v>
      </c>
      <c r="F64" s="292">
        <f>HLOOKUP($C64,$BZ$2:$CM$3,2,0)</f>
        <v>35733.589999999997</v>
      </c>
      <c r="G64" s="112">
        <f>D64*E64*F64</f>
        <v>0</v>
      </c>
      <c r="H64" s="165"/>
      <c r="I64" s="113" t="s">
        <v>496</v>
      </c>
      <c r="J64" s="113" t="str">
        <f>VLOOKUP(I64,Presupuesto!$B$11:$C$565,2,0)</f>
        <v>SUELDOS Y SALARIOS PERMANENTES</v>
      </c>
      <c r="K64" s="97" t="str">
        <f t="shared" si="0"/>
        <v>Posgrado</v>
      </c>
      <c r="L64" s="97" t="s">
        <v>395</v>
      </c>
    </row>
    <row r="65" spans="3:12" x14ac:dyDescent="0.25">
      <c r="C65" s="170" t="s">
        <v>58</v>
      </c>
      <c r="D65" s="162"/>
      <c r="E65" s="153">
        <v>0</v>
      </c>
      <c r="F65" s="99">
        <f>IF(E64=0,"",(G64/E64)/12*E64)</f>
        <v>0</v>
      </c>
      <c r="G65" s="96">
        <f>F65</f>
        <v>0</v>
      </c>
      <c r="H65" s="163"/>
      <c r="I65" s="115" t="s">
        <v>516</v>
      </c>
      <c r="J65" s="115" t="str">
        <f>VLOOKUP(I65,Presupuesto!$B$11:$C$565,2,0)</f>
        <v>AGUINALDO Y DECIMO CUARTO MES</v>
      </c>
      <c r="K65" s="97" t="str">
        <f t="shared" si="0"/>
        <v>Posgrado</v>
      </c>
      <c r="L65" s="97" t="s">
        <v>395</v>
      </c>
    </row>
    <row r="66" spans="3:12" ht="15.75" thickBot="1" x14ac:dyDescent="0.3">
      <c r="C66" s="171" t="s">
        <v>59</v>
      </c>
      <c r="D66" s="162"/>
      <c r="E66" s="153">
        <v>0</v>
      </c>
      <c r="F66" s="116">
        <f>IF(E64&lt;6,"",((E64-6)/12)*(G64/E64))</f>
        <v>0</v>
      </c>
      <c r="G66" s="96">
        <f>F66</f>
        <v>0</v>
      </c>
      <c r="H66" s="163"/>
      <c r="I66" s="100" t="s">
        <v>519</v>
      </c>
      <c r="J66" s="100" t="str">
        <f>VLOOKUP(I66,Presupuesto!$B$11:$C$565,2,0)</f>
        <v>DECIMOCUARTO MES</v>
      </c>
      <c r="K66" s="97" t="str">
        <f t="shared" si="0"/>
        <v>Posgrado</v>
      </c>
      <c r="L66" s="97" t="s">
        <v>395</v>
      </c>
    </row>
    <row r="67" spans="3:12" ht="15.75" thickBot="1" x14ac:dyDescent="0.3">
      <c r="C67" s="136" t="s">
        <v>485</v>
      </c>
      <c r="D67" s="198"/>
      <c r="E67" s="151">
        <v>12</v>
      </c>
      <c r="F67" s="292">
        <f>HLOOKUP($C67,$BZ$2:$CM$3,2,0)</f>
        <v>31763.19</v>
      </c>
      <c r="G67" s="112">
        <f>D67*E67*F67</f>
        <v>0</v>
      </c>
      <c r="H67" s="165"/>
      <c r="I67" s="113" t="s">
        <v>496</v>
      </c>
      <c r="J67" s="113" t="str">
        <f>VLOOKUP(I67,Presupuesto!$B$11:$C$565,2,0)</f>
        <v>SUELDOS Y SALARIOS PERMANENTES</v>
      </c>
      <c r="K67" s="97" t="str">
        <f t="shared" si="0"/>
        <v>Posgrado</v>
      </c>
      <c r="L67" s="97" t="s">
        <v>395</v>
      </c>
    </row>
    <row r="68" spans="3:12" x14ac:dyDescent="0.25">
      <c r="C68" s="170" t="s">
        <v>58</v>
      </c>
      <c r="D68" s="162"/>
      <c r="E68" s="153">
        <v>0</v>
      </c>
      <c r="F68" s="99">
        <f>IF(E67=0,"",(G67/E67)/12*E67)</f>
        <v>0</v>
      </c>
      <c r="G68" s="96">
        <f>F68</f>
        <v>0</v>
      </c>
      <c r="H68" s="163"/>
      <c r="I68" s="115" t="s">
        <v>516</v>
      </c>
      <c r="J68" s="115" t="str">
        <f>VLOOKUP(I68,Presupuesto!$B$11:$C$565,2,0)</f>
        <v>AGUINALDO Y DECIMO CUARTO MES</v>
      </c>
      <c r="K68" s="97" t="str">
        <f t="shared" si="0"/>
        <v>Posgrado</v>
      </c>
      <c r="L68" s="97" t="s">
        <v>395</v>
      </c>
    </row>
    <row r="69" spans="3:12" ht="15.75" thickBot="1" x14ac:dyDescent="0.3">
      <c r="C69" s="171" t="s">
        <v>59</v>
      </c>
      <c r="D69" s="162"/>
      <c r="E69" s="153">
        <v>0</v>
      </c>
      <c r="F69" s="116">
        <f>IF(E67&lt;6,"",((E67-6)/12)*(G67/E67))</f>
        <v>0</v>
      </c>
      <c r="G69" s="96">
        <f>F69</f>
        <v>0</v>
      </c>
      <c r="H69" s="163"/>
      <c r="I69" s="100" t="s">
        <v>519</v>
      </c>
      <c r="J69" s="100" t="str">
        <f>VLOOKUP(I69,Presupuesto!$B$11:$C$565,2,0)</f>
        <v>DECIMOCUARTO MES</v>
      </c>
      <c r="K69" s="97" t="str">
        <f t="shared" si="0"/>
        <v>Posgrado</v>
      </c>
      <c r="L69" s="97" t="s">
        <v>395</v>
      </c>
    </row>
    <row r="70" spans="3:12" ht="15.75" thickBot="1" x14ac:dyDescent="0.3">
      <c r="C70" s="136" t="s">
        <v>486</v>
      </c>
      <c r="D70" s="198"/>
      <c r="E70" s="151">
        <v>12</v>
      </c>
      <c r="F70" s="292">
        <f>HLOOKUP($C70,$BZ$2:$CM$3,2,0)</f>
        <v>29777.99</v>
      </c>
      <c r="G70" s="112">
        <f>D70*E70*F70</f>
        <v>0</v>
      </c>
      <c r="H70" s="165"/>
      <c r="I70" s="113" t="s">
        <v>496</v>
      </c>
      <c r="J70" s="113" t="str">
        <f>VLOOKUP(I70,Presupuesto!$B$11:$C$565,2,0)</f>
        <v>SUELDOS Y SALARIOS PERMANENTES</v>
      </c>
      <c r="K70" s="97" t="str">
        <f t="shared" si="0"/>
        <v>Posgrado</v>
      </c>
      <c r="L70" s="97" t="s">
        <v>395</v>
      </c>
    </row>
    <row r="71" spans="3:12" x14ac:dyDescent="0.25">
      <c r="C71" s="170" t="s">
        <v>58</v>
      </c>
      <c r="D71" s="162"/>
      <c r="E71" s="153">
        <v>0</v>
      </c>
      <c r="F71" s="99">
        <f>IF(E70=0,"",(G70/E70)/12*E70)</f>
        <v>0</v>
      </c>
      <c r="G71" s="96">
        <f>F71</f>
        <v>0</v>
      </c>
      <c r="H71" s="163"/>
      <c r="I71" s="115" t="s">
        <v>516</v>
      </c>
      <c r="J71" s="115" t="str">
        <f>VLOOKUP(I71,Presupuesto!$B$11:$C$565,2,0)</f>
        <v>AGUINALDO Y DECIMO CUARTO MES</v>
      </c>
      <c r="K71" s="97" t="str">
        <f t="shared" si="0"/>
        <v>Posgrado</v>
      </c>
      <c r="L71" s="97" t="s">
        <v>395</v>
      </c>
    </row>
    <row r="72" spans="3:12" ht="15.75" thickBot="1" x14ac:dyDescent="0.3">
      <c r="C72" s="171" t="s">
        <v>59</v>
      </c>
      <c r="D72" s="162"/>
      <c r="E72" s="153">
        <v>0</v>
      </c>
      <c r="F72" s="116">
        <f>IF(E70&lt;6,"",((E70-6)/12)*(G70/E70))</f>
        <v>0</v>
      </c>
      <c r="G72" s="96">
        <f>F72</f>
        <v>0</v>
      </c>
      <c r="H72" s="163"/>
      <c r="I72" s="100" t="s">
        <v>519</v>
      </c>
      <c r="J72" s="100" t="str">
        <f>VLOOKUP(I72,Presupuesto!$B$11:$C$565,2,0)</f>
        <v>DECIMOCUARTO MES</v>
      </c>
      <c r="K72" s="97" t="str">
        <f t="shared" si="0"/>
        <v>Posgrado</v>
      </c>
      <c r="L72" s="97" t="s">
        <v>395</v>
      </c>
    </row>
    <row r="73" spans="3:12" ht="15.75" thickBot="1" x14ac:dyDescent="0.3">
      <c r="C73" s="136" t="s">
        <v>487</v>
      </c>
      <c r="D73" s="198">
        <v>3</v>
      </c>
      <c r="E73" s="151">
        <v>12</v>
      </c>
      <c r="F73" s="292">
        <f>HLOOKUP($C73,$BZ$2:$CM$3,2,0)</f>
        <v>27792.79</v>
      </c>
      <c r="G73" s="112">
        <f>D73*E73*F73</f>
        <v>1000540.4400000001</v>
      </c>
      <c r="H73" s="165" t="s">
        <v>1497</v>
      </c>
      <c r="I73" s="113" t="s">
        <v>590</v>
      </c>
      <c r="J73" s="113" t="str">
        <f>VLOOKUP(I73,Presupuesto!$B$11:$C$565,2,0)</f>
        <v>SERV. DE PROFESIONALES Y TECNICOS EDUC, SUPERIOR</v>
      </c>
      <c r="K73" s="97" t="s">
        <v>1364</v>
      </c>
      <c r="L73" s="97" t="s">
        <v>395</v>
      </c>
    </row>
    <row r="74" spans="3:12" x14ac:dyDescent="0.25">
      <c r="C74" s="170" t="s">
        <v>58</v>
      </c>
      <c r="D74" s="162"/>
      <c r="E74" s="153">
        <v>0</v>
      </c>
      <c r="F74" s="99">
        <f>IF(E73=0,"",(G73/E73)/12*E73)</f>
        <v>83378.37000000001</v>
      </c>
      <c r="G74" s="96">
        <f>F74</f>
        <v>83378.37000000001</v>
      </c>
      <c r="H74" s="163" t="s">
        <v>1497</v>
      </c>
      <c r="I74" s="115" t="s">
        <v>590</v>
      </c>
      <c r="J74" s="115" t="str">
        <f>VLOOKUP(I74,Presupuesto!$B$11:$C$565,2,0)</f>
        <v>SERV. DE PROFESIONALES Y TECNICOS EDUC, SUPERIOR</v>
      </c>
      <c r="K74" s="97" t="s">
        <v>1364</v>
      </c>
      <c r="L74" s="97" t="s">
        <v>395</v>
      </c>
    </row>
    <row r="75" spans="3:12" ht="15.75" thickBot="1" x14ac:dyDescent="0.3">
      <c r="C75" s="171" t="s">
        <v>59</v>
      </c>
      <c r="D75" s="162"/>
      <c r="E75" s="153">
        <v>0</v>
      </c>
      <c r="F75" s="116">
        <f>IF(E73&lt;6,"",((E73-6)/12)*(G73/E73))</f>
        <v>41689.185000000005</v>
      </c>
      <c r="G75" s="96">
        <f>F75</f>
        <v>41689.185000000005</v>
      </c>
      <c r="H75" s="163" t="s">
        <v>1497</v>
      </c>
      <c r="I75" s="100" t="s">
        <v>590</v>
      </c>
      <c r="J75" s="100" t="str">
        <f>VLOOKUP(I75,Presupuesto!$B$11:$C$565,2,0)</f>
        <v>SERV. DE PROFESIONALES Y TECNICOS EDUC, SUPERIOR</v>
      </c>
      <c r="K75" s="97" t="s">
        <v>1364</v>
      </c>
      <c r="L75" s="97" t="s">
        <v>395</v>
      </c>
    </row>
    <row r="76" spans="3:12" ht="15.75" thickBot="1" x14ac:dyDescent="0.3">
      <c r="C76" s="136" t="s">
        <v>488</v>
      </c>
      <c r="D76" s="198"/>
      <c r="E76" s="151">
        <v>12</v>
      </c>
      <c r="F76" s="292">
        <f>HLOOKUP($C76,$BZ$2:$CM$3,2,0)</f>
        <v>18859.39</v>
      </c>
      <c r="G76" s="112">
        <f>D76*E76*F76</f>
        <v>0</v>
      </c>
      <c r="H76" s="165"/>
      <c r="I76" s="113" t="s">
        <v>496</v>
      </c>
      <c r="J76" s="113" t="str">
        <f>VLOOKUP(I76,Presupuesto!$B$11:$C$565,2,0)</f>
        <v>SUELDOS Y SALARIOS PERMANENTES</v>
      </c>
      <c r="K76" s="97" t="str">
        <f t="shared" si="0"/>
        <v>Posgrado</v>
      </c>
      <c r="L76" s="97" t="s">
        <v>395</v>
      </c>
    </row>
    <row r="77" spans="3:12" x14ac:dyDescent="0.25">
      <c r="C77" s="170" t="s">
        <v>58</v>
      </c>
      <c r="D77" s="162"/>
      <c r="E77" s="153">
        <v>0</v>
      </c>
      <c r="F77" s="99">
        <f>IF(E76=0,"",(G76/E76)/12*E76)</f>
        <v>0</v>
      </c>
      <c r="G77" s="96">
        <f>F77</f>
        <v>0</v>
      </c>
      <c r="H77" s="163"/>
      <c r="I77" s="115" t="s">
        <v>516</v>
      </c>
      <c r="J77" s="115" t="str">
        <f>VLOOKUP(I77,Presupuesto!$B$11:$C$565,2,0)</f>
        <v>AGUINALDO Y DECIMO CUARTO MES</v>
      </c>
      <c r="K77" s="97" t="str">
        <f t="shared" si="0"/>
        <v>Posgrado</v>
      </c>
      <c r="L77" s="97" t="s">
        <v>395</v>
      </c>
    </row>
    <row r="78" spans="3:12" ht="15.75" thickBot="1" x14ac:dyDescent="0.3">
      <c r="C78" s="171" t="s">
        <v>59</v>
      </c>
      <c r="D78" s="162"/>
      <c r="E78" s="153">
        <v>0</v>
      </c>
      <c r="F78" s="116">
        <f>IF(E76&lt;6,"",((E76-6)/12)*(G76/E76))</f>
        <v>0</v>
      </c>
      <c r="G78" s="96">
        <f>F78</f>
        <v>0</v>
      </c>
      <c r="H78" s="163"/>
      <c r="I78" s="100" t="s">
        <v>519</v>
      </c>
      <c r="J78" s="100" t="str">
        <f>VLOOKUP(I78,Presupuesto!$B$11:$C$565,2,0)</f>
        <v>DECIMOCUARTO MES</v>
      </c>
      <c r="K78" s="97" t="str">
        <f t="shared" si="0"/>
        <v>Posgrado</v>
      </c>
      <c r="L78" s="97" t="s">
        <v>395</v>
      </c>
    </row>
    <row r="79" spans="3:12" ht="15.75" thickBot="1" x14ac:dyDescent="0.3">
      <c r="C79" s="136" t="s">
        <v>489</v>
      </c>
      <c r="D79" s="198"/>
      <c r="E79" s="151">
        <v>12</v>
      </c>
      <c r="F79" s="292">
        <f>HLOOKUP($C79,$BZ$2:$CM$3,2,0)</f>
        <v>17866.8</v>
      </c>
      <c r="G79" s="112">
        <f>D79*E79*F79</f>
        <v>0</v>
      </c>
      <c r="H79" s="165"/>
      <c r="I79" s="113" t="s">
        <v>496</v>
      </c>
      <c r="J79" s="113" t="str">
        <f>VLOOKUP(I79,Presupuesto!$B$11:$C$565,2,0)</f>
        <v>SUELDOS Y SALARIOS PERMANENTES</v>
      </c>
      <c r="K79" s="97" t="str">
        <f t="shared" si="0"/>
        <v>Posgrado</v>
      </c>
      <c r="L79" s="97" t="s">
        <v>395</v>
      </c>
    </row>
    <row r="80" spans="3:12" x14ac:dyDescent="0.25">
      <c r="C80" s="170" t="s">
        <v>58</v>
      </c>
      <c r="D80" s="162"/>
      <c r="E80" s="153">
        <v>0</v>
      </c>
      <c r="F80" s="99">
        <f>IF(E79=0,"",(G79/E79)/12*E79)</f>
        <v>0</v>
      </c>
      <c r="G80" s="96">
        <f>F80</f>
        <v>0</v>
      </c>
      <c r="H80" s="163"/>
      <c r="I80" s="115" t="s">
        <v>516</v>
      </c>
      <c r="J80" s="115" t="str">
        <f>VLOOKUP(I80,Presupuesto!$B$11:$C$565,2,0)</f>
        <v>AGUINALDO Y DECIMO CUARTO MES</v>
      </c>
      <c r="K80" s="97" t="str">
        <f t="shared" si="0"/>
        <v>Posgrado</v>
      </c>
      <c r="L80" s="97" t="s">
        <v>395</v>
      </c>
    </row>
    <row r="81" spans="3:12" ht="15.75" thickBot="1" x14ac:dyDescent="0.3">
      <c r="C81" s="171" t="s">
        <v>59</v>
      </c>
      <c r="D81" s="162"/>
      <c r="E81" s="153">
        <v>0</v>
      </c>
      <c r="F81" s="116">
        <f>IF(E79&lt;6,"",((E79-6)/12)*(G79/E79))</f>
        <v>0</v>
      </c>
      <c r="G81" s="96">
        <f>F81</f>
        <v>0</v>
      </c>
      <c r="H81" s="163"/>
      <c r="I81" s="100" t="s">
        <v>519</v>
      </c>
      <c r="J81" s="100" t="str">
        <f>VLOOKUP(I81,Presupuesto!$B$11:$C$565,2,0)</f>
        <v>DECIMOCUARTO MES</v>
      </c>
      <c r="K81" s="97" t="str">
        <f t="shared" si="0"/>
        <v>Posgrado</v>
      </c>
      <c r="L81" s="97" t="s">
        <v>395</v>
      </c>
    </row>
    <row r="82" spans="3:12" ht="15.75" thickBot="1" x14ac:dyDescent="0.3">
      <c r="C82" s="136" t="s">
        <v>490</v>
      </c>
      <c r="D82" s="198"/>
      <c r="E82" s="151">
        <v>12</v>
      </c>
      <c r="F82" s="292">
        <f>HLOOKUP($C82,$BZ$2:$CM$3,2,0)</f>
        <v>13896.4</v>
      </c>
      <c r="G82" s="112">
        <f>D82*E82*F82</f>
        <v>0</v>
      </c>
      <c r="H82" s="165"/>
      <c r="I82" s="113" t="s">
        <v>496</v>
      </c>
      <c r="J82" s="113" t="str">
        <f>VLOOKUP(I82,Presupuesto!$B$11:$C$565,2,0)</f>
        <v>SUELDOS Y SALARIOS PERMANENTES</v>
      </c>
      <c r="K82" s="97" t="str">
        <f t="shared" si="0"/>
        <v>Posgrado</v>
      </c>
      <c r="L82" s="97" t="s">
        <v>395</v>
      </c>
    </row>
    <row r="83" spans="3:12" x14ac:dyDescent="0.25">
      <c r="C83" s="170" t="s">
        <v>58</v>
      </c>
      <c r="D83" s="162"/>
      <c r="E83" s="153">
        <v>0</v>
      </c>
      <c r="F83" s="99">
        <f>IF(E82=0,"",(G82/E82)/12*E82)</f>
        <v>0</v>
      </c>
      <c r="G83" s="96">
        <f>F83</f>
        <v>0</v>
      </c>
      <c r="H83" s="163"/>
      <c r="I83" s="115" t="s">
        <v>516</v>
      </c>
      <c r="J83" s="115" t="str">
        <f>VLOOKUP(I83,Presupuesto!$B$11:$C$565,2,0)</f>
        <v>AGUINALDO Y DECIMO CUARTO MES</v>
      </c>
      <c r="K83" s="97" t="str">
        <f t="shared" si="0"/>
        <v>Posgrado</v>
      </c>
      <c r="L83" s="97" t="s">
        <v>395</v>
      </c>
    </row>
    <row r="84" spans="3:12" ht="15.75" thickBot="1" x14ac:dyDescent="0.3">
      <c r="C84" s="171" t="s">
        <v>59</v>
      </c>
      <c r="D84" s="162"/>
      <c r="E84" s="153">
        <v>0</v>
      </c>
      <c r="F84" s="116">
        <f>IF(E82&lt;6,"",((E82-6)/12)*(G82/E82))</f>
        <v>0</v>
      </c>
      <c r="G84" s="96">
        <f>F84</f>
        <v>0</v>
      </c>
      <c r="H84" s="163"/>
      <c r="I84" s="100" t="s">
        <v>519</v>
      </c>
      <c r="J84" s="100" t="str">
        <f>VLOOKUP(I84,Presupuesto!$B$11:$C$565,2,0)</f>
        <v>DECIMOCUARTO MES</v>
      </c>
      <c r="K84" s="97" t="str">
        <f t="shared" si="0"/>
        <v>Posgrado</v>
      </c>
      <c r="L84" s="97" t="s">
        <v>395</v>
      </c>
    </row>
    <row r="85" spans="3:12" ht="15.75" thickBot="1" x14ac:dyDescent="0.3">
      <c r="C85" s="136" t="s">
        <v>491</v>
      </c>
      <c r="D85" s="198"/>
      <c r="E85" s="151">
        <v>12</v>
      </c>
      <c r="F85" s="292">
        <f>HLOOKUP($C85,$BZ$2:$CM$3,2,0)</f>
        <v>15004.09</v>
      </c>
      <c r="G85" s="112">
        <f>D85*E85*F85</f>
        <v>0</v>
      </c>
      <c r="H85" s="165"/>
      <c r="I85" s="113" t="s">
        <v>496</v>
      </c>
      <c r="J85" s="113" t="str">
        <f>VLOOKUP(I85,Presupuesto!$B$11:$C$565,2,0)</f>
        <v>SUELDOS Y SALARIOS PERMANENTES</v>
      </c>
      <c r="K85" s="97" t="str">
        <f t="shared" si="0"/>
        <v>Posgrado</v>
      </c>
      <c r="L85" s="97" t="s">
        <v>395</v>
      </c>
    </row>
    <row r="86" spans="3:12" x14ac:dyDescent="0.25">
      <c r="C86" s="170" t="s">
        <v>58</v>
      </c>
      <c r="D86" s="162"/>
      <c r="E86" s="153">
        <v>0</v>
      </c>
      <c r="F86" s="99">
        <f>IF(E85=0,"",(G85/E85)/12*E85)</f>
        <v>0</v>
      </c>
      <c r="G86" s="96">
        <f>F86</f>
        <v>0</v>
      </c>
      <c r="H86" s="163"/>
      <c r="I86" s="115" t="s">
        <v>516</v>
      </c>
      <c r="J86" s="115" t="str">
        <f>VLOOKUP(I86,Presupuesto!$B$11:$C$565,2,0)</f>
        <v>AGUINALDO Y DECIMO CUARTO MES</v>
      </c>
      <c r="K86" s="97" t="str">
        <f t="shared" si="0"/>
        <v>Posgrado</v>
      </c>
      <c r="L86" s="97" t="s">
        <v>395</v>
      </c>
    </row>
    <row r="87" spans="3:12" ht="15.75" thickBot="1" x14ac:dyDescent="0.3">
      <c r="C87" s="171" t="s">
        <v>59</v>
      </c>
      <c r="D87" s="162"/>
      <c r="E87" s="153">
        <v>0</v>
      </c>
      <c r="F87" s="116">
        <f>IF(E85&lt;6,"",((E85-6)/12)*(G85/E85))</f>
        <v>0</v>
      </c>
      <c r="G87" s="96">
        <f>F87</f>
        <v>0</v>
      </c>
      <c r="H87" s="163"/>
      <c r="I87" s="100" t="s">
        <v>519</v>
      </c>
      <c r="J87" s="100" t="str">
        <f>VLOOKUP(I87,Presupuesto!$B$11:$C$565,2,0)</f>
        <v>DECIMOCUARTO MES</v>
      </c>
      <c r="K87" s="97" t="str">
        <f t="shared" si="0"/>
        <v>Posgrado</v>
      </c>
      <c r="L87" s="97" t="s">
        <v>395</v>
      </c>
    </row>
    <row r="88" spans="3:12" ht="15.75" thickBot="1" x14ac:dyDescent="0.3">
      <c r="C88" s="136" t="s">
        <v>492</v>
      </c>
      <c r="D88" s="198"/>
      <c r="E88" s="151">
        <v>12</v>
      </c>
      <c r="F88" s="292">
        <f>HLOOKUP($C88,$BZ$2:$CM$3,2,0)</f>
        <v>13238.9</v>
      </c>
      <c r="G88" s="112">
        <f>D88*E88*F88</f>
        <v>0</v>
      </c>
      <c r="H88" s="165"/>
      <c r="I88" s="113" t="s">
        <v>496</v>
      </c>
      <c r="J88" s="113" t="str">
        <f>VLOOKUP(I88,Presupuesto!$B$11:$C$565,2,0)</f>
        <v>SUELDOS Y SALARIOS PERMANENTES</v>
      </c>
      <c r="K88" s="97" t="str">
        <f t="shared" si="0"/>
        <v>Posgrado</v>
      </c>
      <c r="L88" s="97" t="s">
        <v>395</v>
      </c>
    </row>
    <row r="89" spans="3:12" x14ac:dyDescent="0.25">
      <c r="C89" s="170" t="s">
        <v>58</v>
      </c>
      <c r="D89" s="162"/>
      <c r="E89" s="153">
        <v>0</v>
      </c>
      <c r="F89" s="99">
        <f>IF(E88=0,"",(G88/E88)/12*E88)</f>
        <v>0</v>
      </c>
      <c r="G89" s="96">
        <f>F89</f>
        <v>0</v>
      </c>
      <c r="H89" s="163"/>
      <c r="I89" s="115" t="s">
        <v>516</v>
      </c>
      <c r="J89" s="115" t="str">
        <f>VLOOKUP(I89,Presupuesto!$B$11:$C$565,2,0)</f>
        <v>AGUINALDO Y DECIMO CUARTO MES</v>
      </c>
      <c r="K89" s="97" t="str">
        <f t="shared" si="0"/>
        <v>Posgrado</v>
      </c>
      <c r="L89" s="97" t="s">
        <v>395</v>
      </c>
    </row>
    <row r="90" spans="3:12" ht="15.75" thickBot="1" x14ac:dyDescent="0.3">
      <c r="C90" s="171" t="s">
        <v>59</v>
      </c>
      <c r="D90" s="162"/>
      <c r="E90" s="153">
        <v>0</v>
      </c>
      <c r="F90" s="116">
        <f>IF(E88&lt;6,"",((E88-6)/12)*(G88/E88))</f>
        <v>0</v>
      </c>
      <c r="G90" s="96">
        <f>F90</f>
        <v>0</v>
      </c>
      <c r="H90" s="163"/>
      <c r="I90" s="100" t="s">
        <v>519</v>
      </c>
      <c r="J90" s="100" t="str">
        <f>VLOOKUP(I90,Presupuesto!$B$11:$C$565,2,0)</f>
        <v>DECIMOCUARTO MES</v>
      </c>
      <c r="K90" s="97" t="str">
        <f t="shared" si="0"/>
        <v>Posgrado</v>
      </c>
      <c r="L90" s="97" t="s">
        <v>395</v>
      </c>
    </row>
    <row r="91" spans="3:12" ht="15.75" thickBot="1" x14ac:dyDescent="0.3">
      <c r="C91" s="136" t="s">
        <v>493</v>
      </c>
      <c r="D91" s="198"/>
      <c r="E91" s="151">
        <v>12</v>
      </c>
      <c r="F91" s="292">
        <f>HLOOKUP($C91,$BZ$2:$CM$3,2,0)</f>
        <v>12356.31</v>
      </c>
      <c r="G91" s="112">
        <f>D91*E91*F91</f>
        <v>0</v>
      </c>
      <c r="H91" s="165"/>
      <c r="I91" s="113" t="s">
        <v>496</v>
      </c>
      <c r="J91" s="113" t="str">
        <f>VLOOKUP(I91,Presupuesto!$B$11:$C$565,2,0)</f>
        <v>SUELDOS Y SALARIOS PERMANENTES</v>
      </c>
      <c r="K91" s="97" t="str">
        <f t="shared" ref="K91:K108" si="1">$K$58</f>
        <v>Posgrado</v>
      </c>
      <c r="L91" s="97" t="s">
        <v>395</v>
      </c>
    </row>
    <row r="92" spans="3:12" x14ac:dyDescent="0.25">
      <c r="C92" s="170" t="s">
        <v>58</v>
      </c>
      <c r="D92" s="162"/>
      <c r="E92" s="153">
        <v>0</v>
      </c>
      <c r="F92" s="99">
        <f>IF(E91=0,"",(G91/E91)/12*E91)</f>
        <v>0</v>
      </c>
      <c r="G92" s="96">
        <f>F92</f>
        <v>0</v>
      </c>
      <c r="H92" s="163"/>
      <c r="I92" s="115" t="s">
        <v>516</v>
      </c>
      <c r="J92" s="115" t="str">
        <f>VLOOKUP(I92,Presupuesto!$B$11:$C$565,2,0)</f>
        <v>AGUINALDO Y DECIMO CUARTO MES</v>
      </c>
      <c r="K92" s="97" t="str">
        <f t="shared" si="1"/>
        <v>Posgrado</v>
      </c>
      <c r="L92" s="97" t="s">
        <v>395</v>
      </c>
    </row>
    <row r="93" spans="3:12" ht="15.75" thickBot="1" x14ac:dyDescent="0.3">
      <c r="C93" s="171" t="s">
        <v>59</v>
      </c>
      <c r="D93" s="162"/>
      <c r="E93" s="153">
        <v>0</v>
      </c>
      <c r="F93" s="116">
        <f>IF(E91&lt;6,"",((E91-6)/12)*(G91/E91))</f>
        <v>0</v>
      </c>
      <c r="G93" s="96">
        <f>F93</f>
        <v>0</v>
      </c>
      <c r="H93" s="163"/>
      <c r="I93" s="100" t="s">
        <v>519</v>
      </c>
      <c r="J93" s="100" t="str">
        <f>VLOOKUP(I93,Presupuesto!$B$11:$C$565,2,0)</f>
        <v>DECIMOCUARTO MES</v>
      </c>
      <c r="K93" s="97" t="str">
        <f t="shared" si="1"/>
        <v>Posgrado</v>
      </c>
      <c r="L93" s="97" t="s">
        <v>395</v>
      </c>
    </row>
    <row r="94" spans="3:12" ht="15.75" thickBot="1" x14ac:dyDescent="0.3">
      <c r="C94" s="136" t="s">
        <v>494</v>
      </c>
      <c r="D94" s="198"/>
      <c r="E94" s="151">
        <v>12</v>
      </c>
      <c r="F94" s="292">
        <f>HLOOKUP($C94,$BZ$2:$CM$3,2,0)</f>
        <v>463.22</v>
      </c>
      <c r="G94" s="112">
        <f>D94*E94*F94</f>
        <v>0</v>
      </c>
      <c r="H94" s="165"/>
      <c r="I94" s="113" t="s">
        <v>496</v>
      </c>
      <c r="J94" s="113" t="str">
        <f>VLOOKUP(I94,Presupuesto!$B$11:$C$565,2,0)</f>
        <v>SUELDOS Y SALARIOS PERMANENTES</v>
      </c>
      <c r="K94" s="97" t="str">
        <f t="shared" si="1"/>
        <v>Posgrado</v>
      </c>
      <c r="L94" s="97" t="s">
        <v>395</v>
      </c>
    </row>
    <row r="95" spans="3:12" x14ac:dyDescent="0.25">
      <c r="C95" s="170" t="s">
        <v>58</v>
      </c>
      <c r="D95" s="162"/>
      <c r="E95" s="153">
        <v>0</v>
      </c>
      <c r="F95" s="99">
        <f>IF(E94=0,"",(G94/E94)/12*E94)</f>
        <v>0</v>
      </c>
      <c r="G95" s="96">
        <f>F95</f>
        <v>0</v>
      </c>
      <c r="H95" s="163"/>
      <c r="I95" s="115" t="s">
        <v>516</v>
      </c>
      <c r="J95" s="115" t="str">
        <f>VLOOKUP(I95,Presupuesto!$B$11:$C$565,2,0)</f>
        <v>AGUINALDO Y DECIMO CUARTO MES</v>
      </c>
      <c r="K95" s="97" t="str">
        <f t="shared" si="1"/>
        <v>Posgrado</v>
      </c>
      <c r="L95" s="97" t="s">
        <v>395</v>
      </c>
    </row>
    <row r="96" spans="3:12" ht="15.75" thickBot="1" x14ac:dyDescent="0.3">
      <c r="C96" s="171" t="s">
        <v>59</v>
      </c>
      <c r="D96" s="162"/>
      <c r="E96" s="153">
        <v>0</v>
      </c>
      <c r="F96" s="116">
        <f>IF(E94&lt;6,"",((E94-6)/12)*(G94/E94))</f>
        <v>0</v>
      </c>
      <c r="G96" s="96">
        <f>F96</f>
        <v>0</v>
      </c>
      <c r="H96" s="163"/>
      <c r="I96" s="100" t="s">
        <v>519</v>
      </c>
      <c r="J96" s="100" t="str">
        <f>VLOOKUP(I96,Presupuesto!$B$11:$C$565,2,0)</f>
        <v>DECIMOCUARTO MES</v>
      </c>
      <c r="K96" s="97" t="str">
        <f t="shared" si="1"/>
        <v>Posgrado</v>
      </c>
      <c r="L96" s="97" t="s">
        <v>395</v>
      </c>
    </row>
    <row r="97" spans="3:12" ht="15.75" thickBot="1" x14ac:dyDescent="0.3">
      <c r="C97" s="136" t="s">
        <v>495</v>
      </c>
      <c r="D97" s="198"/>
      <c r="E97" s="151">
        <v>12</v>
      </c>
      <c r="F97" s="292">
        <f>HLOOKUP($C97,$BZ$2:$CM$3,2,0)</f>
        <v>2007.3</v>
      </c>
      <c r="G97" s="112">
        <f>D97*E97*F97</f>
        <v>0</v>
      </c>
      <c r="H97" s="165"/>
      <c r="I97" s="113" t="s">
        <v>496</v>
      </c>
      <c r="J97" s="113" t="str">
        <f>VLOOKUP(I97,Presupuesto!$B$11:$C$565,2,0)</f>
        <v>SUELDOS Y SALARIOS PERMANENTES</v>
      </c>
      <c r="K97" s="97" t="str">
        <f t="shared" si="1"/>
        <v>Posgrado</v>
      </c>
      <c r="L97" s="97" t="s">
        <v>395</v>
      </c>
    </row>
    <row r="98" spans="3:12" x14ac:dyDescent="0.25">
      <c r="C98" s="170" t="s">
        <v>58</v>
      </c>
      <c r="D98" s="162"/>
      <c r="E98" s="153">
        <v>0</v>
      </c>
      <c r="F98" s="99">
        <f>IF(E97=0,"",(G97/E97)/12*E97)</f>
        <v>0</v>
      </c>
      <c r="G98" s="96">
        <f>F98</f>
        <v>0</v>
      </c>
      <c r="H98" s="163"/>
      <c r="I98" s="115" t="s">
        <v>516</v>
      </c>
      <c r="J98" s="115" t="str">
        <f>VLOOKUP(I98,Presupuesto!$B$11:$C$565,2,0)</f>
        <v>AGUINALDO Y DECIMO CUARTO MES</v>
      </c>
      <c r="K98" s="97" t="str">
        <f t="shared" si="1"/>
        <v>Posgrado</v>
      </c>
      <c r="L98" s="97" t="s">
        <v>395</v>
      </c>
    </row>
    <row r="99" spans="3:12" ht="15.75" thickBot="1" x14ac:dyDescent="0.3">
      <c r="C99" s="171" t="s">
        <v>59</v>
      </c>
      <c r="D99" s="162"/>
      <c r="E99" s="153">
        <v>0</v>
      </c>
      <c r="F99" s="116">
        <f>IF(E97&lt;6,"",((E97-6)/12)*(G97/E97))</f>
        <v>0</v>
      </c>
      <c r="G99" s="96">
        <f>F99</f>
        <v>0</v>
      </c>
      <c r="H99" s="163"/>
      <c r="I99" s="100" t="s">
        <v>519</v>
      </c>
      <c r="J99" s="100" t="str">
        <f>VLOOKUP(I99,Presupuesto!$B$11:$C$565,2,0)</f>
        <v>DECIMOCUARTO MES</v>
      </c>
      <c r="K99" s="97" t="str">
        <f t="shared" si="1"/>
        <v>Posgrado</v>
      </c>
      <c r="L99" s="97" t="s">
        <v>395</v>
      </c>
    </row>
    <row r="100" spans="3:12" ht="15.75" thickBot="1" x14ac:dyDescent="0.3">
      <c r="C100" s="139" t="s">
        <v>83</v>
      </c>
      <c r="D100" s="198"/>
      <c r="E100" s="151">
        <v>12</v>
      </c>
      <c r="F100" s="138">
        <v>30000</v>
      </c>
      <c r="G100" s="112">
        <f>D100*E100*F100</f>
        <v>0</v>
      </c>
      <c r="H100" s="165"/>
      <c r="I100" s="113" t="s">
        <v>564</v>
      </c>
      <c r="J100" s="113" t="str">
        <f>VLOOKUP(I100,Presupuesto!$B$11:$C$565,2,0)</f>
        <v>CONTRATOS ESPECIALES</v>
      </c>
      <c r="K100" s="97" t="str">
        <f t="shared" si="1"/>
        <v>Posgrado</v>
      </c>
      <c r="L100" s="97" t="s">
        <v>395</v>
      </c>
    </row>
    <row r="101" spans="3:12" x14ac:dyDescent="0.25">
      <c r="C101" s="170" t="s">
        <v>58</v>
      </c>
      <c r="D101" s="162"/>
      <c r="E101" s="153">
        <v>0</v>
      </c>
      <c r="F101" s="116">
        <f>IF(E100=0,"",(G100/E100)/12*E100)</f>
        <v>0</v>
      </c>
      <c r="G101" s="96">
        <f>F101</f>
        <v>0</v>
      </c>
      <c r="H101" s="163"/>
      <c r="I101" s="100" t="s">
        <v>564</v>
      </c>
      <c r="J101" s="100" t="str">
        <f>VLOOKUP(I101,Presupuesto!$B$11:$C$565,2,0)</f>
        <v>CONTRATOS ESPECIALES</v>
      </c>
      <c r="K101" s="97" t="str">
        <f t="shared" si="1"/>
        <v>Posgrado</v>
      </c>
      <c r="L101" s="97" t="s">
        <v>394</v>
      </c>
    </row>
    <row r="102" spans="3:12" ht="15.75" thickBot="1" x14ac:dyDescent="0.3">
      <c r="C102" s="171" t="s">
        <v>59</v>
      </c>
      <c r="D102" s="162"/>
      <c r="E102" s="153">
        <v>0</v>
      </c>
      <c r="F102" s="99">
        <f>IF(E100&lt;6,"",((E100-6)/12)*(G100/E100))</f>
        <v>0</v>
      </c>
      <c r="G102" s="96">
        <f>F102</f>
        <v>0</v>
      </c>
      <c r="H102" s="163"/>
      <c r="I102" s="100" t="s">
        <v>564</v>
      </c>
      <c r="J102" s="100" t="str">
        <f>VLOOKUP(I102,Presupuesto!$B$11:$C$565,2,0)</f>
        <v>CONTRATOS ESPECIALES</v>
      </c>
      <c r="K102" s="97" t="str">
        <f t="shared" si="1"/>
        <v>Posgrado</v>
      </c>
      <c r="L102" s="97" t="s">
        <v>399</v>
      </c>
    </row>
    <row r="103" spans="3:12" ht="15.75" thickBot="1" x14ac:dyDescent="0.3">
      <c r="C103" s="139" t="s">
        <v>60</v>
      </c>
      <c r="D103" s="198"/>
      <c r="E103" s="151">
        <v>12</v>
      </c>
      <c r="F103" s="117">
        <v>30000</v>
      </c>
      <c r="G103" s="112">
        <f>D103*E103*F103</f>
        <v>0</v>
      </c>
      <c r="H103" s="165"/>
      <c r="I103" s="113" t="s">
        <v>705</v>
      </c>
      <c r="J103" s="113" t="str">
        <f>VLOOKUP(I103,Presupuesto!$B$11:$C$565,2,0)</f>
        <v>OTROS SERVICIOS TECNICOS Y PROFESIONALES</v>
      </c>
      <c r="K103" s="97" t="str">
        <f t="shared" si="1"/>
        <v>Posgrado</v>
      </c>
      <c r="L103" s="97" t="s">
        <v>394</v>
      </c>
    </row>
    <row r="104" spans="3:12" x14ac:dyDescent="0.25">
      <c r="C104" s="170" t="s">
        <v>58</v>
      </c>
      <c r="D104" s="162"/>
      <c r="E104" s="153">
        <v>0</v>
      </c>
      <c r="F104" s="99">
        <v>0</v>
      </c>
      <c r="G104" s="96">
        <f>F104</f>
        <v>0</v>
      </c>
      <c r="H104" s="163"/>
      <c r="I104" s="100" t="s">
        <v>705</v>
      </c>
      <c r="J104" s="100" t="str">
        <f>VLOOKUP(I104,Presupuesto!$B$11:$C$565,2,0)</f>
        <v>OTROS SERVICIOS TECNICOS Y PROFESIONALES</v>
      </c>
      <c r="K104" s="97" t="str">
        <f t="shared" si="1"/>
        <v>Posgrado</v>
      </c>
      <c r="L104" s="97" t="s">
        <v>394</v>
      </c>
    </row>
    <row r="105" spans="3:12" ht="15.75" thickBot="1" x14ac:dyDescent="0.3">
      <c r="C105" s="171" t="s">
        <v>59</v>
      </c>
      <c r="D105" s="162"/>
      <c r="E105" s="153">
        <v>0</v>
      </c>
      <c r="F105" s="99">
        <v>0</v>
      </c>
      <c r="G105" s="96">
        <f>F105</f>
        <v>0</v>
      </c>
      <c r="H105" s="163"/>
      <c r="I105" s="100" t="s">
        <v>705</v>
      </c>
      <c r="J105" s="100" t="str">
        <f>VLOOKUP(I105,Presupuesto!$B$11:$C$565,2,0)</f>
        <v>OTROS SERVICIOS TECNICOS Y PROFESIONALES</v>
      </c>
      <c r="K105" s="97" t="str">
        <f t="shared" si="1"/>
        <v>Posgrado</v>
      </c>
      <c r="L105" s="97" t="s">
        <v>394</v>
      </c>
    </row>
    <row r="106" spans="3:12" ht="15.75" thickBot="1" x14ac:dyDescent="0.3">
      <c r="C106" s="139" t="s">
        <v>61</v>
      </c>
      <c r="D106" s="198"/>
      <c r="E106" s="151">
        <v>12</v>
      </c>
      <c r="F106" s="117">
        <v>30000</v>
      </c>
      <c r="G106" s="112">
        <f>D106*E106*F106</f>
        <v>0</v>
      </c>
      <c r="H106" s="165"/>
      <c r="I106" s="113" t="s">
        <v>496</v>
      </c>
      <c r="J106" s="113" t="str">
        <f>VLOOKUP(I106,Presupuesto!$B$11:$C$565,2,0)</f>
        <v>SUELDOS Y SALARIOS PERMANENTES</v>
      </c>
      <c r="K106" s="97" t="str">
        <f t="shared" si="1"/>
        <v>Posgrado</v>
      </c>
      <c r="L106" s="97" t="s">
        <v>394</v>
      </c>
    </row>
    <row r="107" spans="3:12" x14ac:dyDescent="0.25">
      <c r="C107" s="170" t="s">
        <v>58</v>
      </c>
      <c r="D107" s="168"/>
      <c r="E107" s="130">
        <v>0</v>
      </c>
      <c r="F107" s="118">
        <f>IF(E106=0,"",(G106/E106)/12*E106)</f>
        <v>0</v>
      </c>
      <c r="G107" s="119">
        <f>F107</f>
        <v>0</v>
      </c>
      <c r="H107" s="163"/>
      <c r="I107" s="100" t="s">
        <v>516</v>
      </c>
      <c r="J107" s="100" t="str">
        <f>VLOOKUP(I107,Presupuesto!$B$11:$C$565,2,0)</f>
        <v>AGUINALDO Y DECIMO CUARTO MES</v>
      </c>
      <c r="K107" s="97" t="str">
        <f t="shared" si="1"/>
        <v>Posgrado</v>
      </c>
      <c r="L107" s="97" t="s">
        <v>394</v>
      </c>
    </row>
    <row r="108" spans="3:12" ht="15.75" thickBot="1" x14ac:dyDescent="0.3">
      <c r="C108" s="172" t="s">
        <v>59</v>
      </c>
      <c r="D108" s="161"/>
      <c r="E108" s="131">
        <v>0</v>
      </c>
      <c r="F108" s="104">
        <f>IF(E106&lt;6,"",((E106-6)/12)*(G106/E106))</f>
        <v>0</v>
      </c>
      <c r="G108" s="104">
        <f>F108</f>
        <v>0</v>
      </c>
      <c r="H108" s="161"/>
      <c r="I108" s="105" t="s">
        <v>519</v>
      </c>
      <c r="J108" s="123" t="str">
        <f>VLOOKUP(I108,Presupuesto!$B$11:$C$565,2,0)</f>
        <v>DECIMOCUARTO MES</v>
      </c>
      <c r="K108" s="105" t="str">
        <f t="shared" si="1"/>
        <v>Posgrado</v>
      </c>
      <c r="L108" s="123" t="s">
        <v>394</v>
      </c>
    </row>
    <row r="110" spans="3:12" ht="15.75" thickBot="1" x14ac:dyDescent="0.3">
      <c r="K110" s="152"/>
    </row>
    <row r="111" spans="3:12" ht="15.75" thickBot="1" x14ac:dyDescent="0.3">
      <c r="C111" s="69" t="s">
        <v>43</v>
      </c>
      <c r="D111" s="30">
        <f>SUM(G118:G149)</f>
        <v>54166.666666666664</v>
      </c>
      <c r="E111" s="92"/>
      <c r="F111" s="92"/>
      <c r="G111" s="92"/>
      <c r="H111" s="75"/>
      <c r="I111" s="75"/>
      <c r="J111" s="75"/>
      <c r="K111" s="152"/>
    </row>
    <row r="112" spans="3:12" x14ac:dyDescent="0.25">
      <c r="D112" s="31"/>
      <c r="E112" s="92"/>
      <c r="F112" s="92"/>
      <c r="G112" s="92"/>
      <c r="H112" s="75"/>
      <c r="I112" s="75"/>
      <c r="J112" s="75"/>
      <c r="K112" s="152"/>
    </row>
    <row r="113" spans="3:12" x14ac:dyDescent="0.25">
      <c r="D113" s="31"/>
      <c r="E113" s="92"/>
      <c r="F113" s="92"/>
      <c r="G113" s="92"/>
      <c r="H113" s="75"/>
      <c r="I113" s="75"/>
      <c r="J113" s="75"/>
      <c r="K113" s="152"/>
    </row>
    <row r="114" spans="3:12" ht="15.75" x14ac:dyDescent="0.25">
      <c r="C114" s="201" t="s">
        <v>392</v>
      </c>
      <c r="D114" s="347" t="s">
        <v>3428</v>
      </c>
      <c r="E114" s="92"/>
      <c r="F114" s="92"/>
      <c r="G114" s="92"/>
      <c r="H114" s="75"/>
      <c r="I114" s="75"/>
      <c r="J114" s="75"/>
      <c r="K114" s="152"/>
    </row>
    <row r="115" spans="3:12" ht="18.75" x14ac:dyDescent="0.25">
      <c r="C115" s="207" t="str">
        <f>IFERROR(VLOOKUP(D114,'1. Desarrollo e Innov. Curricu.'!$E:$F,2,FALSE),IFERROR(VLOOKUP(D114,'2. Investigación Científica'!$E:$F,2,FALSE),IFERROR(VLOOKUP(D114,'3. Vinculación Univ. Sociedad'!$E:$F,2,FALSE),IFERROR(VLOOKUP(D114,'4. Docencia y Profesorado Univ.'!$E:$F,2,FALSE),IFERROR(VLOOKUP(D114,'5. Estudiantes y Graduados'!$E:$F,2,FALSE),IFERROR(VLOOKUP(D114,'11. Gestion Administrativa'!$E:$F,2,FALSE),IFERROR(VLOOKUP(D114,'13. Gestión Académica'!$E:$F,2,FALSE),IFERROR(VLOOKUP(D114,'8. Asegura. de la Calid. y M'!$E:$F,2,FALSE),IFERROR(VLOOKUP(D114,'6. Gestión del Conocimiento'!$E:$F,2,FALSE),IFERROR(VLOOKUP(D114,'15. Gobernabilidad y Proceso...'!$E:$F,2,FALSE),IFERROR(VLOOKUP(D114,'12. Gestión del Talento Humano'!$E:$F,2,FALSE),IFERROR(VLOOKUP(D114,'14. Internacional... de la E.S.'!$E:$F,2,FALSE),IFERROR(VLOOKUP(D114,'10. Posgrado'!$E:$F,2,FALSE),IFERROR(VLOOKUP(D114,'17. Gestión TIC'!$E:$F,2,FALSE),IFERROR(VLOOKUP(D114,'16. Desa. del Sistema Educ.Sup.'!$E:$F,2,FALSE),IFERROR(VLOOKUP(D114,'9. Cultura de Inno. Insti...'!$E:$F,2,FALSE),VLOOKUP(D114,'7. Lo Esencial de la Reforma U.'!$E:$F,2,0)))))))))))))))))</f>
        <v xml:space="preserve">Contratación de servicios profesionales para el fortalecimiento de la imagen institucional. </v>
      </c>
      <c r="D115" s="31"/>
      <c r="E115" s="92"/>
      <c r="F115" s="92"/>
      <c r="G115" s="92"/>
      <c r="H115" s="75"/>
      <c r="I115" s="75"/>
      <c r="J115" s="75"/>
      <c r="K115" s="152"/>
    </row>
    <row r="116" spans="3:12" ht="15.75" thickBot="1" x14ac:dyDescent="0.3">
      <c r="C116" s="176"/>
      <c r="D116" s="31"/>
      <c r="E116" s="92"/>
      <c r="F116" s="92"/>
      <c r="G116" s="92"/>
      <c r="H116" s="75"/>
      <c r="I116" s="75"/>
      <c r="J116" s="75"/>
      <c r="K116" s="152"/>
    </row>
    <row r="117" spans="3:12" ht="30.75" thickBot="1" x14ac:dyDescent="0.3">
      <c r="C117" s="133" t="s">
        <v>44</v>
      </c>
      <c r="D117" s="137" t="s">
        <v>55</v>
      </c>
      <c r="E117" s="169" t="s">
        <v>56</v>
      </c>
      <c r="F117" s="137" t="s">
        <v>57</v>
      </c>
      <c r="G117" s="134" t="s">
        <v>27</v>
      </c>
      <c r="H117" s="132" t="s">
        <v>131</v>
      </c>
      <c r="I117" s="135" t="s">
        <v>46</v>
      </c>
      <c r="J117" s="135" t="s">
        <v>132</v>
      </c>
      <c r="K117" s="135" t="s">
        <v>410</v>
      </c>
      <c r="L117" s="135" t="s">
        <v>411</v>
      </c>
    </row>
    <row r="118" spans="3:12" ht="15.75" thickBot="1" x14ac:dyDescent="0.3">
      <c r="C118" s="136" t="s">
        <v>482</v>
      </c>
      <c r="D118" s="198"/>
      <c r="E118" s="151">
        <v>12</v>
      </c>
      <c r="F118" s="292">
        <f>HLOOKUP($C118,$BZ$2:$CM$3,2,0)</f>
        <v>43674.39</v>
      </c>
      <c r="G118" s="112">
        <f>D118*E118*F118</f>
        <v>0</v>
      </c>
      <c r="H118" s="165"/>
      <c r="I118" s="113" t="s">
        <v>496</v>
      </c>
      <c r="J118" s="113" t="str">
        <f>VLOOKUP(I118,Presupuesto!$B$11:$C$565,2,0)</f>
        <v>SUELDOS Y SALARIOS PERMANENTES</v>
      </c>
      <c r="K118" s="215" t="s">
        <v>1450</v>
      </c>
      <c r="L118" s="97" t="s">
        <v>394</v>
      </c>
    </row>
    <row r="119" spans="3:12" ht="15.75" thickBot="1" x14ac:dyDescent="0.3">
      <c r="C119" s="170" t="s">
        <v>58</v>
      </c>
      <c r="D119" s="162"/>
      <c r="E119" s="153">
        <v>0</v>
      </c>
      <c r="F119" s="99">
        <f>IF(E118=0,"",(G118/E118)/12*E118)</f>
        <v>0</v>
      </c>
      <c r="G119" s="96">
        <f>F119</f>
        <v>0</v>
      </c>
      <c r="H119" s="163"/>
      <c r="I119" s="115" t="s">
        <v>516</v>
      </c>
      <c r="J119" s="115" t="str">
        <f>VLOOKUP(I119,Presupuesto!$B$11:$C$565,2,0)</f>
        <v>AGUINALDO Y DECIMO CUARTO MES</v>
      </c>
      <c r="K119" s="97" t="str">
        <f t="shared" ref="K119:K131" si="2">$K$118</f>
        <v>Posgrado</v>
      </c>
      <c r="L119" s="97" t="s">
        <v>412</v>
      </c>
    </row>
    <row r="120" spans="3:12" ht="15.75" thickBot="1" x14ac:dyDescent="0.3">
      <c r="C120" s="136" t="s">
        <v>489</v>
      </c>
      <c r="D120" s="198"/>
      <c r="E120" s="151">
        <v>12</v>
      </c>
      <c r="F120" s="292">
        <f>HLOOKUP($C120,$BZ$2:$CM$3,2,0)</f>
        <v>17866.8</v>
      </c>
      <c r="G120" s="112">
        <f>D120*E120*F120</f>
        <v>0</v>
      </c>
      <c r="H120" s="165"/>
      <c r="I120" s="113" t="s">
        <v>496</v>
      </c>
      <c r="J120" s="113" t="str">
        <f>VLOOKUP(I120,Presupuesto!$B$11:$C$565,2,0)</f>
        <v>SUELDOS Y SALARIOS PERMANENTES</v>
      </c>
      <c r="K120" s="97" t="str">
        <f t="shared" si="2"/>
        <v>Posgrado</v>
      </c>
      <c r="L120" s="97" t="s">
        <v>395</v>
      </c>
    </row>
    <row r="121" spans="3:12" x14ac:dyDescent="0.25">
      <c r="C121" s="170" t="s">
        <v>58</v>
      </c>
      <c r="D121" s="162"/>
      <c r="E121" s="153">
        <v>0</v>
      </c>
      <c r="F121" s="99">
        <f>IF(E120=0,"",(G120/E120)/12*E120)</f>
        <v>0</v>
      </c>
      <c r="G121" s="96">
        <f>F121</f>
        <v>0</v>
      </c>
      <c r="H121" s="163"/>
      <c r="I121" s="115" t="s">
        <v>516</v>
      </c>
      <c r="J121" s="115" t="str">
        <f>VLOOKUP(I121,Presupuesto!$B$11:$C$565,2,0)</f>
        <v>AGUINALDO Y DECIMO CUARTO MES</v>
      </c>
      <c r="K121" s="97" t="str">
        <f t="shared" si="2"/>
        <v>Posgrado</v>
      </c>
      <c r="L121" s="97" t="s">
        <v>395</v>
      </c>
    </row>
    <row r="122" spans="3:12" ht="15.75" thickBot="1" x14ac:dyDescent="0.3">
      <c r="C122" s="171" t="s">
        <v>59</v>
      </c>
      <c r="D122" s="162"/>
      <c r="E122" s="153">
        <v>0</v>
      </c>
      <c r="F122" s="116">
        <f>IF(E120&lt;6,"",((E120-6)/12)*(G120/E120))</f>
        <v>0</v>
      </c>
      <c r="G122" s="96">
        <f>F122</f>
        <v>0</v>
      </c>
      <c r="H122" s="163"/>
      <c r="I122" s="100" t="s">
        <v>519</v>
      </c>
      <c r="J122" s="100" t="str">
        <f>VLOOKUP(I122,Presupuesto!$B$11:$C$565,2,0)</f>
        <v>DECIMOCUARTO MES</v>
      </c>
      <c r="K122" s="97" t="str">
        <f t="shared" si="2"/>
        <v>Posgrado</v>
      </c>
      <c r="L122" s="97" t="s">
        <v>395</v>
      </c>
    </row>
    <row r="123" spans="3:12" ht="15.75" thickBot="1" x14ac:dyDescent="0.3">
      <c r="C123" s="136" t="s">
        <v>490</v>
      </c>
      <c r="D123" s="198"/>
      <c r="E123" s="151">
        <v>12</v>
      </c>
      <c r="F123" s="292">
        <f>HLOOKUP($C123,$BZ$2:$CM$3,2,0)</f>
        <v>13896.4</v>
      </c>
      <c r="G123" s="112">
        <f>D123*E123*F123</f>
        <v>0</v>
      </c>
      <c r="H123" s="165"/>
      <c r="I123" s="113" t="s">
        <v>496</v>
      </c>
      <c r="J123" s="113" t="str">
        <f>VLOOKUP(I123,Presupuesto!$B$11:$C$565,2,0)</f>
        <v>SUELDOS Y SALARIOS PERMANENTES</v>
      </c>
      <c r="K123" s="97" t="str">
        <f t="shared" si="2"/>
        <v>Posgrado</v>
      </c>
      <c r="L123" s="97" t="s">
        <v>395</v>
      </c>
    </row>
    <row r="124" spans="3:12" x14ac:dyDescent="0.25">
      <c r="C124" s="170" t="s">
        <v>58</v>
      </c>
      <c r="D124" s="162"/>
      <c r="E124" s="153">
        <v>0</v>
      </c>
      <c r="F124" s="99">
        <f>IF(E123=0,"",(G123/E123)/12*E123)</f>
        <v>0</v>
      </c>
      <c r="G124" s="96">
        <f>F124</f>
        <v>0</v>
      </c>
      <c r="H124" s="163"/>
      <c r="I124" s="115" t="s">
        <v>516</v>
      </c>
      <c r="J124" s="115" t="str">
        <f>VLOOKUP(I124,Presupuesto!$B$11:$C$565,2,0)</f>
        <v>AGUINALDO Y DECIMO CUARTO MES</v>
      </c>
      <c r="K124" s="97" t="str">
        <f t="shared" si="2"/>
        <v>Posgrado</v>
      </c>
      <c r="L124" s="97" t="s">
        <v>395</v>
      </c>
    </row>
    <row r="125" spans="3:12" ht="15.75" thickBot="1" x14ac:dyDescent="0.3">
      <c r="C125" s="171" t="s">
        <v>59</v>
      </c>
      <c r="D125" s="162"/>
      <c r="E125" s="153">
        <v>0</v>
      </c>
      <c r="F125" s="116">
        <f>IF(E123&lt;6,"",((E123-6)/12)*(G123/E123))</f>
        <v>0</v>
      </c>
      <c r="G125" s="96">
        <f>F125</f>
        <v>0</v>
      </c>
      <c r="H125" s="163"/>
      <c r="I125" s="100" t="s">
        <v>519</v>
      </c>
      <c r="J125" s="100" t="str">
        <f>VLOOKUP(I125,Presupuesto!$B$11:$C$565,2,0)</f>
        <v>DECIMOCUARTO MES</v>
      </c>
      <c r="K125" s="97" t="str">
        <f t="shared" si="2"/>
        <v>Posgrado</v>
      </c>
      <c r="L125" s="97" t="s">
        <v>395</v>
      </c>
    </row>
    <row r="126" spans="3:12" ht="15.75" thickBot="1" x14ac:dyDescent="0.3">
      <c r="C126" s="136" t="s">
        <v>491</v>
      </c>
      <c r="D126" s="198"/>
      <c r="E126" s="151">
        <v>12</v>
      </c>
      <c r="F126" s="292">
        <f>HLOOKUP($C126,$BZ$2:$CM$3,2,0)</f>
        <v>15004.09</v>
      </c>
      <c r="G126" s="112">
        <f>D126*E126*F126</f>
        <v>0</v>
      </c>
      <c r="H126" s="165"/>
      <c r="I126" s="113" t="s">
        <v>496</v>
      </c>
      <c r="J126" s="113" t="str">
        <f>VLOOKUP(I126,Presupuesto!$B$11:$C$565,2,0)</f>
        <v>SUELDOS Y SALARIOS PERMANENTES</v>
      </c>
      <c r="K126" s="97" t="str">
        <f t="shared" si="2"/>
        <v>Posgrado</v>
      </c>
      <c r="L126" s="97" t="s">
        <v>395</v>
      </c>
    </row>
    <row r="127" spans="3:12" x14ac:dyDescent="0.25">
      <c r="C127" s="170" t="s">
        <v>58</v>
      </c>
      <c r="D127" s="162"/>
      <c r="E127" s="153">
        <v>0</v>
      </c>
      <c r="F127" s="99">
        <f>IF(E126=0,"",(G126/E126)/12*E126)</f>
        <v>0</v>
      </c>
      <c r="G127" s="96">
        <f>F127</f>
        <v>0</v>
      </c>
      <c r="H127" s="163"/>
      <c r="I127" s="115" t="s">
        <v>516</v>
      </c>
      <c r="J127" s="115" t="str">
        <f>VLOOKUP(I127,Presupuesto!$B$11:$C$565,2,0)</f>
        <v>AGUINALDO Y DECIMO CUARTO MES</v>
      </c>
      <c r="K127" s="97" t="str">
        <f t="shared" si="2"/>
        <v>Posgrado</v>
      </c>
      <c r="L127" s="97" t="s">
        <v>395</v>
      </c>
    </row>
    <row r="128" spans="3:12" ht="15.75" thickBot="1" x14ac:dyDescent="0.3">
      <c r="C128" s="171" t="s">
        <v>59</v>
      </c>
      <c r="D128" s="162"/>
      <c r="E128" s="153">
        <v>0</v>
      </c>
      <c r="F128" s="116">
        <f>IF(E126&lt;6,"",((E126-6)/12)*(G126/E126))</f>
        <v>0</v>
      </c>
      <c r="G128" s="96">
        <f>F128</f>
        <v>0</v>
      </c>
      <c r="H128" s="163"/>
      <c r="I128" s="100" t="s">
        <v>519</v>
      </c>
      <c r="J128" s="100" t="str">
        <f>VLOOKUP(I128,Presupuesto!$B$11:$C$565,2,0)</f>
        <v>DECIMOCUARTO MES</v>
      </c>
      <c r="K128" s="97" t="str">
        <f t="shared" si="2"/>
        <v>Posgrado</v>
      </c>
      <c r="L128" s="97" t="s">
        <v>395</v>
      </c>
    </row>
    <row r="129" spans="3:12" ht="15.75" thickBot="1" x14ac:dyDescent="0.3">
      <c r="C129" s="136" t="s">
        <v>492</v>
      </c>
      <c r="D129" s="198"/>
      <c r="E129" s="151">
        <v>12</v>
      </c>
      <c r="F129" s="292">
        <f>HLOOKUP($C129,$BZ$2:$CM$3,2,0)</f>
        <v>13238.9</v>
      </c>
      <c r="G129" s="112">
        <f>D129*E129*F129</f>
        <v>0</v>
      </c>
      <c r="H129" s="165"/>
      <c r="I129" s="113" t="s">
        <v>496</v>
      </c>
      <c r="J129" s="113" t="str">
        <f>VLOOKUP(I129,Presupuesto!$B$11:$C$565,2,0)</f>
        <v>SUELDOS Y SALARIOS PERMANENTES</v>
      </c>
      <c r="K129" s="97" t="str">
        <f t="shared" si="2"/>
        <v>Posgrado</v>
      </c>
      <c r="L129" s="97" t="s">
        <v>395</v>
      </c>
    </row>
    <row r="130" spans="3:12" x14ac:dyDescent="0.25">
      <c r="C130" s="170" t="s">
        <v>58</v>
      </c>
      <c r="D130" s="162"/>
      <c r="E130" s="153">
        <v>0</v>
      </c>
      <c r="F130" s="99">
        <f>IF(E129=0,"",(G129/E129)/12*E129)</f>
        <v>0</v>
      </c>
      <c r="G130" s="96">
        <f>F130</f>
        <v>0</v>
      </c>
      <c r="H130" s="163"/>
      <c r="I130" s="115" t="s">
        <v>516</v>
      </c>
      <c r="J130" s="115" t="str">
        <f>VLOOKUP(I130,Presupuesto!$B$11:$C$565,2,0)</f>
        <v>AGUINALDO Y DECIMO CUARTO MES</v>
      </c>
      <c r="K130" s="97" t="str">
        <f t="shared" si="2"/>
        <v>Posgrado</v>
      </c>
      <c r="L130" s="97" t="s">
        <v>395</v>
      </c>
    </row>
    <row r="131" spans="3:12" ht="15.75" thickBot="1" x14ac:dyDescent="0.3">
      <c r="C131" s="171" t="s">
        <v>59</v>
      </c>
      <c r="D131" s="162"/>
      <c r="E131" s="153">
        <v>0</v>
      </c>
      <c r="F131" s="116">
        <f>IF(E129&lt;6,"",((E129-6)/12)*(G129/E129))</f>
        <v>0</v>
      </c>
      <c r="G131" s="96">
        <f>F131</f>
        <v>0</v>
      </c>
      <c r="H131" s="163"/>
      <c r="I131" s="100" t="s">
        <v>519</v>
      </c>
      <c r="J131" s="100" t="str">
        <f>VLOOKUP(I131,Presupuesto!$B$11:$C$565,2,0)</f>
        <v>DECIMOCUARTO MES</v>
      </c>
      <c r="K131" s="97" t="str">
        <f t="shared" si="2"/>
        <v>Posgrado</v>
      </c>
      <c r="L131" s="97" t="s">
        <v>395</v>
      </c>
    </row>
    <row r="132" spans="3:12" ht="15.75" thickBot="1" x14ac:dyDescent="0.3">
      <c r="C132" s="136" t="s">
        <v>493</v>
      </c>
      <c r="D132" s="198"/>
      <c r="E132" s="151">
        <v>12</v>
      </c>
      <c r="F132" s="292">
        <f>HLOOKUP($C132,$BZ$2:$CM$3,2,0)</f>
        <v>12356.31</v>
      </c>
      <c r="G132" s="112">
        <f>D132*E132*F132</f>
        <v>0</v>
      </c>
      <c r="H132" s="165"/>
      <c r="I132" s="113" t="s">
        <v>496</v>
      </c>
      <c r="J132" s="113" t="str">
        <f>VLOOKUP(I132,Presupuesto!$B$11:$C$565,2,0)</f>
        <v>SUELDOS Y SALARIOS PERMANENTES</v>
      </c>
      <c r="K132" s="97" t="str">
        <f t="shared" ref="K132:K149" si="3">$K$118</f>
        <v>Posgrado</v>
      </c>
      <c r="L132" s="97" t="s">
        <v>395</v>
      </c>
    </row>
    <row r="133" spans="3:12" x14ac:dyDescent="0.25">
      <c r="C133" s="170" t="s">
        <v>58</v>
      </c>
      <c r="D133" s="162"/>
      <c r="E133" s="153">
        <v>0</v>
      </c>
      <c r="F133" s="99">
        <f>IF(E132=0,"",(G132/E132)/12*E132)</f>
        <v>0</v>
      </c>
      <c r="G133" s="96">
        <f>F133</f>
        <v>0</v>
      </c>
      <c r="H133" s="163"/>
      <c r="I133" s="115" t="s">
        <v>516</v>
      </c>
      <c r="J133" s="115" t="str">
        <f>VLOOKUP(I133,Presupuesto!$B$11:$C$565,2,0)</f>
        <v>AGUINALDO Y DECIMO CUARTO MES</v>
      </c>
      <c r="K133" s="97" t="str">
        <f t="shared" si="3"/>
        <v>Posgrado</v>
      </c>
      <c r="L133" s="97" t="s">
        <v>395</v>
      </c>
    </row>
    <row r="134" spans="3:12" ht="15.75" thickBot="1" x14ac:dyDescent="0.3">
      <c r="C134" s="171" t="s">
        <v>59</v>
      </c>
      <c r="D134" s="162"/>
      <c r="E134" s="153">
        <v>0</v>
      </c>
      <c r="F134" s="116">
        <f>IF(E132&lt;6,"",((E132-6)/12)*(G132/E132))</f>
        <v>0</v>
      </c>
      <c r="G134" s="96">
        <f>F134</f>
        <v>0</v>
      </c>
      <c r="H134" s="163"/>
      <c r="I134" s="100" t="s">
        <v>519</v>
      </c>
      <c r="J134" s="100" t="str">
        <f>VLOOKUP(I134,Presupuesto!$B$11:$C$565,2,0)</f>
        <v>DECIMOCUARTO MES</v>
      </c>
      <c r="K134" s="97" t="str">
        <f t="shared" si="3"/>
        <v>Posgrado</v>
      </c>
      <c r="L134" s="97" t="s">
        <v>395</v>
      </c>
    </row>
    <row r="135" spans="3:12" ht="15.75" thickBot="1" x14ac:dyDescent="0.3">
      <c r="C135" s="136" t="s">
        <v>494</v>
      </c>
      <c r="D135" s="198"/>
      <c r="E135" s="151">
        <v>12</v>
      </c>
      <c r="F135" s="292">
        <f>HLOOKUP($C135,$BZ$2:$CM$3,2,0)</f>
        <v>463.22</v>
      </c>
      <c r="G135" s="112">
        <f>D135*E135*F135</f>
        <v>0</v>
      </c>
      <c r="H135" s="165"/>
      <c r="I135" s="113" t="s">
        <v>496</v>
      </c>
      <c r="J135" s="113" t="str">
        <f>VLOOKUP(I135,Presupuesto!$B$11:$C$565,2,0)</f>
        <v>SUELDOS Y SALARIOS PERMANENTES</v>
      </c>
      <c r="K135" s="97" t="str">
        <f t="shared" si="3"/>
        <v>Posgrado</v>
      </c>
      <c r="L135" s="97" t="s">
        <v>395</v>
      </c>
    </row>
    <row r="136" spans="3:12" x14ac:dyDescent="0.25">
      <c r="C136" s="170" t="s">
        <v>58</v>
      </c>
      <c r="D136" s="162"/>
      <c r="E136" s="153">
        <v>0</v>
      </c>
      <c r="F136" s="99">
        <f>IF(E135=0,"",(G135/E135)/12*E135)</f>
        <v>0</v>
      </c>
      <c r="G136" s="96">
        <f>F136</f>
        <v>0</v>
      </c>
      <c r="H136" s="163"/>
      <c r="I136" s="115" t="s">
        <v>516</v>
      </c>
      <c r="J136" s="115" t="str">
        <f>VLOOKUP(I136,Presupuesto!$B$11:$C$565,2,0)</f>
        <v>AGUINALDO Y DECIMO CUARTO MES</v>
      </c>
      <c r="K136" s="97" t="str">
        <f t="shared" si="3"/>
        <v>Posgrado</v>
      </c>
      <c r="L136" s="97" t="s">
        <v>395</v>
      </c>
    </row>
    <row r="137" spans="3:12" ht="15.75" thickBot="1" x14ac:dyDescent="0.3">
      <c r="C137" s="171" t="s">
        <v>59</v>
      </c>
      <c r="D137" s="162"/>
      <c r="E137" s="153">
        <v>0</v>
      </c>
      <c r="F137" s="116">
        <f>IF(E135&lt;6,"",((E135-6)/12)*(G135/E135))</f>
        <v>0</v>
      </c>
      <c r="G137" s="96">
        <f>F137</f>
        <v>0</v>
      </c>
      <c r="H137" s="163"/>
      <c r="I137" s="100" t="s">
        <v>519</v>
      </c>
      <c r="J137" s="100" t="str">
        <f>VLOOKUP(I137,Presupuesto!$B$11:$C$565,2,0)</f>
        <v>DECIMOCUARTO MES</v>
      </c>
      <c r="K137" s="97" t="str">
        <f t="shared" si="3"/>
        <v>Posgrado</v>
      </c>
      <c r="L137" s="97" t="s">
        <v>395</v>
      </c>
    </row>
    <row r="138" spans="3:12" ht="15.75" thickBot="1" x14ac:dyDescent="0.3">
      <c r="C138" s="136" t="s">
        <v>495</v>
      </c>
      <c r="D138" s="198"/>
      <c r="E138" s="151">
        <v>12</v>
      </c>
      <c r="F138" s="292">
        <f>HLOOKUP($C138,$BZ$2:$CM$3,2,0)</f>
        <v>2007.3</v>
      </c>
      <c r="G138" s="112">
        <f>D138*E138*F138</f>
        <v>0</v>
      </c>
      <c r="H138" s="165"/>
      <c r="I138" s="113" t="s">
        <v>496</v>
      </c>
      <c r="J138" s="113" t="str">
        <f>VLOOKUP(I138,Presupuesto!$B$11:$C$565,2,0)</f>
        <v>SUELDOS Y SALARIOS PERMANENTES</v>
      </c>
      <c r="K138" s="97" t="str">
        <f t="shared" si="3"/>
        <v>Posgrado</v>
      </c>
      <c r="L138" s="97" t="s">
        <v>395</v>
      </c>
    </row>
    <row r="139" spans="3:12" x14ac:dyDescent="0.25">
      <c r="C139" s="170" t="s">
        <v>58</v>
      </c>
      <c r="D139" s="162"/>
      <c r="E139" s="153">
        <v>0</v>
      </c>
      <c r="F139" s="99">
        <f>IF(E138=0,"",(G138/E138)/12*E138)</f>
        <v>0</v>
      </c>
      <c r="G139" s="96">
        <f>F139</f>
        <v>0</v>
      </c>
      <c r="H139" s="163"/>
      <c r="I139" s="115" t="s">
        <v>516</v>
      </c>
      <c r="J139" s="115" t="str">
        <f>VLOOKUP(I139,Presupuesto!$B$11:$C$565,2,0)</f>
        <v>AGUINALDO Y DECIMO CUARTO MES</v>
      </c>
      <c r="K139" s="97" t="str">
        <f t="shared" si="3"/>
        <v>Posgrado</v>
      </c>
      <c r="L139" s="97" t="s">
        <v>395</v>
      </c>
    </row>
    <row r="140" spans="3:12" ht="15.75" thickBot="1" x14ac:dyDescent="0.3">
      <c r="C140" s="171" t="s">
        <v>59</v>
      </c>
      <c r="D140" s="162"/>
      <c r="E140" s="153">
        <v>0</v>
      </c>
      <c r="F140" s="116">
        <f>IF(E138&lt;6,"",((E138-6)/12)*(G138/E138))</f>
        <v>0</v>
      </c>
      <c r="G140" s="96">
        <f>F140</f>
        <v>0</v>
      </c>
      <c r="H140" s="163"/>
      <c r="I140" s="100" t="s">
        <v>519</v>
      </c>
      <c r="J140" s="100" t="str">
        <f>VLOOKUP(I140,Presupuesto!$B$11:$C$565,2,0)</f>
        <v>DECIMOCUARTO MES</v>
      </c>
      <c r="K140" s="97" t="str">
        <f t="shared" si="3"/>
        <v>Posgrado</v>
      </c>
      <c r="L140" s="97" t="s">
        <v>395</v>
      </c>
    </row>
    <row r="141" spans="3:12" ht="15.75" thickBot="1" x14ac:dyDescent="0.3">
      <c r="C141" s="139" t="s">
        <v>83</v>
      </c>
      <c r="D141" s="198">
        <v>1</v>
      </c>
      <c r="E141" s="151">
        <v>1</v>
      </c>
      <c r="F141" s="138">
        <v>50000</v>
      </c>
      <c r="G141" s="112">
        <f>D141*E141*F141</f>
        <v>50000</v>
      </c>
      <c r="H141" s="165" t="s">
        <v>129</v>
      </c>
      <c r="I141" s="113" t="s">
        <v>590</v>
      </c>
      <c r="J141" s="113" t="str">
        <f>VLOOKUP(I141,Presupuesto!$B$11:$C$565,2,0)</f>
        <v>SERV. DE PROFESIONALES Y TECNICOS EDUC, SUPERIOR</v>
      </c>
      <c r="K141" s="97" t="s">
        <v>1364</v>
      </c>
      <c r="L141" s="97" t="s">
        <v>395</v>
      </c>
    </row>
    <row r="142" spans="3:12" x14ac:dyDescent="0.25">
      <c r="C142" s="170" t="s">
        <v>58</v>
      </c>
      <c r="D142" s="162"/>
      <c r="E142" s="153">
        <v>0</v>
      </c>
      <c r="F142" s="116">
        <f>IF(E141=0,"",(G141/E141)/12*E141)</f>
        <v>4166.666666666667</v>
      </c>
      <c r="G142" s="96">
        <f>F142</f>
        <v>4166.666666666667</v>
      </c>
      <c r="H142" s="163" t="s">
        <v>129</v>
      </c>
      <c r="I142" s="100" t="s">
        <v>590</v>
      </c>
      <c r="J142" s="100" t="str">
        <f>VLOOKUP(I142,Presupuesto!$B$11:$C$565,2,0)</f>
        <v>SERV. DE PROFESIONALES Y TECNICOS EDUC, SUPERIOR</v>
      </c>
      <c r="K142" s="97" t="s">
        <v>1364</v>
      </c>
      <c r="L142" s="97" t="s">
        <v>394</v>
      </c>
    </row>
    <row r="143" spans="3:12" ht="15.75" thickBot="1" x14ac:dyDescent="0.3">
      <c r="C143" s="171" t="s">
        <v>59</v>
      </c>
      <c r="D143" s="162"/>
      <c r="E143" s="153">
        <v>0</v>
      </c>
      <c r="F143" s="99" t="str">
        <f>IF(E141&lt;6,"",((E141-6)/12)*(G141/E141))</f>
        <v/>
      </c>
      <c r="G143" s="96" t="str">
        <f>F143</f>
        <v/>
      </c>
      <c r="H143" s="163"/>
      <c r="I143" s="100" t="s">
        <v>564</v>
      </c>
      <c r="J143" s="100" t="str">
        <f>VLOOKUP(I143,Presupuesto!$B$11:$C$565,2,0)</f>
        <v>CONTRATOS ESPECIALES</v>
      </c>
      <c r="K143" s="97" t="str">
        <f t="shared" si="3"/>
        <v>Posgrado</v>
      </c>
      <c r="L143" s="97" t="s">
        <v>399</v>
      </c>
    </row>
    <row r="144" spans="3:12" ht="15.75" thickBot="1" x14ac:dyDescent="0.3">
      <c r="C144" s="139" t="s">
        <v>60</v>
      </c>
      <c r="D144" s="198"/>
      <c r="E144" s="151">
        <v>12</v>
      </c>
      <c r="F144" s="117">
        <v>30000</v>
      </c>
      <c r="G144" s="112">
        <f>D144*E144*F144</f>
        <v>0</v>
      </c>
      <c r="H144" s="165"/>
      <c r="I144" s="113" t="s">
        <v>705</v>
      </c>
      <c r="J144" s="113" t="str">
        <f>VLOOKUP(I144,Presupuesto!$B$11:$C$565,2,0)</f>
        <v>OTROS SERVICIOS TECNICOS Y PROFESIONALES</v>
      </c>
      <c r="K144" s="97" t="str">
        <f t="shared" si="3"/>
        <v>Posgrado</v>
      </c>
      <c r="L144" s="97" t="s">
        <v>394</v>
      </c>
    </row>
    <row r="145" spans="3:12" x14ac:dyDescent="0.25">
      <c r="C145" s="170" t="s">
        <v>58</v>
      </c>
      <c r="D145" s="162"/>
      <c r="E145" s="153">
        <v>0</v>
      </c>
      <c r="F145" s="99">
        <v>0</v>
      </c>
      <c r="G145" s="96">
        <f>F145</f>
        <v>0</v>
      </c>
      <c r="H145" s="163"/>
      <c r="I145" s="100" t="s">
        <v>705</v>
      </c>
      <c r="J145" s="100" t="str">
        <f>VLOOKUP(I145,Presupuesto!$B$11:$C$565,2,0)</f>
        <v>OTROS SERVICIOS TECNICOS Y PROFESIONALES</v>
      </c>
      <c r="K145" s="97" t="str">
        <f t="shared" si="3"/>
        <v>Posgrado</v>
      </c>
      <c r="L145" s="97" t="s">
        <v>394</v>
      </c>
    </row>
    <row r="146" spans="3:12" ht="15.75" thickBot="1" x14ac:dyDescent="0.3">
      <c r="C146" s="171" t="s">
        <v>59</v>
      </c>
      <c r="D146" s="162"/>
      <c r="E146" s="153">
        <v>0</v>
      </c>
      <c r="F146" s="99">
        <v>0</v>
      </c>
      <c r="G146" s="96">
        <f>F146</f>
        <v>0</v>
      </c>
      <c r="H146" s="163"/>
      <c r="I146" s="100" t="s">
        <v>705</v>
      </c>
      <c r="J146" s="100" t="str">
        <f>VLOOKUP(I146,Presupuesto!$B$11:$C$565,2,0)</f>
        <v>OTROS SERVICIOS TECNICOS Y PROFESIONALES</v>
      </c>
      <c r="K146" s="97" t="str">
        <f t="shared" si="3"/>
        <v>Posgrado</v>
      </c>
      <c r="L146" s="97" t="s">
        <v>394</v>
      </c>
    </row>
    <row r="147" spans="3:12" ht="15.75" thickBot="1" x14ac:dyDescent="0.3">
      <c r="C147" s="139" t="s">
        <v>61</v>
      </c>
      <c r="D147" s="198"/>
      <c r="E147" s="151">
        <v>12</v>
      </c>
      <c r="F147" s="117">
        <v>30000</v>
      </c>
      <c r="G147" s="112">
        <f>D147*E147*F147</f>
        <v>0</v>
      </c>
      <c r="H147" s="165"/>
      <c r="I147" s="113" t="s">
        <v>496</v>
      </c>
      <c r="J147" s="113" t="str">
        <f>VLOOKUP(I147,Presupuesto!$B$11:$C$565,2,0)</f>
        <v>SUELDOS Y SALARIOS PERMANENTES</v>
      </c>
      <c r="K147" s="97" t="str">
        <f t="shared" si="3"/>
        <v>Posgrado</v>
      </c>
      <c r="L147" s="97" t="s">
        <v>394</v>
      </c>
    </row>
    <row r="148" spans="3:12" x14ac:dyDescent="0.25">
      <c r="C148" s="170" t="s">
        <v>58</v>
      </c>
      <c r="D148" s="168"/>
      <c r="E148" s="130">
        <v>0</v>
      </c>
      <c r="F148" s="118">
        <f>IF(E147=0,"",(G147/E147)/12*E147)</f>
        <v>0</v>
      </c>
      <c r="G148" s="119">
        <f>F148</f>
        <v>0</v>
      </c>
      <c r="H148" s="163"/>
      <c r="I148" s="100" t="s">
        <v>516</v>
      </c>
      <c r="J148" s="100" t="str">
        <f>VLOOKUP(I148,Presupuesto!$B$11:$C$565,2,0)</f>
        <v>AGUINALDO Y DECIMO CUARTO MES</v>
      </c>
      <c r="K148" s="97" t="str">
        <f t="shared" si="3"/>
        <v>Posgrado</v>
      </c>
      <c r="L148" s="97" t="s">
        <v>394</v>
      </c>
    </row>
    <row r="149" spans="3:12" ht="15.75" thickBot="1" x14ac:dyDescent="0.3">
      <c r="C149" s="172" t="s">
        <v>59</v>
      </c>
      <c r="D149" s="161"/>
      <c r="E149" s="131">
        <v>0</v>
      </c>
      <c r="F149" s="104">
        <f>IF(E147&lt;6,"",((E147-6)/12)*(G147/E147))</f>
        <v>0</v>
      </c>
      <c r="G149" s="104">
        <f>F149</f>
        <v>0</v>
      </c>
      <c r="H149" s="161"/>
      <c r="I149" s="105" t="s">
        <v>519</v>
      </c>
      <c r="J149" s="123" t="str">
        <f>VLOOKUP(I149,Presupuesto!$B$11:$C$565,2,0)</f>
        <v>DECIMOCUARTO MES</v>
      </c>
      <c r="K149" s="105" t="str">
        <f t="shared" si="3"/>
        <v>Posgrado</v>
      </c>
      <c r="L149" s="123" t="s">
        <v>394</v>
      </c>
    </row>
    <row r="151" spans="3:12" ht="15.75" thickBot="1" x14ac:dyDescent="0.3">
      <c r="K151" s="152"/>
    </row>
    <row r="152" spans="3:12" ht="15.75" thickBot="1" x14ac:dyDescent="0.3">
      <c r="C152" s="69" t="s">
        <v>43</v>
      </c>
      <c r="D152" s="30">
        <f>SUM(G159:G209)</f>
        <v>0</v>
      </c>
      <c r="E152" s="92"/>
      <c r="F152" s="92"/>
      <c r="G152" s="92"/>
      <c r="H152" s="75"/>
      <c r="I152" s="75"/>
      <c r="J152" s="75"/>
      <c r="K152" s="152"/>
    </row>
    <row r="153" spans="3:12" x14ac:dyDescent="0.25">
      <c r="D153" s="31"/>
      <c r="E153" s="92"/>
      <c r="F153" s="92"/>
      <c r="G153" s="92"/>
      <c r="H153" s="75"/>
      <c r="I153" s="75"/>
      <c r="J153" s="75"/>
      <c r="K153" s="152"/>
    </row>
    <row r="154" spans="3:12" x14ac:dyDescent="0.25">
      <c r="D154" s="31"/>
      <c r="E154" s="92"/>
      <c r="F154" s="92"/>
      <c r="G154" s="92"/>
      <c r="H154" s="75"/>
      <c r="I154" s="75"/>
      <c r="J154" s="75"/>
      <c r="K154" s="152"/>
    </row>
    <row r="155" spans="3:12" ht="15.75" x14ac:dyDescent="0.25">
      <c r="C155" s="201" t="s">
        <v>392</v>
      </c>
      <c r="D155" s="347"/>
      <c r="E155" s="92"/>
      <c r="F155" s="92"/>
      <c r="G155" s="92"/>
      <c r="H155" s="75"/>
      <c r="I155" s="75"/>
      <c r="J155" s="75"/>
      <c r="K155" s="152"/>
    </row>
    <row r="156" spans="3:12" ht="18.75" x14ac:dyDescent="0.25">
      <c r="C156" s="207" t="e">
        <f>IFERROR(VLOOKUP(D155,'1. Desarrollo e Innov. Curricu.'!$E:$F,2,FALSE),IFERROR(VLOOKUP(D155,'2. Investigación Científica'!$E:$F,2,FALSE),IFERROR(VLOOKUP(D155,'3. Vinculación Univ. Sociedad'!$E:$F,2,FALSE),IFERROR(VLOOKUP(D155,'4. Docencia y Profesorado Univ.'!$E:$F,2,FALSE),IFERROR(VLOOKUP(D155,'5. Estudiantes y Graduados'!$E:$F,2,FALSE),IFERROR(VLOOKUP(D155,'11. Gestion Administrativa'!$E:$F,2,FALSE),IFERROR(VLOOKUP(D155,'13. Gestión Académica'!$E:$F,2,FALSE),IFERROR(VLOOKUP(D155,'8. Asegura. de la Calid. y M'!$E:$F,2,FALSE),IFERROR(VLOOKUP(D155,'6. Gestión del Conocimiento'!$E:$F,2,FALSE),IFERROR(VLOOKUP(D155,'15. Gobernabilidad y Proceso...'!$E:$F,2,FALSE),IFERROR(VLOOKUP(D155,'12. Gestión del Talento Humano'!$E:$F,2,FALSE),IFERROR(VLOOKUP(D155,'14. Internacional... de la E.S.'!$E:$F,2,FALSE),IFERROR(VLOOKUP(D155,'10. Posgrado'!$E:$F,2,FALSE),IFERROR(VLOOKUP(D155,'17. Gestión TIC'!$E:$F,2,FALSE),IFERROR(VLOOKUP(D155,'16. Desa. del Sistema Educ.Sup.'!$E:$F,2,FALSE),IFERROR(VLOOKUP(D155,'9. Cultura de Inno. Insti...'!$E:$F,2,FALSE),VLOOKUP(D155,'7. Lo Esencial de la Reforma U.'!$E:$F,2,0)))))))))))))))))</f>
        <v>#N/A</v>
      </c>
      <c r="D156" s="31"/>
      <c r="E156" s="92"/>
      <c r="F156" s="92"/>
      <c r="G156" s="92"/>
      <c r="H156" s="75"/>
      <c r="I156" s="75"/>
      <c r="J156" s="75"/>
      <c r="K156" s="152"/>
    </row>
    <row r="157" spans="3:12" ht="15.75" thickBot="1" x14ac:dyDescent="0.3">
      <c r="C157" s="176"/>
      <c r="D157" s="31"/>
      <c r="E157" s="92"/>
      <c r="F157" s="92"/>
      <c r="G157" s="92"/>
      <c r="H157" s="75"/>
      <c r="I157" s="75"/>
      <c r="J157" s="75"/>
      <c r="K157" s="152"/>
    </row>
    <row r="158" spans="3:12" ht="30.75" thickBot="1" x14ac:dyDescent="0.3">
      <c r="C158" s="133" t="s">
        <v>44</v>
      </c>
      <c r="D158" s="137" t="s">
        <v>55</v>
      </c>
      <c r="E158" s="169" t="s">
        <v>56</v>
      </c>
      <c r="F158" s="137" t="s">
        <v>57</v>
      </c>
      <c r="G158" s="134" t="s">
        <v>27</v>
      </c>
      <c r="H158" s="132" t="s">
        <v>131</v>
      </c>
      <c r="I158" s="135" t="s">
        <v>46</v>
      </c>
      <c r="J158" s="135" t="s">
        <v>132</v>
      </c>
      <c r="K158" s="135" t="s">
        <v>410</v>
      </c>
      <c r="L158" s="135" t="s">
        <v>411</v>
      </c>
    </row>
    <row r="159" spans="3:12" ht="15.75" thickBot="1" x14ac:dyDescent="0.3">
      <c r="C159" s="136" t="s">
        <v>482</v>
      </c>
      <c r="D159" s="198"/>
      <c r="E159" s="151">
        <v>12</v>
      </c>
      <c r="F159" s="292">
        <f>HLOOKUP($C159,$BZ$2:$CM$3,2,0)</f>
        <v>43674.39</v>
      </c>
      <c r="G159" s="112">
        <f>D159*E159*F159</f>
        <v>0</v>
      </c>
      <c r="H159" s="165"/>
      <c r="I159" s="113" t="s">
        <v>496</v>
      </c>
      <c r="J159" s="113" t="str">
        <f>VLOOKUP(I159,Presupuesto!$B$11:$C$565,2,0)</f>
        <v>SUELDOS Y SALARIOS PERMANENTES</v>
      </c>
      <c r="K159" s="215" t="s">
        <v>1450</v>
      </c>
      <c r="L159" s="97" t="s">
        <v>394</v>
      </c>
    </row>
    <row r="160" spans="3:12" x14ac:dyDescent="0.25">
      <c r="C160" s="170" t="s">
        <v>58</v>
      </c>
      <c r="D160" s="162"/>
      <c r="E160" s="153">
        <v>0</v>
      </c>
      <c r="F160" s="99">
        <f>IF(E159=0,"",(G159/E159)/12*E159)</f>
        <v>0</v>
      </c>
      <c r="G160" s="96">
        <f>F160</f>
        <v>0</v>
      </c>
      <c r="H160" s="163"/>
      <c r="I160" s="115" t="s">
        <v>516</v>
      </c>
      <c r="J160" s="115" t="str">
        <f>VLOOKUP(I160,Presupuesto!$B$11:$C$565,2,0)</f>
        <v>AGUINALDO Y DECIMO CUARTO MES</v>
      </c>
      <c r="K160" s="97" t="str">
        <f t="shared" ref="K160:K191" si="4">$K$159</f>
        <v>Posgrado</v>
      </c>
      <c r="L160" s="97" t="s">
        <v>412</v>
      </c>
    </row>
    <row r="161" spans="3:12" ht="15.75" thickBot="1" x14ac:dyDescent="0.3">
      <c r="C161" s="171" t="s">
        <v>59</v>
      </c>
      <c r="D161" s="162"/>
      <c r="E161" s="153">
        <v>0</v>
      </c>
      <c r="F161" s="116">
        <f>IF(E159&lt;6,"",((E159-6)/12)*(G159/E159))</f>
        <v>0</v>
      </c>
      <c r="G161" s="96">
        <f>F161</f>
        <v>0</v>
      </c>
      <c r="H161" s="163"/>
      <c r="I161" s="100" t="s">
        <v>519</v>
      </c>
      <c r="J161" s="100" t="str">
        <f>VLOOKUP(I161,Presupuesto!$B$11:$C$565,2,0)</f>
        <v>DECIMOCUARTO MES</v>
      </c>
      <c r="K161" s="97" t="str">
        <f t="shared" si="4"/>
        <v>Posgrado</v>
      </c>
      <c r="L161" s="97" t="s">
        <v>395</v>
      </c>
    </row>
    <row r="162" spans="3:12" ht="15.75" thickBot="1" x14ac:dyDescent="0.3">
      <c r="C162" s="136" t="s">
        <v>483</v>
      </c>
      <c r="D162" s="198"/>
      <c r="E162" s="151">
        <v>12</v>
      </c>
      <c r="F162" s="292">
        <f>HLOOKUP($C162,$BZ$2:$CM$3,2,0)</f>
        <v>39703.99</v>
      </c>
      <c r="G162" s="112">
        <f>D162*E162*F162</f>
        <v>0</v>
      </c>
      <c r="H162" s="165"/>
      <c r="I162" s="113" t="s">
        <v>496</v>
      </c>
      <c r="J162" s="113" t="str">
        <f>VLOOKUP(I162,Presupuesto!$B$11:$C$565,2,0)</f>
        <v>SUELDOS Y SALARIOS PERMANENTES</v>
      </c>
      <c r="K162" s="97" t="str">
        <f t="shared" si="4"/>
        <v>Posgrado</v>
      </c>
      <c r="L162" s="97" t="s">
        <v>395</v>
      </c>
    </row>
    <row r="163" spans="3:12" x14ac:dyDescent="0.25">
      <c r="C163" s="170" t="s">
        <v>58</v>
      </c>
      <c r="D163" s="162"/>
      <c r="E163" s="153">
        <v>0</v>
      </c>
      <c r="F163" s="99">
        <f>IF(E162=0,"",(G162/E162)/12*E162)</f>
        <v>0</v>
      </c>
      <c r="G163" s="96">
        <f>F163</f>
        <v>0</v>
      </c>
      <c r="H163" s="163"/>
      <c r="I163" s="115" t="s">
        <v>516</v>
      </c>
      <c r="J163" s="115" t="str">
        <f>VLOOKUP(I163,Presupuesto!$B$11:$C$565,2,0)</f>
        <v>AGUINALDO Y DECIMO CUARTO MES</v>
      </c>
      <c r="K163" s="97" t="str">
        <f t="shared" si="4"/>
        <v>Posgrado</v>
      </c>
      <c r="L163" s="97" t="s">
        <v>395</v>
      </c>
    </row>
    <row r="164" spans="3:12" ht="15.75" thickBot="1" x14ac:dyDescent="0.3">
      <c r="C164" s="171" t="s">
        <v>59</v>
      </c>
      <c r="D164" s="162"/>
      <c r="E164" s="153">
        <v>0</v>
      </c>
      <c r="F164" s="116">
        <f>IF(E162&lt;6,"",((E162-6)/12)*(G162/E162))</f>
        <v>0</v>
      </c>
      <c r="G164" s="96">
        <f>F164</f>
        <v>0</v>
      </c>
      <c r="H164" s="163"/>
      <c r="I164" s="100" t="s">
        <v>519</v>
      </c>
      <c r="J164" s="100" t="str">
        <f>VLOOKUP(I164,Presupuesto!$B$11:$C$565,2,0)</f>
        <v>DECIMOCUARTO MES</v>
      </c>
      <c r="K164" s="97" t="str">
        <f t="shared" si="4"/>
        <v>Posgrado</v>
      </c>
      <c r="L164" s="97" t="s">
        <v>395</v>
      </c>
    </row>
    <row r="165" spans="3:12" ht="15.75" thickBot="1" x14ac:dyDescent="0.3">
      <c r="C165" s="136" t="s">
        <v>484</v>
      </c>
      <c r="D165" s="198"/>
      <c r="E165" s="151">
        <v>12</v>
      </c>
      <c r="F165" s="292">
        <f>HLOOKUP($C165,$BZ$2:$CM$3,2,0)</f>
        <v>35733.589999999997</v>
      </c>
      <c r="G165" s="112">
        <f>D165*E165*F165</f>
        <v>0</v>
      </c>
      <c r="H165" s="165"/>
      <c r="I165" s="113" t="s">
        <v>496</v>
      </c>
      <c r="J165" s="113" t="str">
        <f>VLOOKUP(I165,Presupuesto!$B$11:$C$565,2,0)</f>
        <v>SUELDOS Y SALARIOS PERMANENTES</v>
      </c>
      <c r="K165" s="97" t="str">
        <f t="shared" si="4"/>
        <v>Posgrado</v>
      </c>
      <c r="L165" s="97" t="s">
        <v>395</v>
      </c>
    </row>
    <row r="166" spans="3:12" x14ac:dyDescent="0.25">
      <c r="C166" s="170" t="s">
        <v>58</v>
      </c>
      <c r="D166" s="162"/>
      <c r="E166" s="153">
        <v>0</v>
      </c>
      <c r="F166" s="99">
        <f>IF(E165=0,"",(G165/E165)/12*E165)</f>
        <v>0</v>
      </c>
      <c r="G166" s="96">
        <f>F166</f>
        <v>0</v>
      </c>
      <c r="H166" s="163"/>
      <c r="I166" s="115" t="s">
        <v>516</v>
      </c>
      <c r="J166" s="115" t="str">
        <f>VLOOKUP(I166,Presupuesto!$B$11:$C$565,2,0)</f>
        <v>AGUINALDO Y DECIMO CUARTO MES</v>
      </c>
      <c r="K166" s="97" t="str">
        <f t="shared" si="4"/>
        <v>Posgrado</v>
      </c>
      <c r="L166" s="97" t="s">
        <v>395</v>
      </c>
    </row>
    <row r="167" spans="3:12" ht="15.75" thickBot="1" x14ac:dyDescent="0.3">
      <c r="C167" s="171" t="s">
        <v>59</v>
      </c>
      <c r="D167" s="162"/>
      <c r="E167" s="153">
        <v>0</v>
      </c>
      <c r="F167" s="116">
        <f>IF(E165&lt;6,"",((E165-6)/12)*(G165/E165))</f>
        <v>0</v>
      </c>
      <c r="G167" s="96">
        <f>F167</f>
        <v>0</v>
      </c>
      <c r="H167" s="163"/>
      <c r="I167" s="100" t="s">
        <v>519</v>
      </c>
      <c r="J167" s="100" t="str">
        <f>VLOOKUP(I167,Presupuesto!$B$11:$C$565,2,0)</f>
        <v>DECIMOCUARTO MES</v>
      </c>
      <c r="K167" s="97" t="str">
        <f t="shared" si="4"/>
        <v>Posgrado</v>
      </c>
      <c r="L167" s="97" t="s">
        <v>395</v>
      </c>
    </row>
    <row r="168" spans="3:12" ht="15.75" thickBot="1" x14ac:dyDescent="0.3">
      <c r="C168" s="136" t="s">
        <v>485</v>
      </c>
      <c r="D168" s="198"/>
      <c r="E168" s="151">
        <v>12</v>
      </c>
      <c r="F168" s="292">
        <f>HLOOKUP($C168,$BZ$2:$CM$3,2,0)</f>
        <v>31763.19</v>
      </c>
      <c r="G168" s="112">
        <f>D168*E168*F168</f>
        <v>0</v>
      </c>
      <c r="H168" s="165"/>
      <c r="I168" s="113" t="s">
        <v>496</v>
      </c>
      <c r="J168" s="113" t="str">
        <f>VLOOKUP(I168,Presupuesto!$B$11:$C$565,2,0)</f>
        <v>SUELDOS Y SALARIOS PERMANENTES</v>
      </c>
      <c r="K168" s="97" t="str">
        <f t="shared" si="4"/>
        <v>Posgrado</v>
      </c>
      <c r="L168" s="97" t="s">
        <v>395</v>
      </c>
    </row>
    <row r="169" spans="3:12" x14ac:dyDescent="0.25">
      <c r="C169" s="170" t="s">
        <v>58</v>
      </c>
      <c r="D169" s="162"/>
      <c r="E169" s="153">
        <v>0</v>
      </c>
      <c r="F169" s="99">
        <f>IF(E168=0,"",(G168/E168)/12*E168)</f>
        <v>0</v>
      </c>
      <c r="G169" s="96">
        <f>F169</f>
        <v>0</v>
      </c>
      <c r="H169" s="163"/>
      <c r="I169" s="115" t="s">
        <v>516</v>
      </c>
      <c r="J169" s="115" t="str">
        <f>VLOOKUP(I169,Presupuesto!$B$11:$C$565,2,0)</f>
        <v>AGUINALDO Y DECIMO CUARTO MES</v>
      </c>
      <c r="K169" s="97" t="str">
        <f t="shared" si="4"/>
        <v>Posgrado</v>
      </c>
      <c r="L169" s="97" t="s">
        <v>395</v>
      </c>
    </row>
    <row r="170" spans="3:12" ht="15.75" thickBot="1" x14ac:dyDescent="0.3">
      <c r="C170" s="171" t="s">
        <v>59</v>
      </c>
      <c r="D170" s="162"/>
      <c r="E170" s="153">
        <v>0</v>
      </c>
      <c r="F170" s="116">
        <f>IF(E168&lt;6,"",((E168-6)/12)*(G168/E168))</f>
        <v>0</v>
      </c>
      <c r="G170" s="96">
        <f>F170</f>
        <v>0</v>
      </c>
      <c r="H170" s="163"/>
      <c r="I170" s="100" t="s">
        <v>519</v>
      </c>
      <c r="J170" s="100" t="str">
        <f>VLOOKUP(I170,Presupuesto!$B$11:$C$565,2,0)</f>
        <v>DECIMOCUARTO MES</v>
      </c>
      <c r="K170" s="97" t="str">
        <f t="shared" si="4"/>
        <v>Posgrado</v>
      </c>
      <c r="L170" s="97" t="s">
        <v>395</v>
      </c>
    </row>
    <row r="171" spans="3:12" ht="15.75" thickBot="1" x14ac:dyDescent="0.3">
      <c r="C171" s="136" t="s">
        <v>486</v>
      </c>
      <c r="D171" s="198"/>
      <c r="E171" s="151">
        <v>12</v>
      </c>
      <c r="F171" s="292">
        <f>HLOOKUP($C171,$BZ$2:$CM$3,2,0)</f>
        <v>29777.99</v>
      </c>
      <c r="G171" s="112">
        <f>D171*E171*F171</f>
        <v>0</v>
      </c>
      <c r="H171" s="165"/>
      <c r="I171" s="113" t="s">
        <v>496</v>
      </c>
      <c r="J171" s="113" t="str">
        <f>VLOOKUP(I171,Presupuesto!$B$11:$C$565,2,0)</f>
        <v>SUELDOS Y SALARIOS PERMANENTES</v>
      </c>
      <c r="K171" s="97" t="str">
        <f t="shared" si="4"/>
        <v>Posgrado</v>
      </c>
      <c r="L171" s="97" t="s">
        <v>395</v>
      </c>
    </row>
    <row r="172" spans="3:12" x14ac:dyDescent="0.25">
      <c r="C172" s="170" t="s">
        <v>58</v>
      </c>
      <c r="D172" s="162"/>
      <c r="E172" s="153">
        <v>0</v>
      </c>
      <c r="F172" s="99">
        <f>IF(E171=0,"",(G171/E171)/12*E171)</f>
        <v>0</v>
      </c>
      <c r="G172" s="96">
        <f>F172</f>
        <v>0</v>
      </c>
      <c r="H172" s="163"/>
      <c r="I172" s="115" t="s">
        <v>516</v>
      </c>
      <c r="J172" s="115" t="str">
        <f>VLOOKUP(I172,Presupuesto!$B$11:$C$565,2,0)</f>
        <v>AGUINALDO Y DECIMO CUARTO MES</v>
      </c>
      <c r="K172" s="97" t="str">
        <f t="shared" si="4"/>
        <v>Posgrado</v>
      </c>
      <c r="L172" s="97" t="s">
        <v>395</v>
      </c>
    </row>
    <row r="173" spans="3:12" ht="15.75" thickBot="1" x14ac:dyDescent="0.3">
      <c r="C173" s="171" t="s">
        <v>59</v>
      </c>
      <c r="D173" s="162"/>
      <c r="E173" s="153">
        <v>0</v>
      </c>
      <c r="F173" s="116">
        <f>IF(E171&lt;6,"",((E171-6)/12)*(G171/E171))</f>
        <v>0</v>
      </c>
      <c r="G173" s="96">
        <f>F173</f>
        <v>0</v>
      </c>
      <c r="H173" s="163"/>
      <c r="I173" s="100" t="s">
        <v>519</v>
      </c>
      <c r="J173" s="100" t="str">
        <f>VLOOKUP(I173,Presupuesto!$B$11:$C$565,2,0)</f>
        <v>DECIMOCUARTO MES</v>
      </c>
      <c r="K173" s="97" t="str">
        <f t="shared" si="4"/>
        <v>Posgrado</v>
      </c>
      <c r="L173" s="97" t="s">
        <v>395</v>
      </c>
    </row>
    <row r="174" spans="3:12" ht="15.75" thickBot="1" x14ac:dyDescent="0.3">
      <c r="C174" s="136" t="s">
        <v>487</v>
      </c>
      <c r="D174" s="198"/>
      <c r="E174" s="151">
        <v>12</v>
      </c>
      <c r="F174" s="292">
        <f>HLOOKUP($C174,$BZ$2:$CM$3,2,0)</f>
        <v>27792.79</v>
      </c>
      <c r="G174" s="112">
        <f>D174*E174*F174</f>
        <v>0</v>
      </c>
      <c r="H174" s="165"/>
      <c r="I174" s="113" t="s">
        <v>496</v>
      </c>
      <c r="J174" s="113" t="str">
        <f>VLOOKUP(I174,Presupuesto!$B$11:$C$565,2,0)</f>
        <v>SUELDOS Y SALARIOS PERMANENTES</v>
      </c>
      <c r="K174" s="97" t="str">
        <f t="shared" si="4"/>
        <v>Posgrado</v>
      </c>
      <c r="L174" s="97" t="s">
        <v>395</v>
      </c>
    </row>
    <row r="175" spans="3:12" x14ac:dyDescent="0.25">
      <c r="C175" s="170" t="s">
        <v>58</v>
      </c>
      <c r="D175" s="162"/>
      <c r="E175" s="153">
        <v>0</v>
      </c>
      <c r="F175" s="99">
        <f>IF(E174=0,"",(G174/E174)/12*E174)</f>
        <v>0</v>
      </c>
      <c r="G175" s="96">
        <f>F175</f>
        <v>0</v>
      </c>
      <c r="H175" s="163"/>
      <c r="I175" s="115" t="s">
        <v>516</v>
      </c>
      <c r="J175" s="115" t="str">
        <f>VLOOKUP(I175,Presupuesto!$B$11:$C$565,2,0)</f>
        <v>AGUINALDO Y DECIMO CUARTO MES</v>
      </c>
      <c r="K175" s="97" t="str">
        <f t="shared" si="4"/>
        <v>Posgrado</v>
      </c>
      <c r="L175" s="97" t="s">
        <v>395</v>
      </c>
    </row>
    <row r="176" spans="3:12" ht="15.75" thickBot="1" x14ac:dyDescent="0.3">
      <c r="C176" s="171" t="s">
        <v>59</v>
      </c>
      <c r="D176" s="162"/>
      <c r="E176" s="153">
        <v>0</v>
      </c>
      <c r="F176" s="116">
        <f>IF(E174&lt;6,"",((E174-6)/12)*(G174/E174))</f>
        <v>0</v>
      </c>
      <c r="G176" s="96">
        <f>F176</f>
        <v>0</v>
      </c>
      <c r="H176" s="163"/>
      <c r="I176" s="100" t="s">
        <v>519</v>
      </c>
      <c r="J176" s="100" t="str">
        <f>VLOOKUP(I176,Presupuesto!$B$11:$C$565,2,0)</f>
        <v>DECIMOCUARTO MES</v>
      </c>
      <c r="K176" s="97" t="str">
        <f t="shared" si="4"/>
        <v>Posgrado</v>
      </c>
      <c r="L176" s="97" t="s">
        <v>395</v>
      </c>
    </row>
    <row r="177" spans="3:12" ht="15.75" thickBot="1" x14ac:dyDescent="0.3">
      <c r="C177" s="136" t="s">
        <v>488</v>
      </c>
      <c r="D177" s="198"/>
      <c r="E177" s="151">
        <v>12</v>
      </c>
      <c r="F177" s="292">
        <f>HLOOKUP($C177,$BZ$2:$CM$3,2,0)</f>
        <v>18859.39</v>
      </c>
      <c r="G177" s="112">
        <f>D177*E177*F177</f>
        <v>0</v>
      </c>
      <c r="H177" s="165"/>
      <c r="I177" s="113" t="s">
        <v>496</v>
      </c>
      <c r="J177" s="113" t="str">
        <f>VLOOKUP(I177,Presupuesto!$B$11:$C$565,2,0)</f>
        <v>SUELDOS Y SALARIOS PERMANENTES</v>
      </c>
      <c r="K177" s="97" t="str">
        <f t="shared" si="4"/>
        <v>Posgrado</v>
      </c>
      <c r="L177" s="97" t="s">
        <v>395</v>
      </c>
    </row>
    <row r="178" spans="3:12" x14ac:dyDescent="0.25">
      <c r="C178" s="170" t="s">
        <v>58</v>
      </c>
      <c r="D178" s="162"/>
      <c r="E178" s="153">
        <v>0</v>
      </c>
      <c r="F178" s="99">
        <f>IF(E177=0,"",(G177/E177)/12*E177)</f>
        <v>0</v>
      </c>
      <c r="G178" s="96">
        <f>F178</f>
        <v>0</v>
      </c>
      <c r="H178" s="163"/>
      <c r="I178" s="115" t="s">
        <v>516</v>
      </c>
      <c r="J178" s="115" t="str">
        <f>VLOOKUP(I178,Presupuesto!$B$11:$C$565,2,0)</f>
        <v>AGUINALDO Y DECIMO CUARTO MES</v>
      </c>
      <c r="K178" s="97" t="str">
        <f t="shared" si="4"/>
        <v>Posgrado</v>
      </c>
      <c r="L178" s="97" t="s">
        <v>395</v>
      </c>
    </row>
    <row r="179" spans="3:12" ht="15.75" thickBot="1" x14ac:dyDescent="0.3">
      <c r="C179" s="171" t="s">
        <v>59</v>
      </c>
      <c r="D179" s="162"/>
      <c r="E179" s="153">
        <v>0</v>
      </c>
      <c r="F179" s="116">
        <f>IF(E177&lt;6,"",((E177-6)/12)*(G177/E177))</f>
        <v>0</v>
      </c>
      <c r="G179" s="96">
        <f>F179</f>
        <v>0</v>
      </c>
      <c r="H179" s="163"/>
      <c r="I179" s="100" t="s">
        <v>519</v>
      </c>
      <c r="J179" s="100" t="str">
        <f>VLOOKUP(I179,Presupuesto!$B$11:$C$565,2,0)</f>
        <v>DECIMOCUARTO MES</v>
      </c>
      <c r="K179" s="97" t="str">
        <f t="shared" si="4"/>
        <v>Posgrado</v>
      </c>
      <c r="L179" s="97" t="s">
        <v>395</v>
      </c>
    </row>
    <row r="180" spans="3:12" ht="15.75" thickBot="1" x14ac:dyDescent="0.3">
      <c r="C180" s="136" t="s">
        <v>489</v>
      </c>
      <c r="D180" s="198"/>
      <c r="E180" s="151">
        <v>12</v>
      </c>
      <c r="F180" s="292">
        <f>HLOOKUP($C180,$BZ$2:$CM$3,2,0)</f>
        <v>17866.8</v>
      </c>
      <c r="G180" s="112">
        <f>D180*E180*F180</f>
        <v>0</v>
      </c>
      <c r="H180" s="165"/>
      <c r="I180" s="113" t="s">
        <v>496</v>
      </c>
      <c r="J180" s="113" t="str">
        <f>VLOOKUP(I180,Presupuesto!$B$11:$C$565,2,0)</f>
        <v>SUELDOS Y SALARIOS PERMANENTES</v>
      </c>
      <c r="K180" s="97" t="str">
        <f t="shared" si="4"/>
        <v>Posgrado</v>
      </c>
      <c r="L180" s="97" t="s">
        <v>395</v>
      </c>
    </row>
    <row r="181" spans="3:12" x14ac:dyDescent="0.25">
      <c r="C181" s="170" t="s">
        <v>58</v>
      </c>
      <c r="D181" s="162"/>
      <c r="E181" s="153">
        <v>0</v>
      </c>
      <c r="F181" s="99">
        <f>IF(E180=0,"",(G180/E180)/12*E180)</f>
        <v>0</v>
      </c>
      <c r="G181" s="96">
        <f>F181</f>
        <v>0</v>
      </c>
      <c r="H181" s="163"/>
      <c r="I181" s="115" t="s">
        <v>516</v>
      </c>
      <c r="J181" s="115" t="str">
        <f>VLOOKUP(I181,Presupuesto!$B$11:$C$565,2,0)</f>
        <v>AGUINALDO Y DECIMO CUARTO MES</v>
      </c>
      <c r="K181" s="97" t="str">
        <f t="shared" si="4"/>
        <v>Posgrado</v>
      </c>
      <c r="L181" s="97" t="s">
        <v>395</v>
      </c>
    </row>
    <row r="182" spans="3:12" ht="15.75" thickBot="1" x14ac:dyDescent="0.3">
      <c r="C182" s="171" t="s">
        <v>59</v>
      </c>
      <c r="D182" s="162"/>
      <c r="E182" s="153">
        <v>0</v>
      </c>
      <c r="F182" s="116">
        <f>IF(E180&lt;6,"",((E180-6)/12)*(G180/E180))</f>
        <v>0</v>
      </c>
      <c r="G182" s="96">
        <f>F182</f>
        <v>0</v>
      </c>
      <c r="H182" s="163"/>
      <c r="I182" s="100" t="s">
        <v>519</v>
      </c>
      <c r="J182" s="100" t="str">
        <f>VLOOKUP(I182,Presupuesto!$B$11:$C$565,2,0)</f>
        <v>DECIMOCUARTO MES</v>
      </c>
      <c r="K182" s="97" t="str">
        <f t="shared" si="4"/>
        <v>Posgrado</v>
      </c>
      <c r="L182" s="97" t="s">
        <v>395</v>
      </c>
    </row>
    <row r="183" spans="3:12" ht="15.75" thickBot="1" x14ac:dyDescent="0.3">
      <c r="C183" s="136" t="s">
        <v>490</v>
      </c>
      <c r="D183" s="198"/>
      <c r="E183" s="151">
        <v>12</v>
      </c>
      <c r="F183" s="292">
        <f>HLOOKUP($C183,$BZ$2:$CM$3,2,0)</f>
        <v>13896.4</v>
      </c>
      <c r="G183" s="112">
        <f>D183*E183*F183</f>
        <v>0</v>
      </c>
      <c r="H183" s="165"/>
      <c r="I183" s="113" t="s">
        <v>496</v>
      </c>
      <c r="J183" s="113" t="str">
        <f>VLOOKUP(I183,Presupuesto!$B$11:$C$565,2,0)</f>
        <v>SUELDOS Y SALARIOS PERMANENTES</v>
      </c>
      <c r="K183" s="97" t="str">
        <f t="shared" si="4"/>
        <v>Posgrado</v>
      </c>
      <c r="L183" s="97" t="s">
        <v>395</v>
      </c>
    </row>
    <row r="184" spans="3:12" x14ac:dyDescent="0.25">
      <c r="C184" s="170" t="s">
        <v>58</v>
      </c>
      <c r="D184" s="162"/>
      <c r="E184" s="153">
        <v>0</v>
      </c>
      <c r="F184" s="99">
        <f>IF(E183=0,"",(G183/E183)/12*E183)</f>
        <v>0</v>
      </c>
      <c r="G184" s="96">
        <f>F184</f>
        <v>0</v>
      </c>
      <c r="H184" s="163"/>
      <c r="I184" s="115" t="s">
        <v>516</v>
      </c>
      <c r="J184" s="115" t="str">
        <f>VLOOKUP(I184,Presupuesto!$B$11:$C$565,2,0)</f>
        <v>AGUINALDO Y DECIMO CUARTO MES</v>
      </c>
      <c r="K184" s="97" t="str">
        <f t="shared" si="4"/>
        <v>Posgrado</v>
      </c>
      <c r="L184" s="97" t="s">
        <v>395</v>
      </c>
    </row>
    <row r="185" spans="3:12" ht="15.75" thickBot="1" x14ac:dyDescent="0.3">
      <c r="C185" s="171" t="s">
        <v>59</v>
      </c>
      <c r="D185" s="162"/>
      <c r="E185" s="153">
        <v>0</v>
      </c>
      <c r="F185" s="116">
        <f>IF(E183&lt;6,"",((E183-6)/12)*(G183/E183))</f>
        <v>0</v>
      </c>
      <c r="G185" s="96">
        <f>F185</f>
        <v>0</v>
      </c>
      <c r="H185" s="163"/>
      <c r="I185" s="100" t="s">
        <v>519</v>
      </c>
      <c r="J185" s="100" t="str">
        <f>VLOOKUP(I185,Presupuesto!$B$11:$C$565,2,0)</f>
        <v>DECIMOCUARTO MES</v>
      </c>
      <c r="K185" s="97" t="str">
        <f t="shared" si="4"/>
        <v>Posgrado</v>
      </c>
      <c r="L185" s="97" t="s">
        <v>395</v>
      </c>
    </row>
    <row r="186" spans="3:12" ht="15.75" thickBot="1" x14ac:dyDescent="0.3">
      <c r="C186" s="136" t="s">
        <v>491</v>
      </c>
      <c r="D186" s="198"/>
      <c r="E186" s="151">
        <v>12</v>
      </c>
      <c r="F186" s="292">
        <f>HLOOKUP($C186,$BZ$2:$CM$3,2,0)</f>
        <v>15004.09</v>
      </c>
      <c r="G186" s="112">
        <f>D186*E186*F186</f>
        <v>0</v>
      </c>
      <c r="H186" s="165"/>
      <c r="I186" s="113" t="s">
        <v>496</v>
      </c>
      <c r="J186" s="113" t="str">
        <f>VLOOKUP(I186,Presupuesto!$B$11:$C$565,2,0)</f>
        <v>SUELDOS Y SALARIOS PERMANENTES</v>
      </c>
      <c r="K186" s="97" t="str">
        <f t="shared" si="4"/>
        <v>Posgrado</v>
      </c>
      <c r="L186" s="97" t="s">
        <v>395</v>
      </c>
    </row>
    <row r="187" spans="3:12" x14ac:dyDescent="0.25">
      <c r="C187" s="170" t="s">
        <v>58</v>
      </c>
      <c r="D187" s="162"/>
      <c r="E187" s="153">
        <v>0</v>
      </c>
      <c r="F187" s="99">
        <f>IF(E186=0,"",(G186/E186)/12*E186)</f>
        <v>0</v>
      </c>
      <c r="G187" s="96">
        <f>F187</f>
        <v>0</v>
      </c>
      <c r="H187" s="163"/>
      <c r="I187" s="115" t="s">
        <v>516</v>
      </c>
      <c r="J187" s="115" t="str">
        <f>VLOOKUP(I187,Presupuesto!$B$11:$C$565,2,0)</f>
        <v>AGUINALDO Y DECIMO CUARTO MES</v>
      </c>
      <c r="K187" s="97" t="str">
        <f t="shared" si="4"/>
        <v>Posgrado</v>
      </c>
      <c r="L187" s="97" t="s">
        <v>395</v>
      </c>
    </row>
    <row r="188" spans="3:12" ht="15.75" thickBot="1" x14ac:dyDescent="0.3">
      <c r="C188" s="171" t="s">
        <v>59</v>
      </c>
      <c r="D188" s="162"/>
      <c r="E188" s="153">
        <v>0</v>
      </c>
      <c r="F188" s="116">
        <f>IF(E186&lt;6,"",((E186-6)/12)*(G186/E186))</f>
        <v>0</v>
      </c>
      <c r="G188" s="96">
        <f>F188</f>
        <v>0</v>
      </c>
      <c r="H188" s="163"/>
      <c r="I188" s="100" t="s">
        <v>519</v>
      </c>
      <c r="J188" s="100" t="str">
        <f>VLOOKUP(I188,Presupuesto!$B$11:$C$565,2,0)</f>
        <v>DECIMOCUARTO MES</v>
      </c>
      <c r="K188" s="97" t="str">
        <f t="shared" si="4"/>
        <v>Posgrado</v>
      </c>
      <c r="L188" s="97" t="s">
        <v>395</v>
      </c>
    </row>
    <row r="189" spans="3:12" ht="15.75" thickBot="1" x14ac:dyDescent="0.3">
      <c r="C189" s="136" t="s">
        <v>492</v>
      </c>
      <c r="D189" s="198"/>
      <c r="E189" s="151">
        <v>12</v>
      </c>
      <c r="F189" s="292">
        <f>HLOOKUP($C189,$BZ$2:$CM$3,2,0)</f>
        <v>13238.9</v>
      </c>
      <c r="G189" s="112">
        <f>D189*E189*F189</f>
        <v>0</v>
      </c>
      <c r="H189" s="165"/>
      <c r="I189" s="113" t="s">
        <v>496</v>
      </c>
      <c r="J189" s="113" t="str">
        <f>VLOOKUP(I189,Presupuesto!$B$11:$C$565,2,0)</f>
        <v>SUELDOS Y SALARIOS PERMANENTES</v>
      </c>
      <c r="K189" s="97" t="str">
        <f t="shared" si="4"/>
        <v>Posgrado</v>
      </c>
      <c r="L189" s="97" t="s">
        <v>395</v>
      </c>
    </row>
    <row r="190" spans="3:12" x14ac:dyDescent="0.25">
      <c r="C190" s="170" t="s">
        <v>58</v>
      </c>
      <c r="D190" s="162"/>
      <c r="E190" s="153">
        <v>0</v>
      </c>
      <c r="F190" s="99">
        <f>IF(E189=0,"",(G189/E189)/12*E189)</f>
        <v>0</v>
      </c>
      <c r="G190" s="96">
        <f>F190</f>
        <v>0</v>
      </c>
      <c r="H190" s="163"/>
      <c r="I190" s="115" t="s">
        <v>516</v>
      </c>
      <c r="J190" s="115" t="str">
        <f>VLOOKUP(I190,Presupuesto!$B$11:$C$565,2,0)</f>
        <v>AGUINALDO Y DECIMO CUARTO MES</v>
      </c>
      <c r="K190" s="97" t="str">
        <f t="shared" si="4"/>
        <v>Posgrado</v>
      </c>
      <c r="L190" s="97" t="s">
        <v>395</v>
      </c>
    </row>
    <row r="191" spans="3:12" ht="15.75" thickBot="1" x14ac:dyDescent="0.3">
      <c r="C191" s="171" t="s">
        <v>59</v>
      </c>
      <c r="D191" s="162"/>
      <c r="E191" s="153">
        <v>0</v>
      </c>
      <c r="F191" s="116">
        <f>IF(E189&lt;6,"",((E189-6)/12)*(G189/E189))</f>
        <v>0</v>
      </c>
      <c r="G191" s="96">
        <f>F191</f>
        <v>0</v>
      </c>
      <c r="H191" s="163"/>
      <c r="I191" s="100" t="s">
        <v>519</v>
      </c>
      <c r="J191" s="100" t="str">
        <f>VLOOKUP(I191,Presupuesto!$B$11:$C$565,2,0)</f>
        <v>DECIMOCUARTO MES</v>
      </c>
      <c r="K191" s="97" t="str">
        <f t="shared" si="4"/>
        <v>Posgrado</v>
      </c>
      <c r="L191" s="97" t="s">
        <v>395</v>
      </c>
    </row>
    <row r="192" spans="3:12" ht="15.75" thickBot="1" x14ac:dyDescent="0.3">
      <c r="C192" s="136" t="s">
        <v>493</v>
      </c>
      <c r="D192" s="198"/>
      <c r="E192" s="151">
        <v>12</v>
      </c>
      <c r="F192" s="292">
        <f>HLOOKUP($C192,$BZ$2:$CM$3,2,0)</f>
        <v>12356.31</v>
      </c>
      <c r="G192" s="112">
        <f>D192*E192*F192</f>
        <v>0</v>
      </c>
      <c r="H192" s="165"/>
      <c r="I192" s="113" t="s">
        <v>496</v>
      </c>
      <c r="J192" s="113" t="str">
        <f>VLOOKUP(I192,Presupuesto!$B$11:$C$565,2,0)</f>
        <v>SUELDOS Y SALARIOS PERMANENTES</v>
      </c>
      <c r="K192" s="97" t="str">
        <f t="shared" ref="K192:K209" si="5">$K$159</f>
        <v>Posgrado</v>
      </c>
      <c r="L192" s="97" t="s">
        <v>395</v>
      </c>
    </row>
    <row r="193" spans="3:12" x14ac:dyDescent="0.25">
      <c r="C193" s="170" t="s">
        <v>58</v>
      </c>
      <c r="D193" s="162"/>
      <c r="E193" s="153">
        <v>0</v>
      </c>
      <c r="F193" s="99">
        <f>IF(E192=0,"",(G192/E192)/12*E192)</f>
        <v>0</v>
      </c>
      <c r="G193" s="96">
        <f>F193</f>
        <v>0</v>
      </c>
      <c r="H193" s="163"/>
      <c r="I193" s="115" t="s">
        <v>516</v>
      </c>
      <c r="J193" s="115" t="str">
        <f>VLOOKUP(I193,Presupuesto!$B$11:$C$565,2,0)</f>
        <v>AGUINALDO Y DECIMO CUARTO MES</v>
      </c>
      <c r="K193" s="97" t="str">
        <f t="shared" si="5"/>
        <v>Posgrado</v>
      </c>
      <c r="L193" s="97" t="s">
        <v>395</v>
      </c>
    </row>
    <row r="194" spans="3:12" ht="15.75" thickBot="1" x14ac:dyDescent="0.3">
      <c r="C194" s="171" t="s">
        <v>59</v>
      </c>
      <c r="D194" s="162"/>
      <c r="E194" s="153">
        <v>0</v>
      </c>
      <c r="F194" s="116">
        <f>IF(E192&lt;6,"",((E192-6)/12)*(G192/E192))</f>
        <v>0</v>
      </c>
      <c r="G194" s="96">
        <f>F194</f>
        <v>0</v>
      </c>
      <c r="H194" s="163"/>
      <c r="I194" s="100" t="s">
        <v>519</v>
      </c>
      <c r="J194" s="100" t="str">
        <f>VLOOKUP(I194,Presupuesto!$B$11:$C$565,2,0)</f>
        <v>DECIMOCUARTO MES</v>
      </c>
      <c r="K194" s="97" t="str">
        <f t="shared" si="5"/>
        <v>Posgrado</v>
      </c>
      <c r="L194" s="97" t="s">
        <v>395</v>
      </c>
    </row>
    <row r="195" spans="3:12" ht="15.75" thickBot="1" x14ac:dyDescent="0.3">
      <c r="C195" s="136" t="s">
        <v>494</v>
      </c>
      <c r="D195" s="198"/>
      <c r="E195" s="151">
        <v>12</v>
      </c>
      <c r="F195" s="292">
        <f>HLOOKUP($C195,$BZ$2:$CM$3,2,0)</f>
        <v>463.22</v>
      </c>
      <c r="G195" s="112">
        <f>D195*E195*F195</f>
        <v>0</v>
      </c>
      <c r="H195" s="165"/>
      <c r="I195" s="113" t="s">
        <v>496</v>
      </c>
      <c r="J195" s="113" t="str">
        <f>VLOOKUP(I195,Presupuesto!$B$11:$C$565,2,0)</f>
        <v>SUELDOS Y SALARIOS PERMANENTES</v>
      </c>
      <c r="K195" s="97" t="str">
        <f t="shared" si="5"/>
        <v>Posgrado</v>
      </c>
      <c r="L195" s="97" t="s">
        <v>395</v>
      </c>
    </row>
    <row r="196" spans="3:12" x14ac:dyDescent="0.25">
      <c r="C196" s="170" t="s">
        <v>58</v>
      </c>
      <c r="D196" s="162"/>
      <c r="E196" s="153">
        <v>0</v>
      </c>
      <c r="F196" s="99">
        <f>IF(E195=0,"",(G195/E195)/12*E195)</f>
        <v>0</v>
      </c>
      <c r="G196" s="96">
        <f>F196</f>
        <v>0</v>
      </c>
      <c r="H196" s="163"/>
      <c r="I196" s="115" t="s">
        <v>516</v>
      </c>
      <c r="J196" s="115" t="str">
        <f>VLOOKUP(I196,Presupuesto!$B$11:$C$565,2,0)</f>
        <v>AGUINALDO Y DECIMO CUARTO MES</v>
      </c>
      <c r="K196" s="97" t="str">
        <f t="shared" si="5"/>
        <v>Posgrado</v>
      </c>
      <c r="L196" s="97" t="s">
        <v>395</v>
      </c>
    </row>
    <row r="197" spans="3:12" ht="15.75" thickBot="1" x14ac:dyDescent="0.3">
      <c r="C197" s="171" t="s">
        <v>59</v>
      </c>
      <c r="D197" s="162"/>
      <c r="E197" s="153">
        <v>0</v>
      </c>
      <c r="F197" s="116">
        <f>IF(E195&lt;6,"",((E195-6)/12)*(G195/E195))</f>
        <v>0</v>
      </c>
      <c r="G197" s="96">
        <f>F197</f>
        <v>0</v>
      </c>
      <c r="H197" s="163"/>
      <c r="I197" s="100" t="s">
        <v>519</v>
      </c>
      <c r="J197" s="100" t="str">
        <f>VLOOKUP(I197,Presupuesto!$B$11:$C$565,2,0)</f>
        <v>DECIMOCUARTO MES</v>
      </c>
      <c r="K197" s="97" t="str">
        <f t="shared" si="5"/>
        <v>Posgrado</v>
      </c>
      <c r="L197" s="97" t="s">
        <v>395</v>
      </c>
    </row>
    <row r="198" spans="3:12" ht="15.75" thickBot="1" x14ac:dyDescent="0.3">
      <c r="C198" s="136" t="s">
        <v>495</v>
      </c>
      <c r="D198" s="198"/>
      <c r="E198" s="151">
        <v>12</v>
      </c>
      <c r="F198" s="292">
        <f>HLOOKUP($C198,$BZ$2:$CM$3,2,0)</f>
        <v>2007.3</v>
      </c>
      <c r="G198" s="112">
        <f>D198*E198*F198</f>
        <v>0</v>
      </c>
      <c r="H198" s="165"/>
      <c r="I198" s="113" t="s">
        <v>496</v>
      </c>
      <c r="J198" s="113" t="str">
        <f>VLOOKUP(I198,Presupuesto!$B$11:$C$565,2,0)</f>
        <v>SUELDOS Y SALARIOS PERMANENTES</v>
      </c>
      <c r="K198" s="97" t="str">
        <f t="shared" si="5"/>
        <v>Posgrado</v>
      </c>
      <c r="L198" s="97" t="s">
        <v>395</v>
      </c>
    </row>
    <row r="199" spans="3:12" x14ac:dyDescent="0.25">
      <c r="C199" s="170" t="s">
        <v>58</v>
      </c>
      <c r="D199" s="162"/>
      <c r="E199" s="153">
        <v>0</v>
      </c>
      <c r="F199" s="99">
        <f>IF(E198=0,"",(G198/E198)/12*E198)</f>
        <v>0</v>
      </c>
      <c r="G199" s="96">
        <f>F199</f>
        <v>0</v>
      </c>
      <c r="H199" s="163"/>
      <c r="I199" s="115" t="s">
        <v>516</v>
      </c>
      <c r="J199" s="115" t="str">
        <f>VLOOKUP(I199,Presupuesto!$B$11:$C$565,2,0)</f>
        <v>AGUINALDO Y DECIMO CUARTO MES</v>
      </c>
      <c r="K199" s="97" t="str">
        <f t="shared" si="5"/>
        <v>Posgrado</v>
      </c>
      <c r="L199" s="97" t="s">
        <v>395</v>
      </c>
    </row>
    <row r="200" spans="3:12" ht="15.75" thickBot="1" x14ac:dyDescent="0.3">
      <c r="C200" s="171" t="s">
        <v>59</v>
      </c>
      <c r="D200" s="162"/>
      <c r="E200" s="153">
        <v>0</v>
      </c>
      <c r="F200" s="116">
        <f>IF(E198&lt;6,"",((E198-6)/12)*(G198/E198))</f>
        <v>0</v>
      </c>
      <c r="G200" s="96">
        <f>F200</f>
        <v>0</v>
      </c>
      <c r="H200" s="163"/>
      <c r="I200" s="100" t="s">
        <v>519</v>
      </c>
      <c r="J200" s="100" t="str">
        <f>VLOOKUP(I200,Presupuesto!$B$11:$C$565,2,0)</f>
        <v>DECIMOCUARTO MES</v>
      </c>
      <c r="K200" s="97" t="str">
        <f t="shared" si="5"/>
        <v>Posgrado</v>
      </c>
      <c r="L200" s="97" t="s">
        <v>395</v>
      </c>
    </row>
    <row r="201" spans="3:12" ht="15.75" thickBot="1" x14ac:dyDescent="0.3">
      <c r="C201" s="139" t="s">
        <v>83</v>
      </c>
      <c r="D201" s="198"/>
      <c r="E201" s="151">
        <v>12</v>
      </c>
      <c r="F201" s="138">
        <v>30000</v>
      </c>
      <c r="G201" s="112">
        <f>D201*E201*F201</f>
        <v>0</v>
      </c>
      <c r="H201" s="165"/>
      <c r="I201" s="113" t="s">
        <v>564</v>
      </c>
      <c r="J201" s="113" t="str">
        <f>VLOOKUP(I201,Presupuesto!$B$11:$C$565,2,0)</f>
        <v>CONTRATOS ESPECIALES</v>
      </c>
      <c r="K201" s="97" t="str">
        <f t="shared" si="5"/>
        <v>Posgrado</v>
      </c>
      <c r="L201" s="97" t="s">
        <v>395</v>
      </c>
    </row>
    <row r="202" spans="3:12" x14ac:dyDescent="0.25">
      <c r="C202" s="170" t="s">
        <v>58</v>
      </c>
      <c r="D202" s="162"/>
      <c r="E202" s="153">
        <v>0</v>
      </c>
      <c r="F202" s="116">
        <f>IF(E201=0,"",(G201/E201)/12*E201)</f>
        <v>0</v>
      </c>
      <c r="G202" s="96">
        <f>F202</f>
        <v>0</v>
      </c>
      <c r="H202" s="163"/>
      <c r="I202" s="100" t="s">
        <v>564</v>
      </c>
      <c r="J202" s="100" t="str">
        <f>VLOOKUP(I202,Presupuesto!$B$11:$C$565,2,0)</f>
        <v>CONTRATOS ESPECIALES</v>
      </c>
      <c r="K202" s="97" t="str">
        <f t="shared" si="5"/>
        <v>Posgrado</v>
      </c>
      <c r="L202" s="97" t="s">
        <v>394</v>
      </c>
    </row>
    <row r="203" spans="3:12" ht="15.75" thickBot="1" x14ac:dyDescent="0.3">
      <c r="C203" s="171" t="s">
        <v>59</v>
      </c>
      <c r="D203" s="162"/>
      <c r="E203" s="153">
        <v>0</v>
      </c>
      <c r="F203" s="99">
        <f>IF(E201&lt;6,"",((E201-6)/12)*(G201/E201))</f>
        <v>0</v>
      </c>
      <c r="G203" s="96">
        <f>F203</f>
        <v>0</v>
      </c>
      <c r="H203" s="163"/>
      <c r="I203" s="100" t="s">
        <v>564</v>
      </c>
      <c r="J203" s="100" t="str">
        <f>VLOOKUP(I203,Presupuesto!$B$11:$C$565,2,0)</f>
        <v>CONTRATOS ESPECIALES</v>
      </c>
      <c r="K203" s="97" t="str">
        <f t="shared" si="5"/>
        <v>Posgrado</v>
      </c>
      <c r="L203" s="97" t="s">
        <v>399</v>
      </c>
    </row>
    <row r="204" spans="3:12" ht="15.75" thickBot="1" x14ac:dyDescent="0.3">
      <c r="C204" s="139" t="s">
        <v>60</v>
      </c>
      <c r="D204" s="198"/>
      <c r="E204" s="151">
        <v>12</v>
      </c>
      <c r="F204" s="117">
        <v>30000</v>
      </c>
      <c r="G204" s="112">
        <f>D204*E204*F204</f>
        <v>0</v>
      </c>
      <c r="H204" s="165"/>
      <c r="I204" s="113" t="s">
        <v>705</v>
      </c>
      <c r="J204" s="113" t="str">
        <f>VLOOKUP(I204,Presupuesto!$B$11:$C$565,2,0)</f>
        <v>OTROS SERVICIOS TECNICOS Y PROFESIONALES</v>
      </c>
      <c r="K204" s="97" t="str">
        <f t="shared" si="5"/>
        <v>Posgrado</v>
      </c>
      <c r="L204" s="97" t="s">
        <v>394</v>
      </c>
    </row>
    <row r="205" spans="3:12" x14ac:dyDescent="0.25">
      <c r="C205" s="170" t="s">
        <v>58</v>
      </c>
      <c r="D205" s="162"/>
      <c r="E205" s="153">
        <v>0</v>
      </c>
      <c r="F205" s="99">
        <v>0</v>
      </c>
      <c r="G205" s="96">
        <f>F205</f>
        <v>0</v>
      </c>
      <c r="H205" s="163"/>
      <c r="I205" s="100" t="s">
        <v>705</v>
      </c>
      <c r="J205" s="100" t="str">
        <f>VLOOKUP(I205,Presupuesto!$B$11:$C$565,2,0)</f>
        <v>OTROS SERVICIOS TECNICOS Y PROFESIONALES</v>
      </c>
      <c r="K205" s="97" t="str">
        <f t="shared" si="5"/>
        <v>Posgrado</v>
      </c>
      <c r="L205" s="97" t="s">
        <v>394</v>
      </c>
    </row>
    <row r="206" spans="3:12" ht="15.75" thickBot="1" x14ac:dyDescent="0.3">
      <c r="C206" s="171" t="s">
        <v>59</v>
      </c>
      <c r="D206" s="162"/>
      <c r="E206" s="153">
        <v>0</v>
      </c>
      <c r="F206" s="99">
        <v>0</v>
      </c>
      <c r="G206" s="96">
        <f>F206</f>
        <v>0</v>
      </c>
      <c r="H206" s="163"/>
      <c r="I206" s="100" t="s">
        <v>705</v>
      </c>
      <c r="J206" s="100" t="str">
        <f>VLOOKUP(I206,Presupuesto!$B$11:$C$565,2,0)</f>
        <v>OTROS SERVICIOS TECNICOS Y PROFESIONALES</v>
      </c>
      <c r="K206" s="97" t="str">
        <f t="shared" si="5"/>
        <v>Posgrado</v>
      </c>
      <c r="L206" s="97" t="s">
        <v>394</v>
      </c>
    </row>
    <row r="207" spans="3:12" ht="15.75" thickBot="1" x14ac:dyDescent="0.3">
      <c r="C207" s="139" t="s">
        <v>61</v>
      </c>
      <c r="D207" s="198"/>
      <c r="E207" s="151">
        <v>12</v>
      </c>
      <c r="F207" s="117">
        <v>30000</v>
      </c>
      <c r="G207" s="112">
        <f>D207*E207*F207</f>
        <v>0</v>
      </c>
      <c r="H207" s="165"/>
      <c r="I207" s="113" t="s">
        <v>496</v>
      </c>
      <c r="J207" s="113" t="str">
        <f>VLOOKUP(I207,Presupuesto!$B$11:$C$565,2,0)</f>
        <v>SUELDOS Y SALARIOS PERMANENTES</v>
      </c>
      <c r="K207" s="97" t="str">
        <f t="shared" si="5"/>
        <v>Posgrado</v>
      </c>
      <c r="L207" s="97" t="s">
        <v>394</v>
      </c>
    </row>
    <row r="208" spans="3:12" x14ac:dyDescent="0.25">
      <c r="C208" s="170" t="s">
        <v>58</v>
      </c>
      <c r="D208" s="168"/>
      <c r="E208" s="130">
        <v>0</v>
      </c>
      <c r="F208" s="118">
        <f>IF(E207=0,"",(G207/E207)/12*E207)</f>
        <v>0</v>
      </c>
      <c r="G208" s="119">
        <f>F208</f>
        <v>0</v>
      </c>
      <c r="H208" s="163"/>
      <c r="I208" s="100" t="s">
        <v>516</v>
      </c>
      <c r="J208" s="100" t="str">
        <f>VLOOKUP(I208,Presupuesto!$B$11:$C$565,2,0)</f>
        <v>AGUINALDO Y DECIMO CUARTO MES</v>
      </c>
      <c r="K208" s="97" t="str">
        <f t="shared" si="5"/>
        <v>Posgrado</v>
      </c>
      <c r="L208" s="97" t="s">
        <v>394</v>
      </c>
    </row>
    <row r="209" spans="3:12" ht="15.75" thickBot="1" x14ac:dyDescent="0.3">
      <c r="C209" s="172" t="s">
        <v>59</v>
      </c>
      <c r="D209" s="161"/>
      <c r="E209" s="131">
        <v>0</v>
      </c>
      <c r="F209" s="104">
        <f>IF(E207&lt;6,"",((E207-6)/12)*(G207/E207))</f>
        <v>0</v>
      </c>
      <c r="G209" s="104">
        <f>F209</f>
        <v>0</v>
      </c>
      <c r="H209" s="161"/>
      <c r="I209" s="105" t="s">
        <v>519</v>
      </c>
      <c r="J209" s="123" t="str">
        <f>VLOOKUP(I209,Presupuesto!$B$11:$C$565,2,0)</f>
        <v>DECIMOCUARTO MES</v>
      </c>
      <c r="K209" s="105" t="str">
        <f t="shared" si="5"/>
        <v>Posgrado</v>
      </c>
      <c r="L209" s="123" t="s">
        <v>394</v>
      </c>
    </row>
    <row r="211" spans="3:12" ht="15.75" thickBot="1" x14ac:dyDescent="0.3">
      <c r="K211" s="152"/>
    </row>
    <row r="212" spans="3:12" ht="15.75" thickBot="1" x14ac:dyDescent="0.3">
      <c r="C212" s="69" t="s">
        <v>43</v>
      </c>
      <c r="D212" s="30">
        <f>SUM(G219:G269)</f>
        <v>0</v>
      </c>
      <c r="E212" s="92"/>
      <c r="F212" s="92"/>
      <c r="G212" s="92"/>
      <c r="H212" s="75"/>
      <c r="I212" s="75"/>
      <c r="J212" s="75"/>
      <c r="K212" s="152"/>
    </row>
    <row r="213" spans="3:12" x14ac:dyDescent="0.25">
      <c r="D213" s="31"/>
      <c r="E213" s="92"/>
      <c r="F213" s="92"/>
      <c r="G213" s="92"/>
      <c r="H213" s="75"/>
      <c r="I213" s="75"/>
      <c r="J213" s="75"/>
      <c r="K213" s="152"/>
    </row>
    <row r="214" spans="3:12" x14ac:dyDescent="0.25">
      <c r="D214" s="31"/>
      <c r="E214" s="92"/>
      <c r="F214" s="92"/>
      <c r="G214" s="92"/>
      <c r="H214" s="75"/>
      <c r="I214" s="75"/>
      <c r="J214" s="75"/>
      <c r="K214" s="152"/>
    </row>
    <row r="215" spans="3:12" ht="15.75" x14ac:dyDescent="0.25">
      <c r="C215" s="201" t="s">
        <v>392</v>
      </c>
      <c r="D215" s="347"/>
      <c r="E215" s="92"/>
      <c r="F215" s="92"/>
      <c r="G215" s="92"/>
      <c r="H215" s="75"/>
      <c r="I215" s="75"/>
      <c r="J215" s="75"/>
      <c r="K215" s="152"/>
    </row>
    <row r="216" spans="3:12" ht="18.75" x14ac:dyDescent="0.25">
      <c r="C216" s="207" t="e">
        <f>IFERROR(VLOOKUP(D215,'1. Desarrollo e Innov. Curricu.'!$E:$F,2,FALSE),IFERROR(VLOOKUP(D215,'2. Investigación Científica'!$E:$F,2,FALSE),IFERROR(VLOOKUP(D215,'3. Vinculación Univ. Sociedad'!$E:$F,2,FALSE),IFERROR(VLOOKUP(D215,'4. Docencia y Profesorado Univ.'!$E:$F,2,FALSE),IFERROR(VLOOKUP(D215,'5. Estudiantes y Graduados'!$E:$F,2,FALSE),IFERROR(VLOOKUP(D215,'11. Gestion Administrativa'!$E:$F,2,FALSE),IFERROR(VLOOKUP(D215,'13. Gestión Académica'!$E:$F,2,FALSE),IFERROR(VLOOKUP(D215,'8. Asegura. de la Calid. y M'!$E:$F,2,FALSE),IFERROR(VLOOKUP(D215,'6. Gestión del Conocimiento'!$E:$F,2,FALSE),IFERROR(VLOOKUP(D215,'15. Gobernabilidad y Proceso...'!$E:$F,2,FALSE),IFERROR(VLOOKUP(D215,'12. Gestión del Talento Humano'!$E:$F,2,FALSE),IFERROR(VLOOKUP(D215,'14. Internacional... de la E.S.'!$E:$F,2,FALSE),IFERROR(VLOOKUP(D215,'10. Posgrado'!$E:$F,2,FALSE),IFERROR(VLOOKUP(D215,'17. Gestión TIC'!$E:$F,2,FALSE),IFERROR(VLOOKUP(D215,'16. Desa. del Sistema Educ.Sup.'!$E:$F,2,FALSE),IFERROR(VLOOKUP(D215,'9. Cultura de Inno. Insti...'!$E:$F,2,FALSE),VLOOKUP(D215,'7. Lo Esencial de la Reforma U.'!$E:$F,2,0)))))))))))))))))</f>
        <v>#N/A</v>
      </c>
      <c r="D216" s="31"/>
      <c r="E216" s="92"/>
      <c r="F216" s="92"/>
      <c r="G216" s="92"/>
      <c r="H216" s="75"/>
      <c r="I216" s="75"/>
      <c r="J216" s="75"/>
      <c r="K216" s="152"/>
    </row>
    <row r="217" spans="3:12" ht="15.75" thickBot="1" x14ac:dyDescent="0.3">
      <c r="C217" s="176"/>
      <c r="D217" s="31"/>
      <c r="E217" s="92"/>
      <c r="F217" s="92"/>
      <c r="G217" s="92"/>
      <c r="H217" s="75"/>
      <c r="I217" s="75"/>
      <c r="J217" s="75"/>
      <c r="K217" s="152"/>
    </row>
    <row r="218" spans="3:12" ht="30.75" thickBot="1" x14ac:dyDescent="0.3">
      <c r="C218" s="133" t="s">
        <v>44</v>
      </c>
      <c r="D218" s="137" t="s">
        <v>55</v>
      </c>
      <c r="E218" s="169" t="s">
        <v>56</v>
      </c>
      <c r="F218" s="137" t="s">
        <v>57</v>
      </c>
      <c r="G218" s="134" t="s">
        <v>27</v>
      </c>
      <c r="H218" s="132" t="s">
        <v>131</v>
      </c>
      <c r="I218" s="135" t="s">
        <v>46</v>
      </c>
      <c r="J218" s="135" t="s">
        <v>132</v>
      </c>
      <c r="K218" s="135" t="s">
        <v>410</v>
      </c>
      <c r="L218" s="135" t="s">
        <v>411</v>
      </c>
    </row>
    <row r="219" spans="3:12" ht="15.75" thickBot="1" x14ac:dyDescent="0.3">
      <c r="C219" s="136" t="s">
        <v>482</v>
      </c>
      <c r="D219" s="198"/>
      <c r="E219" s="151">
        <v>12</v>
      </c>
      <c r="F219" s="292">
        <f>HLOOKUP($C219,$BZ$2:$CM$3,2,0)</f>
        <v>43674.39</v>
      </c>
      <c r="G219" s="112">
        <f>D219*E219*F219</f>
        <v>0</v>
      </c>
      <c r="H219" s="165"/>
      <c r="I219" s="113" t="s">
        <v>496</v>
      </c>
      <c r="J219" s="113" t="str">
        <f>VLOOKUP(I219,Presupuesto!$B$11:$C$565,2,0)</f>
        <v>SUELDOS Y SALARIOS PERMANENTES</v>
      </c>
      <c r="K219" s="215" t="s">
        <v>1450</v>
      </c>
      <c r="L219" s="97" t="s">
        <v>394</v>
      </c>
    </row>
    <row r="220" spans="3:12" x14ac:dyDescent="0.25">
      <c r="C220" s="170" t="s">
        <v>58</v>
      </c>
      <c r="D220" s="162"/>
      <c r="E220" s="153">
        <v>0</v>
      </c>
      <c r="F220" s="99">
        <f>IF(E219=0,"",(G219/E219)/12*E219)</f>
        <v>0</v>
      </c>
      <c r="G220" s="96">
        <f>F220</f>
        <v>0</v>
      </c>
      <c r="H220" s="163"/>
      <c r="I220" s="115" t="s">
        <v>516</v>
      </c>
      <c r="J220" s="115" t="str">
        <f>VLOOKUP(I220,Presupuesto!$B$11:$C$565,2,0)</f>
        <v>AGUINALDO Y DECIMO CUARTO MES</v>
      </c>
      <c r="K220" s="97" t="str">
        <f t="shared" ref="K220:K251" si="6">$K$219</f>
        <v>Posgrado</v>
      </c>
      <c r="L220" s="97" t="s">
        <v>412</v>
      </c>
    </row>
    <row r="221" spans="3:12" ht="15.75" thickBot="1" x14ac:dyDescent="0.3">
      <c r="C221" s="171" t="s">
        <v>59</v>
      </c>
      <c r="D221" s="162"/>
      <c r="E221" s="153">
        <v>0</v>
      </c>
      <c r="F221" s="116">
        <f>IF(E219&lt;6,"",((E219-6)/12)*(G219/E219))</f>
        <v>0</v>
      </c>
      <c r="G221" s="96">
        <f>F221</f>
        <v>0</v>
      </c>
      <c r="H221" s="163"/>
      <c r="I221" s="100" t="s">
        <v>519</v>
      </c>
      <c r="J221" s="100" t="str">
        <f>VLOOKUP(I221,Presupuesto!$B$11:$C$565,2,0)</f>
        <v>DECIMOCUARTO MES</v>
      </c>
      <c r="K221" s="97" t="str">
        <f t="shared" si="6"/>
        <v>Posgrado</v>
      </c>
      <c r="L221" s="97" t="s">
        <v>395</v>
      </c>
    </row>
    <row r="222" spans="3:12" ht="15.75" thickBot="1" x14ac:dyDescent="0.3">
      <c r="C222" s="136" t="s">
        <v>483</v>
      </c>
      <c r="D222" s="198"/>
      <c r="E222" s="151">
        <v>12</v>
      </c>
      <c r="F222" s="292">
        <f>HLOOKUP($C222,$BZ$2:$CM$3,2,0)</f>
        <v>39703.99</v>
      </c>
      <c r="G222" s="112">
        <f>D222*E222*F222</f>
        <v>0</v>
      </c>
      <c r="H222" s="165"/>
      <c r="I222" s="113" t="s">
        <v>496</v>
      </c>
      <c r="J222" s="113" t="str">
        <f>VLOOKUP(I222,Presupuesto!$B$11:$C$565,2,0)</f>
        <v>SUELDOS Y SALARIOS PERMANENTES</v>
      </c>
      <c r="K222" s="97" t="str">
        <f t="shared" si="6"/>
        <v>Posgrado</v>
      </c>
      <c r="L222" s="97" t="s">
        <v>395</v>
      </c>
    </row>
    <row r="223" spans="3:12" x14ac:dyDescent="0.25">
      <c r="C223" s="170" t="s">
        <v>58</v>
      </c>
      <c r="D223" s="162"/>
      <c r="E223" s="153">
        <v>0</v>
      </c>
      <c r="F223" s="99">
        <f>IF(E222=0,"",(G222/E222)/12*E222)</f>
        <v>0</v>
      </c>
      <c r="G223" s="96">
        <f>F223</f>
        <v>0</v>
      </c>
      <c r="H223" s="163"/>
      <c r="I223" s="115" t="s">
        <v>516</v>
      </c>
      <c r="J223" s="115" t="str">
        <f>VLOOKUP(I223,Presupuesto!$B$11:$C$565,2,0)</f>
        <v>AGUINALDO Y DECIMO CUARTO MES</v>
      </c>
      <c r="K223" s="97" t="str">
        <f t="shared" si="6"/>
        <v>Posgrado</v>
      </c>
      <c r="L223" s="97" t="s">
        <v>395</v>
      </c>
    </row>
    <row r="224" spans="3:12" ht="15.75" thickBot="1" x14ac:dyDescent="0.3">
      <c r="C224" s="171" t="s">
        <v>59</v>
      </c>
      <c r="D224" s="162"/>
      <c r="E224" s="153">
        <v>0</v>
      </c>
      <c r="F224" s="116">
        <f>IF(E222&lt;6,"",((E222-6)/12)*(G222/E222))</f>
        <v>0</v>
      </c>
      <c r="G224" s="96">
        <f>F224</f>
        <v>0</v>
      </c>
      <c r="H224" s="163"/>
      <c r="I224" s="100" t="s">
        <v>519</v>
      </c>
      <c r="J224" s="100" t="str">
        <f>VLOOKUP(I224,Presupuesto!$B$11:$C$565,2,0)</f>
        <v>DECIMOCUARTO MES</v>
      </c>
      <c r="K224" s="97" t="str">
        <f t="shared" si="6"/>
        <v>Posgrado</v>
      </c>
      <c r="L224" s="97" t="s">
        <v>395</v>
      </c>
    </row>
    <row r="225" spans="3:12" ht="15.75" thickBot="1" x14ac:dyDescent="0.3">
      <c r="C225" s="136" t="s">
        <v>484</v>
      </c>
      <c r="D225" s="198"/>
      <c r="E225" s="151">
        <v>12</v>
      </c>
      <c r="F225" s="292">
        <f>HLOOKUP($C225,$BZ$2:$CM$3,2,0)</f>
        <v>35733.589999999997</v>
      </c>
      <c r="G225" s="112">
        <f>D225*E225*F225</f>
        <v>0</v>
      </c>
      <c r="H225" s="165"/>
      <c r="I225" s="113" t="s">
        <v>496</v>
      </c>
      <c r="J225" s="113" t="str">
        <f>VLOOKUP(I225,Presupuesto!$B$11:$C$565,2,0)</f>
        <v>SUELDOS Y SALARIOS PERMANENTES</v>
      </c>
      <c r="K225" s="97" t="str">
        <f t="shared" si="6"/>
        <v>Posgrado</v>
      </c>
      <c r="L225" s="97" t="s">
        <v>395</v>
      </c>
    </row>
    <row r="226" spans="3:12" x14ac:dyDescent="0.25">
      <c r="C226" s="170" t="s">
        <v>58</v>
      </c>
      <c r="D226" s="162"/>
      <c r="E226" s="153">
        <v>0</v>
      </c>
      <c r="F226" s="99">
        <f>IF(E225=0,"",(G225/E225)/12*E225)</f>
        <v>0</v>
      </c>
      <c r="G226" s="96">
        <f>F226</f>
        <v>0</v>
      </c>
      <c r="H226" s="163"/>
      <c r="I226" s="115" t="s">
        <v>516</v>
      </c>
      <c r="J226" s="115" t="str">
        <f>VLOOKUP(I226,Presupuesto!$B$11:$C$565,2,0)</f>
        <v>AGUINALDO Y DECIMO CUARTO MES</v>
      </c>
      <c r="K226" s="97" t="str">
        <f t="shared" si="6"/>
        <v>Posgrado</v>
      </c>
      <c r="L226" s="97" t="s">
        <v>395</v>
      </c>
    </row>
    <row r="227" spans="3:12" ht="15.75" thickBot="1" x14ac:dyDescent="0.3">
      <c r="C227" s="171" t="s">
        <v>59</v>
      </c>
      <c r="D227" s="162"/>
      <c r="E227" s="153">
        <v>0</v>
      </c>
      <c r="F227" s="116">
        <f>IF(E225&lt;6,"",((E225-6)/12)*(G225/E225))</f>
        <v>0</v>
      </c>
      <c r="G227" s="96">
        <f>F227</f>
        <v>0</v>
      </c>
      <c r="H227" s="163"/>
      <c r="I227" s="100" t="s">
        <v>519</v>
      </c>
      <c r="J227" s="100" t="str">
        <f>VLOOKUP(I227,Presupuesto!$B$11:$C$565,2,0)</f>
        <v>DECIMOCUARTO MES</v>
      </c>
      <c r="K227" s="97" t="str">
        <f t="shared" si="6"/>
        <v>Posgrado</v>
      </c>
      <c r="L227" s="97" t="s">
        <v>395</v>
      </c>
    </row>
    <row r="228" spans="3:12" ht="15.75" thickBot="1" x14ac:dyDescent="0.3">
      <c r="C228" s="136" t="s">
        <v>485</v>
      </c>
      <c r="D228" s="198"/>
      <c r="E228" s="151">
        <v>12</v>
      </c>
      <c r="F228" s="292">
        <f>HLOOKUP($C228,$BZ$2:$CM$3,2,0)</f>
        <v>31763.19</v>
      </c>
      <c r="G228" s="112">
        <f>D228*E228*F228</f>
        <v>0</v>
      </c>
      <c r="H228" s="165"/>
      <c r="I228" s="113" t="s">
        <v>496</v>
      </c>
      <c r="J228" s="113" t="str">
        <f>VLOOKUP(I228,Presupuesto!$B$11:$C$565,2,0)</f>
        <v>SUELDOS Y SALARIOS PERMANENTES</v>
      </c>
      <c r="K228" s="97" t="str">
        <f t="shared" si="6"/>
        <v>Posgrado</v>
      </c>
      <c r="L228" s="97" t="s">
        <v>395</v>
      </c>
    </row>
    <row r="229" spans="3:12" x14ac:dyDescent="0.25">
      <c r="C229" s="170" t="s">
        <v>58</v>
      </c>
      <c r="D229" s="162"/>
      <c r="E229" s="153">
        <v>0</v>
      </c>
      <c r="F229" s="99">
        <f>IF(E228=0,"",(G228/E228)/12*E228)</f>
        <v>0</v>
      </c>
      <c r="G229" s="96">
        <f>F229</f>
        <v>0</v>
      </c>
      <c r="H229" s="163"/>
      <c r="I229" s="115" t="s">
        <v>516</v>
      </c>
      <c r="J229" s="115" t="str">
        <f>VLOOKUP(I229,Presupuesto!$B$11:$C$565,2,0)</f>
        <v>AGUINALDO Y DECIMO CUARTO MES</v>
      </c>
      <c r="K229" s="97" t="str">
        <f t="shared" si="6"/>
        <v>Posgrado</v>
      </c>
      <c r="L229" s="97" t="s">
        <v>395</v>
      </c>
    </row>
    <row r="230" spans="3:12" ht="15.75" thickBot="1" x14ac:dyDescent="0.3">
      <c r="C230" s="171" t="s">
        <v>59</v>
      </c>
      <c r="D230" s="162"/>
      <c r="E230" s="153">
        <v>0</v>
      </c>
      <c r="F230" s="116">
        <f>IF(E228&lt;6,"",((E228-6)/12)*(G228/E228))</f>
        <v>0</v>
      </c>
      <c r="G230" s="96">
        <f>F230</f>
        <v>0</v>
      </c>
      <c r="H230" s="163"/>
      <c r="I230" s="100" t="s">
        <v>519</v>
      </c>
      <c r="J230" s="100" t="str">
        <f>VLOOKUP(I230,Presupuesto!$B$11:$C$565,2,0)</f>
        <v>DECIMOCUARTO MES</v>
      </c>
      <c r="K230" s="97" t="str">
        <f t="shared" si="6"/>
        <v>Posgrado</v>
      </c>
      <c r="L230" s="97" t="s">
        <v>395</v>
      </c>
    </row>
    <row r="231" spans="3:12" ht="15.75" thickBot="1" x14ac:dyDescent="0.3">
      <c r="C231" s="136" t="s">
        <v>486</v>
      </c>
      <c r="D231" s="198"/>
      <c r="E231" s="151">
        <v>12</v>
      </c>
      <c r="F231" s="292">
        <f>HLOOKUP($C231,$BZ$2:$CM$3,2,0)</f>
        <v>29777.99</v>
      </c>
      <c r="G231" s="112">
        <f>D231*E231*F231</f>
        <v>0</v>
      </c>
      <c r="H231" s="165"/>
      <c r="I231" s="113" t="s">
        <v>496</v>
      </c>
      <c r="J231" s="113" t="str">
        <f>VLOOKUP(I231,Presupuesto!$B$11:$C$565,2,0)</f>
        <v>SUELDOS Y SALARIOS PERMANENTES</v>
      </c>
      <c r="K231" s="97" t="str">
        <f t="shared" si="6"/>
        <v>Posgrado</v>
      </c>
      <c r="L231" s="97" t="s">
        <v>395</v>
      </c>
    </row>
    <row r="232" spans="3:12" x14ac:dyDescent="0.25">
      <c r="C232" s="170" t="s">
        <v>58</v>
      </c>
      <c r="D232" s="162"/>
      <c r="E232" s="153">
        <v>0</v>
      </c>
      <c r="F232" s="99">
        <f>IF(E231=0,"",(G231/E231)/12*E231)</f>
        <v>0</v>
      </c>
      <c r="G232" s="96">
        <f>F232</f>
        <v>0</v>
      </c>
      <c r="H232" s="163"/>
      <c r="I232" s="115" t="s">
        <v>516</v>
      </c>
      <c r="J232" s="115" t="str">
        <f>VLOOKUP(I232,Presupuesto!$B$11:$C$565,2,0)</f>
        <v>AGUINALDO Y DECIMO CUARTO MES</v>
      </c>
      <c r="K232" s="97" t="str">
        <f t="shared" si="6"/>
        <v>Posgrado</v>
      </c>
      <c r="L232" s="97" t="s">
        <v>395</v>
      </c>
    </row>
    <row r="233" spans="3:12" ht="15.75" thickBot="1" x14ac:dyDescent="0.3">
      <c r="C233" s="171" t="s">
        <v>59</v>
      </c>
      <c r="D233" s="162"/>
      <c r="E233" s="153">
        <v>0</v>
      </c>
      <c r="F233" s="116">
        <f>IF(E231&lt;6,"",((E231-6)/12)*(G231/E231))</f>
        <v>0</v>
      </c>
      <c r="G233" s="96">
        <f>F233</f>
        <v>0</v>
      </c>
      <c r="H233" s="163"/>
      <c r="I233" s="100" t="s">
        <v>519</v>
      </c>
      <c r="J233" s="100" t="str">
        <f>VLOOKUP(I233,Presupuesto!$B$11:$C$565,2,0)</f>
        <v>DECIMOCUARTO MES</v>
      </c>
      <c r="K233" s="97" t="str">
        <f t="shared" si="6"/>
        <v>Posgrado</v>
      </c>
      <c r="L233" s="97" t="s">
        <v>395</v>
      </c>
    </row>
    <row r="234" spans="3:12" ht="15.75" thickBot="1" x14ac:dyDescent="0.3">
      <c r="C234" s="136" t="s">
        <v>487</v>
      </c>
      <c r="D234" s="198"/>
      <c r="E234" s="151">
        <v>12</v>
      </c>
      <c r="F234" s="292">
        <f>HLOOKUP($C234,$BZ$2:$CM$3,2,0)</f>
        <v>27792.79</v>
      </c>
      <c r="G234" s="112">
        <f>D234*E234*F234</f>
        <v>0</v>
      </c>
      <c r="H234" s="165"/>
      <c r="I234" s="113" t="s">
        <v>496</v>
      </c>
      <c r="J234" s="113" t="str">
        <f>VLOOKUP(I234,Presupuesto!$B$11:$C$565,2,0)</f>
        <v>SUELDOS Y SALARIOS PERMANENTES</v>
      </c>
      <c r="K234" s="97" t="str">
        <f t="shared" si="6"/>
        <v>Posgrado</v>
      </c>
      <c r="L234" s="97" t="s">
        <v>395</v>
      </c>
    </row>
    <row r="235" spans="3:12" x14ac:dyDescent="0.25">
      <c r="C235" s="170" t="s">
        <v>58</v>
      </c>
      <c r="D235" s="162"/>
      <c r="E235" s="153">
        <v>0</v>
      </c>
      <c r="F235" s="99">
        <f>IF(E234=0,"",(G234/E234)/12*E234)</f>
        <v>0</v>
      </c>
      <c r="G235" s="96">
        <f>F235</f>
        <v>0</v>
      </c>
      <c r="H235" s="163"/>
      <c r="I235" s="115" t="s">
        <v>516</v>
      </c>
      <c r="J235" s="115" t="str">
        <f>VLOOKUP(I235,Presupuesto!$B$11:$C$565,2,0)</f>
        <v>AGUINALDO Y DECIMO CUARTO MES</v>
      </c>
      <c r="K235" s="97" t="str">
        <f t="shared" si="6"/>
        <v>Posgrado</v>
      </c>
      <c r="L235" s="97" t="s">
        <v>395</v>
      </c>
    </row>
    <row r="236" spans="3:12" ht="15.75" thickBot="1" x14ac:dyDescent="0.3">
      <c r="C236" s="171" t="s">
        <v>59</v>
      </c>
      <c r="D236" s="162"/>
      <c r="E236" s="153">
        <v>0</v>
      </c>
      <c r="F236" s="116">
        <f>IF(E234&lt;6,"",((E234-6)/12)*(G234/E234))</f>
        <v>0</v>
      </c>
      <c r="G236" s="96">
        <f>F236</f>
        <v>0</v>
      </c>
      <c r="H236" s="163"/>
      <c r="I236" s="100" t="s">
        <v>519</v>
      </c>
      <c r="J236" s="100" t="str">
        <f>VLOOKUP(I236,Presupuesto!$B$11:$C$565,2,0)</f>
        <v>DECIMOCUARTO MES</v>
      </c>
      <c r="K236" s="97" t="str">
        <f t="shared" si="6"/>
        <v>Posgrado</v>
      </c>
      <c r="L236" s="97" t="s">
        <v>395</v>
      </c>
    </row>
    <row r="237" spans="3:12" ht="15.75" thickBot="1" x14ac:dyDescent="0.3">
      <c r="C237" s="136" t="s">
        <v>488</v>
      </c>
      <c r="D237" s="198"/>
      <c r="E237" s="151">
        <v>12</v>
      </c>
      <c r="F237" s="292">
        <f>HLOOKUP($C237,$BZ$2:$CM$3,2,0)</f>
        <v>18859.39</v>
      </c>
      <c r="G237" s="112">
        <f>D237*E237*F237</f>
        <v>0</v>
      </c>
      <c r="H237" s="165"/>
      <c r="I237" s="113" t="s">
        <v>496</v>
      </c>
      <c r="J237" s="113" t="str">
        <f>VLOOKUP(I237,Presupuesto!$B$11:$C$565,2,0)</f>
        <v>SUELDOS Y SALARIOS PERMANENTES</v>
      </c>
      <c r="K237" s="97" t="str">
        <f t="shared" si="6"/>
        <v>Posgrado</v>
      </c>
      <c r="L237" s="97" t="s">
        <v>395</v>
      </c>
    </row>
    <row r="238" spans="3:12" x14ac:dyDescent="0.25">
      <c r="C238" s="170" t="s">
        <v>58</v>
      </c>
      <c r="D238" s="162"/>
      <c r="E238" s="153">
        <v>0</v>
      </c>
      <c r="F238" s="99">
        <f>IF(E237=0,"",(G237/E237)/12*E237)</f>
        <v>0</v>
      </c>
      <c r="G238" s="96">
        <f>F238</f>
        <v>0</v>
      </c>
      <c r="H238" s="163"/>
      <c r="I238" s="115" t="s">
        <v>516</v>
      </c>
      <c r="J238" s="115" t="str">
        <f>VLOOKUP(I238,Presupuesto!$B$11:$C$565,2,0)</f>
        <v>AGUINALDO Y DECIMO CUARTO MES</v>
      </c>
      <c r="K238" s="97" t="str">
        <f t="shared" si="6"/>
        <v>Posgrado</v>
      </c>
      <c r="L238" s="97" t="s">
        <v>395</v>
      </c>
    </row>
    <row r="239" spans="3:12" ht="15.75" thickBot="1" x14ac:dyDescent="0.3">
      <c r="C239" s="171" t="s">
        <v>59</v>
      </c>
      <c r="D239" s="162"/>
      <c r="E239" s="153">
        <v>0</v>
      </c>
      <c r="F239" s="116">
        <f>IF(E237&lt;6,"",((E237-6)/12)*(G237/E237))</f>
        <v>0</v>
      </c>
      <c r="G239" s="96">
        <f>F239</f>
        <v>0</v>
      </c>
      <c r="H239" s="163"/>
      <c r="I239" s="100" t="s">
        <v>519</v>
      </c>
      <c r="J239" s="100" t="str">
        <f>VLOOKUP(I239,Presupuesto!$B$11:$C$565,2,0)</f>
        <v>DECIMOCUARTO MES</v>
      </c>
      <c r="K239" s="97" t="str">
        <f t="shared" si="6"/>
        <v>Posgrado</v>
      </c>
      <c r="L239" s="97" t="s">
        <v>395</v>
      </c>
    </row>
    <row r="240" spans="3:12" ht="15.75" thickBot="1" x14ac:dyDescent="0.3">
      <c r="C240" s="136" t="s">
        <v>489</v>
      </c>
      <c r="D240" s="198"/>
      <c r="E240" s="151">
        <v>12</v>
      </c>
      <c r="F240" s="292">
        <f>HLOOKUP($C240,$BZ$2:$CM$3,2,0)</f>
        <v>17866.8</v>
      </c>
      <c r="G240" s="112">
        <f>D240*E240*F240</f>
        <v>0</v>
      </c>
      <c r="H240" s="165"/>
      <c r="I240" s="113" t="s">
        <v>496</v>
      </c>
      <c r="J240" s="113" t="str">
        <f>VLOOKUP(I240,Presupuesto!$B$11:$C$565,2,0)</f>
        <v>SUELDOS Y SALARIOS PERMANENTES</v>
      </c>
      <c r="K240" s="97" t="str">
        <f t="shared" si="6"/>
        <v>Posgrado</v>
      </c>
      <c r="L240" s="97" t="s">
        <v>395</v>
      </c>
    </row>
    <row r="241" spans="3:12" x14ac:dyDescent="0.25">
      <c r="C241" s="170" t="s">
        <v>58</v>
      </c>
      <c r="D241" s="162"/>
      <c r="E241" s="153">
        <v>0</v>
      </c>
      <c r="F241" s="99">
        <f>IF(E240=0,"",(G240/E240)/12*E240)</f>
        <v>0</v>
      </c>
      <c r="G241" s="96">
        <f>F241</f>
        <v>0</v>
      </c>
      <c r="H241" s="163"/>
      <c r="I241" s="115" t="s">
        <v>516</v>
      </c>
      <c r="J241" s="115" t="str">
        <f>VLOOKUP(I241,Presupuesto!$B$11:$C$565,2,0)</f>
        <v>AGUINALDO Y DECIMO CUARTO MES</v>
      </c>
      <c r="K241" s="97" t="str">
        <f t="shared" si="6"/>
        <v>Posgrado</v>
      </c>
      <c r="L241" s="97" t="s">
        <v>395</v>
      </c>
    </row>
    <row r="242" spans="3:12" ht="15.75" thickBot="1" x14ac:dyDescent="0.3">
      <c r="C242" s="171" t="s">
        <v>59</v>
      </c>
      <c r="D242" s="162"/>
      <c r="E242" s="153">
        <v>0</v>
      </c>
      <c r="F242" s="116">
        <f>IF(E240&lt;6,"",((E240-6)/12)*(G240/E240))</f>
        <v>0</v>
      </c>
      <c r="G242" s="96">
        <f>F242</f>
        <v>0</v>
      </c>
      <c r="H242" s="163"/>
      <c r="I242" s="100" t="s">
        <v>519</v>
      </c>
      <c r="J242" s="100" t="str">
        <f>VLOOKUP(I242,Presupuesto!$B$11:$C$565,2,0)</f>
        <v>DECIMOCUARTO MES</v>
      </c>
      <c r="K242" s="97" t="str">
        <f t="shared" si="6"/>
        <v>Posgrado</v>
      </c>
      <c r="L242" s="97" t="s">
        <v>395</v>
      </c>
    </row>
    <row r="243" spans="3:12" ht="15.75" thickBot="1" x14ac:dyDescent="0.3">
      <c r="C243" s="136" t="s">
        <v>490</v>
      </c>
      <c r="D243" s="198"/>
      <c r="E243" s="151">
        <v>12</v>
      </c>
      <c r="F243" s="292">
        <f>HLOOKUP($C243,$BZ$2:$CM$3,2,0)</f>
        <v>13896.4</v>
      </c>
      <c r="G243" s="112">
        <f>D243*E243*F243</f>
        <v>0</v>
      </c>
      <c r="H243" s="165"/>
      <c r="I243" s="113" t="s">
        <v>496</v>
      </c>
      <c r="J243" s="113" t="str">
        <f>VLOOKUP(I243,Presupuesto!$B$11:$C$565,2,0)</f>
        <v>SUELDOS Y SALARIOS PERMANENTES</v>
      </c>
      <c r="K243" s="97" t="str">
        <f t="shared" si="6"/>
        <v>Posgrado</v>
      </c>
      <c r="L243" s="97" t="s">
        <v>395</v>
      </c>
    </row>
    <row r="244" spans="3:12" x14ac:dyDescent="0.25">
      <c r="C244" s="170" t="s">
        <v>58</v>
      </c>
      <c r="D244" s="162"/>
      <c r="E244" s="153">
        <v>0</v>
      </c>
      <c r="F244" s="99">
        <f>IF(E243=0,"",(G243/E243)/12*E243)</f>
        <v>0</v>
      </c>
      <c r="G244" s="96">
        <f>F244</f>
        <v>0</v>
      </c>
      <c r="H244" s="163"/>
      <c r="I244" s="115" t="s">
        <v>516</v>
      </c>
      <c r="J244" s="115" t="str">
        <f>VLOOKUP(I244,Presupuesto!$B$11:$C$565,2,0)</f>
        <v>AGUINALDO Y DECIMO CUARTO MES</v>
      </c>
      <c r="K244" s="97" t="str">
        <f t="shared" si="6"/>
        <v>Posgrado</v>
      </c>
      <c r="L244" s="97" t="s">
        <v>395</v>
      </c>
    </row>
    <row r="245" spans="3:12" ht="15.75" thickBot="1" x14ac:dyDescent="0.3">
      <c r="C245" s="171" t="s">
        <v>59</v>
      </c>
      <c r="D245" s="162"/>
      <c r="E245" s="153">
        <v>0</v>
      </c>
      <c r="F245" s="116">
        <f>IF(E243&lt;6,"",((E243-6)/12)*(G243/E243))</f>
        <v>0</v>
      </c>
      <c r="G245" s="96">
        <f>F245</f>
        <v>0</v>
      </c>
      <c r="H245" s="163"/>
      <c r="I245" s="100" t="s">
        <v>519</v>
      </c>
      <c r="J245" s="100" t="str">
        <f>VLOOKUP(I245,Presupuesto!$B$11:$C$565,2,0)</f>
        <v>DECIMOCUARTO MES</v>
      </c>
      <c r="K245" s="97" t="str">
        <f t="shared" si="6"/>
        <v>Posgrado</v>
      </c>
      <c r="L245" s="97" t="s">
        <v>395</v>
      </c>
    </row>
    <row r="246" spans="3:12" ht="15.75" thickBot="1" x14ac:dyDescent="0.3">
      <c r="C246" s="136" t="s">
        <v>491</v>
      </c>
      <c r="D246" s="198"/>
      <c r="E246" s="151">
        <v>12</v>
      </c>
      <c r="F246" s="292">
        <f>HLOOKUP($C246,$BZ$2:$CM$3,2,0)</f>
        <v>15004.09</v>
      </c>
      <c r="G246" s="112">
        <f>D246*E246*F246</f>
        <v>0</v>
      </c>
      <c r="H246" s="165"/>
      <c r="I246" s="113" t="s">
        <v>496</v>
      </c>
      <c r="J246" s="113" t="str">
        <f>VLOOKUP(I246,Presupuesto!$B$11:$C$565,2,0)</f>
        <v>SUELDOS Y SALARIOS PERMANENTES</v>
      </c>
      <c r="K246" s="97" t="str">
        <f t="shared" si="6"/>
        <v>Posgrado</v>
      </c>
      <c r="L246" s="97" t="s">
        <v>395</v>
      </c>
    </row>
    <row r="247" spans="3:12" x14ac:dyDescent="0.25">
      <c r="C247" s="170" t="s">
        <v>58</v>
      </c>
      <c r="D247" s="162"/>
      <c r="E247" s="153">
        <v>0</v>
      </c>
      <c r="F247" s="99">
        <f>IF(E246=0,"",(G246/E246)/12*E246)</f>
        <v>0</v>
      </c>
      <c r="G247" s="96">
        <f>F247</f>
        <v>0</v>
      </c>
      <c r="H247" s="163"/>
      <c r="I247" s="115" t="s">
        <v>516</v>
      </c>
      <c r="J247" s="115" t="str">
        <f>VLOOKUP(I247,Presupuesto!$B$11:$C$565,2,0)</f>
        <v>AGUINALDO Y DECIMO CUARTO MES</v>
      </c>
      <c r="K247" s="97" t="str">
        <f t="shared" si="6"/>
        <v>Posgrado</v>
      </c>
      <c r="L247" s="97" t="s">
        <v>395</v>
      </c>
    </row>
    <row r="248" spans="3:12" ht="15.75" thickBot="1" x14ac:dyDescent="0.3">
      <c r="C248" s="171" t="s">
        <v>59</v>
      </c>
      <c r="D248" s="162"/>
      <c r="E248" s="153">
        <v>0</v>
      </c>
      <c r="F248" s="116">
        <f>IF(E246&lt;6,"",((E246-6)/12)*(G246/E246))</f>
        <v>0</v>
      </c>
      <c r="G248" s="96">
        <f>F248</f>
        <v>0</v>
      </c>
      <c r="H248" s="163"/>
      <c r="I248" s="100" t="s">
        <v>519</v>
      </c>
      <c r="J248" s="100" t="str">
        <f>VLOOKUP(I248,Presupuesto!$B$11:$C$565,2,0)</f>
        <v>DECIMOCUARTO MES</v>
      </c>
      <c r="K248" s="97" t="str">
        <f t="shared" si="6"/>
        <v>Posgrado</v>
      </c>
      <c r="L248" s="97" t="s">
        <v>395</v>
      </c>
    </row>
    <row r="249" spans="3:12" ht="15.75" thickBot="1" x14ac:dyDescent="0.3">
      <c r="C249" s="136" t="s">
        <v>492</v>
      </c>
      <c r="D249" s="198"/>
      <c r="E249" s="151">
        <v>12</v>
      </c>
      <c r="F249" s="292">
        <f>HLOOKUP($C249,$BZ$2:$CM$3,2,0)</f>
        <v>13238.9</v>
      </c>
      <c r="G249" s="112">
        <f>D249*E249*F249</f>
        <v>0</v>
      </c>
      <c r="H249" s="165"/>
      <c r="I249" s="113" t="s">
        <v>496</v>
      </c>
      <c r="J249" s="113" t="str">
        <f>VLOOKUP(I249,Presupuesto!$B$11:$C$565,2,0)</f>
        <v>SUELDOS Y SALARIOS PERMANENTES</v>
      </c>
      <c r="K249" s="97" t="str">
        <f t="shared" si="6"/>
        <v>Posgrado</v>
      </c>
      <c r="L249" s="97" t="s">
        <v>395</v>
      </c>
    </row>
    <row r="250" spans="3:12" x14ac:dyDescent="0.25">
      <c r="C250" s="170" t="s">
        <v>58</v>
      </c>
      <c r="D250" s="162"/>
      <c r="E250" s="153">
        <v>0</v>
      </c>
      <c r="F250" s="99">
        <f>IF(E249=0,"",(G249/E249)/12*E249)</f>
        <v>0</v>
      </c>
      <c r="G250" s="96">
        <f>F250</f>
        <v>0</v>
      </c>
      <c r="H250" s="163"/>
      <c r="I250" s="115" t="s">
        <v>516</v>
      </c>
      <c r="J250" s="115" t="str">
        <f>VLOOKUP(I250,Presupuesto!$B$11:$C$565,2,0)</f>
        <v>AGUINALDO Y DECIMO CUARTO MES</v>
      </c>
      <c r="K250" s="97" t="str">
        <f t="shared" si="6"/>
        <v>Posgrado</v>
      </c>
      <c r="L250" s="97" t="s">
        <v>395</v>
      </c>
    </row>
    <row r="251" spans="3:12" ht="15.75" thickBot="1" x14ac:dyDescent="0.3">
      <c r="C251" s="171" t="s">
        <v>59</v>
      </c>
      <c r="D251" s="162"/>
      <c r="E251" s="153">
        <v>0</v>
      </c>
      <c r="F251" s="116">
        <f>IF(E249&lt;6,"",((E249-6)/12)*(G249/E249))</f>
        <v>0</v>
      </c>
      <c r="G251" s="96">
        <f>F251</f>
        <v>0</v>
      </c>
      <c r="H251" s="163"/>
      <c r="I251" s="100" t="s">
        <v>519</v>
      </c>
      <c r="J251" s="100" t="str">
        <f>VLOOKUP(I251,Presupuesto!$B$11:$C$565,2,0)</f>
        <v>DECIMOCUARTO MES</v>
      </c>
      <c r="K251" s="97" t="str">
        <f t="shared" si="6"/>
        <v>Posgrado</v>
      </c>
      <c r="L251" s="97" t="s">
        <v>395</v>
      </c>
    </row>
    <row r="252" spans="3:12" ht="15.75" thickBot="1" x14ac:dyDescent="0.3">
      <c r="C252" s="136" t="s">
        <v>493</v>
      </c>
      <c r="D252" s="198"/>
      <c r="E252" s="151">
        <v>12</v>
      </c>
      <c r="F252" s="292">
        <f>HLOOKUP($C252,$BZ$2:$CM$3,2,0)</f>
        <v>12356.31</v>
      </c>
      <c r="G252" s="112">
        <f>D252*E252*F252</f>
        <v>0</v>
      </c>
      <c r="H252" s="165"/>
      <c r="I252" s="113" t="s">
        <v>496</v>
      </c>
      <c r="J252" s="113" t="str">
        <f>VLOOKUP(I252,Presupuesto!$B$11:$C$565,2,0)</f>
        <v>SUELDOS Y SALARIOS PERMANENTES</v>
      </c>
      <c r="K252" s="97" t="str">
        <f t="shared" ref="K252:K269" si="7">$K$219</f>
        <v>Posgrado</v>
      </c>
      <c r="L252" s="97" t="s">
        <v>395</v>
      </c>
    </row>
    <row r="253" spans="3:12" x14ac:dyDescent="0.25">
      <c r="C253" s="170" t="s">
        <v>58</v>
      </c>
      <c r="D253" s="162"/>
      <c r="E253" s="153">
        <v>0</v>
      </c>
      <c r="F253" s="99">
        <f>IF(E252=0,"",(G252/E252)/12*E252)</f>
        <v>0</v>
      </c>
      <c r="G253" s="96">
        <f>F253</f>
        <v>0</v>
      </c>
      <c r="H253" s="163"/>
      <c r="I253" s="115" t="s">
        <v>516</v>
      </c>
      <c r="J253" s="115" t="str">
        <f>VLOOKUP(I253,Presupuesto!$B$11:$C$565,2,0)</f>
        <v>AGUINALDO Y DECIMO CUARTO MES</v>
      </c>
      <c r="K253" s="97" t="str">
        <f t="shared" si="7"/>
        <v>Posgrado</v>
      </c>
      <c r="L253" s="97" t="s">
        <v>395</v>
      </c>
    </row>
    <row r="254" spans="3:12" ht="15.75" thickBot="1" x14ac:dyDescent="0.3">
      <c r="C254" s="171" t="s">
        <v>59</v>
      </c>
      <c r="D254" s="162"/>
      <c r="E254" s="153">
        <v>0</v>
      </c>
      <c r="F254" s="116">
        <f>IF(E252&lt;6,"",((E252-6)/12)*(G252/E252))</f>
        <v>0</v>
      </c>
      <c r="G254" s="96">
        <f>F254</f>
        <v>0</v>
      </c>
      <c r="H254" s="163"/>
      <c r="I254" s="100" t="s">
        <v>519</v>
      </c>
      <c r="J254" s="100" t="str">
        <f>VLOOKUP(I254,Presupuesto!$B$11:$C$565,2,0)</f>
        <v>DECIMOCUARTO MES</v>
      </c>
      <c r="K254" s="97" t="str">
        <f t="shared" si="7"/>
        <v>Posgrado</v>
      </c>
      <c r="L254" s="97" t="s">
        <v>395</v>
      </c>
    </row>
    <row r="255" spans="3:12" ht="15.75" thickBot="1" x14ac:dyDescent="0.3">
      <c r="C255" s="136" t="s">
        <v>494</v>
      </c>
      <c r="D255" s="198"/>
      <c r="E255" s="151">
        <v>12</v>
      </c>
      <c r="F255" s="292">
        <f>HLOOKUP($C255,$BZ$2:$CM$3,2,0)</f>
        <v>463.22</v>
      </c>
      <c r="G255" s="112">
        <f>D255*E255*F255</f>
        <v>0</v>
      </c>
      <c r="H255" s="165"/>
      <c r="I255" s="113" t="s">
        <v>496</v>
      </c>
      <c r="J255" s="113" t="str">
        <f>VLOOKUP(I255,Presupuesto!$B$11:$C$565,2,0)</f>
        <v>SUELDOS Y SALARIOS PERMANENTES</v>
      </c>
      <c r="K255" s="97" t="str">
        <f t="shared" si="7"/>
        <v>Posgrado</v>
      </c>
      <c r="L255" s="97" t="s">
        <v>395</v>
      </c>
    </row>
    <row r="256" spans="3:12" x14ac:dyDescent="0.25">
      <c r="C256" s="170" t="s">
        <v>58</v>
      </c>
      <c r="D256" s="162"/>
      <c r="E256" s="153">
        <v>0</v>
      </c>
      <c r="F256" s="99">
        <f>IF(E255=0,"",(G255/E255)/12*E255)</f>
        <v>0</v>
      </c>
      <c r="G256" s="96">
        <f>F256</f>
        <v>0</v>
      </c>
      <c r="H256" s="163"/>
      <c r="I256" s="115" t="s">
        <v>516</v>
      </c>
      <c r="J256" s="115" t="str">
        <f>VLOOKUP(I256,Presupuesto!$B$11:$C$565,2,0)</f>
        <v>AGUINALDO Y DECIMO CUARTO MES</v>
      </c>
      <c r="K256" s="97" t="str">
        <f t="shared" si="7"/>
        <v>Posgrado</v>
      </c>
      <c r="L256" s="97" t="s">
        <v>395</v>
      </c>
    </row>
    <row r="257" spans="3:12" ht="15.75" thickBot="1" x14ac:dyDescent="0.3">
      <c r="C257" s="171" t="s">
        <v>59</v>
      </c>
      <c r="D257" s="162"/>
      <c r="E257" s="153">
        <v>0</v>
      </c>
      <c r="F257" s="116">
        <f>IF(E255&lt;6,"",((E255-6)/12)*(G255/E255))</f>
        <v>0</v>
      </c>
      <c r="G257" s="96">
        <f>F257</f>
        <v>0</v>
      </c>
      <c r="H257" s="163"/>
      <c r="I257" s="100" t="s">
        <v>519</v>
      </c>
      <c r="J257" s="100" t="str">
        <f>VLOOKUP(I257,Presupuesto!$B$11:$C$565,2,0)</f>
        <v>DECIMOCUARTO MES</v>
      </c>
      <c r="K257" s="97" t="str">
        <f t="shared" si="7"/>
        <v>Posgrado</v>
      </c>
      <c r="L257" s="97" t="s">
        <v>395</v>
      </c>
    </row>
    <row r="258" spans="3:12" ht="15.75" thickBot="1" x14ac:dyDescent="0.3">
      <c r="C258" s="136" t="s">
        <v>495</v>
      </c>
      <c r="D258" s="198"/>
      <c r="E258" s="151">
        <v>12</v>
      </c>
      <c r="F258" s="292">
        <f>HLOOKUP($C258,$BZ$2:$CM$3,2,0)</f>
        <v>2007.3</v>
      </c>
      <c r="G258" s="112">
        <f>D258*E258*F258</f>
        <v>0</v>
      </c>
      <c r="H258" s="165"/>
      <c r="I258" s="113" t="s">
        <v>496</v>
      </c>
      <c r="J258" s="113" t="str">
        <f>VLOOKUP(I258,Presupuesto!$B$11:$C$565,2,0)</f>
        <v>SUELDOS Y SALARIOS PERMANENTES</v>
      </c>
      <c r="K258" s="97" t="str">
        <f t="shared" si="7"/>
        <v>Posgrado</v>
      </c>
      <c r="L258" s="97" t="s">
        <v>395</v>
      </c>
    </row>
    <row r="259" spans="3:12" x14ac:dyDescent="0.25">
      <c r="C259" s="170" t="s">
        <v>58</v>
      </c>
      <c r="D259" s="162"/>
      <c r="E259" s="153">
        <v>0</v>
      </c>
      <c r="F259" s="99">
        <f>IF(E258=0,"",(G258/E258)/12*E258)</f>
        <v>0</v>
      </c>
      <c r="G259" s="96">
        <f>F259</f>
        <v>0</v>
      </c>
      <c r="H259" s="163"/>
      <c r="I259" s="115" t="s">
        <v>516</v>
      </c>
      <c r="J259" s="115" t="str">
        <f>VLOOKUP(I259,Presupuesto!$B$11:$C$565,2,0)</f>
        <v>AGUINALDO Y DECIMO CUARTO MES</v>
      </c>
      <c r="K259" s="97" t="str">
        <f t="shared" si="7"/>
        <v>Posgrado</v>
      </c>
      <c r="L259" s="97" t="s">
        <v>395</v>
      </c>
    </row>
    <row r="260" spans="3:12" ht="15.75" thickBot="1" x14ac:dyDescent="0.3">
      <c r="C260" s="171" t="s">
        <v>59</v>
      </c>
      <c r="D260" s="162"/>
      <c r="E260" s="153">
        <v>0</v>
      </c>
      <c r="F260" s="116">
        <f>IF(E258&lt;6,"",((E258-6)/12)*(G258/E258))</f>
        <v>0</v>
      </c>
      <c r="G260" s="96">
        <f>F260</f>
        <v>0</v>
      </c>
      <c r="H260" s="163"/>
      <c r="I260" s="100" t="s">
        <v>519</v>
      </c>
      <c r="J260" s="100" t="str">
        <f>VLOOKUP(I260,Presupuesto!$B$11:$C$565,2,0)</f>
        <v>DECIMOCUARTO MES</v>
      </c>
      <c r="K260" s="97" t="str">
        <f t="shared" si="7"/>
        <v>Posgrado</v>
      </c>
      <c r="L260" s="97" t="s">
        <v>395</v>
      </c>
    </row>
    <row r="261" spans="3:12" ht="15.75" thickBot="1" x14ac:dyDescent="0.3">
      <c r="C261" s="139" t="s">
        <v>83</v>
      </c>
      <c r="D261" s="198"/>
      <c r="E261" s="151">
        <v>12</v>
      </c>
      <c r="F261" s="138">
        <v>30000</v>
      </c>
      <c r="G261" s="112">
        <f>D261*E261*F261</f>
        <v>0</v>
      </c>
      <c r="H261" s="165"/>
      <c r="I261" s="113" t="s">
        <v>564</v>
      </c>
      <c r="J261" s="113" t="str">
        <f>VLOOKUP(I261,Presupuesto!$B$11:$C$565,2,0)</f>
        <v>CONTRATOS ESPECIALES</v>
      </c>
      <c r="K261" s="97" t="str">
        <f t="shared" si="7"/>
        <v>Posgrado</v>
      </c>
      <c r="L261" s="97" t="s">
        <v>395</v>
      </c>
    </row>
    <row r="262" spans="3:12" x14ac:dyDescent="0.25">
      <c r="C262" s="170" t="s">
        <v>58</v>
      </c>
      <c r="D262" s="162"/>
      <c r="E262" s="153">
        <v>0</v>
      </c>
      <c r="F262" s="116">
        <f>IF(E261=0,"",(G261/E261)/12*E261)</f>
        <v>0</v>
      </c>
      <c r="G262" s="96">
        <f>F262</f>
        <v>0</v>
      </c>
      <c r="H262" s="163"/>
      <c r="I262" s="100" t="s">
        <v>564</v>
      </c>
      <c r="J262" s="100" t="str">
        <f>VLOOKUP(I262,Presupuesto!$B$11:$C$565,2,0)</f>
        <v>CONTRATOS ESPECIALES</v>
      </c>
      <c r="K262" s="97" t="str">
        <f t="shared" si="7"/>
        <v>Posgrado</v>
      </c>
      <c r="L262" s="97" t="s">
        <v>394</v>
      </c>
    </row>
    <row r="263" spans="3:12" ht="15.75" thickBot="1" x14ac:dyDescent="0.3">
      <c r="C263" s="171" t="s">
        <v>59</v>
      </c>
      <c r="D263" s="162"/>
      <c r="E263" s="153">
        <v>0</v>
      </c>
      <c r="F263" s="99">
        <f>IF(E261&lt;6,"",((E261-6)/12)*(G261/E261))</f>
        <v>0</v>
      </c>
      <c r="G263" s="96">
        <f>F263</f>
        <v>0</v>
      </c>
      <c r="H263" s="163"/>
      <c r="I263" s="100" t="s">
        <v>564</v>
      </c>
      <c r="J263" s="100" t="str">
        <f>VLOOKUP(I263,Presupuesto!$B$11:$C$565,2,0)</f>
        <v>CONTRATOS ESPECIALES</v>
      </c>
      <c r="K263" s="97" t="str">
        <f t="shared" si="7"/>
        <v>Posgrado</v>
      </c>
      <c r="L263" s="97" t="s">
        <v>399</v>
      </c>
    </row>
    <row r="264" spans="3:12" ht="15.75" thickBot="1" x14ac:dyDescent="0.3">
      <c r="C264" s="139" t="s">
        <v>60</v>
      </c>
      <c r="D264" s="198"/>
      <c r="E264" s="151">
        <v>12</v>
      </c>
      <c r="F264" s="117">
        <v>30000</v>
      </c>
      <c r="G264" s="112">
        <f>D264*E264*F264</f>
        <v>0</v>
      </c>
      <c r="H264" s="165"/>
      <c r="I264" s="113" t="s">
        <v>705</v>
      </c>
      <c r="J264" s="113" t="str">
        <f>VLOOKUP(I264,Presupuesto!$B$11:$C$565,2,0)</f>
        <v>OTROS SERVICIOS TECNICOS Y PROFESIONALES</v>
      </c>
      <c r="K264" s="97" t="str">
        <f t="shared" si="7"/>
        <v>Posgrado</v>
      </c>
      <c r="L264" s="97" t="s">
        <v>394</v>
      </c>
    </row>
    <row r="265" spans="3:12" x14ac:dyDescent="0.25">
      <c r="C265" s="170" t="s">
        <v>58</v>
      </c>
      <c r="D265" s="162"/>
      <c r="E265" s="153">
        <v>0</v>
      </c>
      <c r="F265" s="99">
        <v>0</v>
      </c>
      <c r="G265" s="96">
        <f>F265</f>
        <v>0</v>
      </c>
      <c r="H265" s="163"/>
      <c r="I265" s="100" t="s">
        <v>705</v>
      </c>
      <c r="J265" s="100" t="str">
        <f>VLOOKUP(I265,Presupuesto!$B$11:$C$565,2,0)</f>
        <v>OTROS SERVICIOS TECNICOS Y PROFESIONALES</v>
      </c>
      <c r="K265" s="97" t="str">
        <f t="shared" si="7"/>
        <v>Posgrado</v>
      </c>
      <c r="L265" s="97" t="s">
        <v>394</v>
      </c>
    </row>
    <row r="266" spans="3:12" ht="15.75" thickBot="1" x14ac:dyDescent="0.3">
      <c r="C266" s="171" t="s">
        <v>59</v>
      </c>
      <c r="D266" s="162"/>
      <c r="E266" s="153">
        <v>0</v>
      </c>
      <c r="F266" s="99">
        <v>0</v>
      </c>
      <c r="G266" s="96">
        <f>F266</f>
        <v>0</v>
      </c>
      <c r="H266" s="163"/>
      <c r="I266" s="100" t="s">
        <v>705</v>
      </c>
      <c r="J266" s="100" t="str">
        <f>VLOOKUP(I266,Presupuesto!$B$11:$C$565,2,0)</f>
        <v>OTROS SERVICIOS TECNICOS Y PROFESIONALES</v>
      </c>
      <c r="K266" s="97" t="str">
        <f t="shared" si="7"/>
        <v>Posgrado</v>
      </c>
      <c r="L266" s="97" t="s">
        <v>394</v>
      </c>
    </row>
    <row r="267" spans="3:12" ht="15.75" thickBot="1" x14ac:dyDescent="0.3">
      <c r="C267" s="139" t="s">
        <v>61</v>
      </c>
      <c r="D267" s="198"/>
      <c r="E267" s="151">
        <v>12</v>
      </c>
      <c r="F267" s="117">
        <v>30000</v>
      </c>
      <c r="G267" s="112">
        <f>D267*E267*F267</f>
        <v>0</v>
      </c>
      <c r="H267" s="165"/>
      <c r="I267" s="113" t="s">
        <v>496</v>
      </c>
      <c r="J267" s="113" t="str">
        <f>VLOOKUP(I267,Presupuesto!$B$11:$C$565,2,0)</f>
        <v>SUELDOS Y SALARIOS PERMANENTES</v>
      </c>
      <c r="K267" s="97" t="str">
        <f t="shared" si="7"/>
        <v>Posgrado</v>
      </c>
      <c r="L267" s="97" t="s">
        <v>394</v>
      </c>
    </row>
    <row r="268" spans="3:12" x14ac:dyDescent="0.25">
      <c r="C268" s="170" t="s">
        <v>58</v>
      </c>
      <c r="D268" s="168"/>
      <c r="E268" s="130">
        <v>0</v>
      </c>
      <c r="F268" s="118">
        <f>IF(E267=0,"",(G267/E267)/12*E267)</f>
        <v>0</v>
      </c>
      <c r="G268" s="119">
        <f>F268</f>
        <v>0</v>
      </c>
      <c r="H268" s="163"/>
      <c r="I268" s="100" t="s">
        <v>516</v>
      </c>
      <c r="J268" s="100" t="str">
        <f>VLOOKUP(I268,Presupuesto!$B$11:$C$565,2,0)</f>
        <v>AGUINALDO Y DECIMO CUARTO MES</v>
      </c>
      <c r="K268" s="97" t="str">
        <f t="shared" si="7"/>
        <v>Posgrado</v>
      </c>
      <c r="L268" s="97" t="s">
        <v>394</v>
      </c>
    </row>
    <row r="269" spans="3:12" ht="15.75" thickBot="1" x14ac:dyDescent="0.3">
      <c r="C269" s="172" t="s">
        <v>59</v>
      </c>
      <c r="D269" s="161"/>
      <c r="E269" s="131">
        <v>0</v>
      </c>
      <c r="F269" s="104">
        <f>IF(E267&lt;6,"",((E267-6)/12)*(G267/E267))</f>
        <v>0</v>
      </c>
      <c r="G269" s="104">
        <f>F269</f>
        <v>0</v>
      </c>
      <c r="H269" s="161"/>
      <c r="I269" s="105" t="s">
        <v>519</v>
      </c>
      <c r="J269" s="123" t="str">
        <f>VLOOKUP(I269,Presupuesto!$B$11:$C$565,2,0)</f>
        <v>DECIMOCUARTO MES</v>
      </c>
      <c r="K269" s="105" t="str">
        <f t="shared" si="7"/>
        <v>Posgrado</v>
      </c>
      <c r="L269" s="123" t="s">
        <v>394</v>
      </c>
    </row>
    <row r="271" spans="3:12" ht="15.75" thickBot="1" x14ac:dyDescent="0.3">
      <c r="K271" s="152"/>
    </row>
    <row r="272" spans="3:12" ht="15.75" thickBot="1" x14ac:dyDescent="0.3">
      <c r="C272" s="69" t="s">
        <v>43</v>
      </c>
      <c r="D272" s="30">
        <f>SUM(G279:G329)</f>
        <v>0</v>
      </c>
      <c r="E272" s="92"/>
      <c r="F272" s="92"/>
      <c r="G272" s="92"/>
      <c r="H272" s="75"/>
      <c r="I272" s="75"/>
      <c r="J272" s="75"/>
      <c r="K272" s="152"/>
    </row>
    <row r="273" spans="3:12" x14ac:dyDescent="0.25">
      <c r="D273" s="31"/>
      <c r="E273" s="92"/>
      <c r="F273" s="92"/>
      <c r="G273" s="92"/>
      <c r="H273" s="75"/>
      <c r="I273" s="75"/>
      <c r="J273" s="75"/>
      <c r="K273" s="152"/>
    </row>
    <row r="274" spans="3:12" x14ac:dyDescent="0.25">
      <c r="D274" s="31"/>
      <c r="E274" s="92"/>
      <c r="F274" s="92"/>
      <c r="G274" s="92"/>
      <c r="H274" s="75"/>
      <c r="I274" s="75"/>
      <c r="J274" s="75"/>
      <c r="K274" s="152"/>
    </row>
    <row r="275" spans="3:12" ht="15.75" x14ac:dyDescent="0.25">
      <c r="C275" s="201" t="s">
        <v>392</v>
      </c>
      <c r="D275" s="347"/>
      <c r="E275" s="92"/>
      <c r="F275" s="92"/>
      <c r="G275" s="92"/>
      <c r="H275" s="75"/>
      <c r="I275" s="75"/>
      <c r="J275" s="75"/>
      <c r="K275" s="152"/>
    </row>
    <row r="276" spans="3:12" ht="18.75" x14ac:dyDescent="0.25">
      <c r="C276" s="207" t="e">
        <f>IFERROR(VLOOKUP(D275,'1. Desarrollo e Innov. Curricu.'!$E:$F,2,FALSE),IFERROR(VLOOKUP(D275,'2. Investigación Científica'!$E:$F,2,FALSE),IFERROR(VLOOKUP(D275,'3. Vinculación Univ. Sociedad'!$E:$F,2,FALSE),IFERROR(VLOOKUP(D275,'4. Docencia y Profesorado Univ.'!$E:$F,2,FALSE),IFERROR(VLOOKUP(D275,'5. Estudiantes y Graduados'!$E:$F,2,FALSE),IFERROR(VLOOKUP(D275,'11. Gestion Administrativa'!$E:$F,2,FALSE),IFERROR(VLOOKUP(D275,'13. Gestión Académica'!$E:$F,2,FALSE),IFERROR(VLOOKUP(D275,'8. Asegura. de la Calid. y M'!$E:$F,2,FALSE),IFERROR(VLOOKUP(D275,'6. Gestión del Conocimiento'!$E:$F,2,FALSE),IFERROR(VLOOKUP(D275,'15. Gobernabilidad y Proceso...'!$E:$F,2,FALSE),IFERROR(VLOOKUP(D275,'12. Gestión del Talento Humano'!$E:$F,2,FALSE),IFERROR(VLOOKUP(D275,'14. Internacional... de la E.S.'!$E:$F,2,FALSE),IFERROR(VLOOKUP(D275,'10. Posgrado'!$E:$F,2,FALSE),IFERROR(VLOOKUP(D275,'17. Gestión TIC'!$E:$F,2,FALSE),IFERROR(VLOOKUP(D275,'16. Desa. del Sistema Educ.Sup.'!$E:$F,2,FALSE),IFERROR(VLOOKUP(D275,'9. Cultura de Inno. Insti...'!$E:$F,2,FALSE),VLOOKUP(D275,'7. Lo Esencial de la Reforma U.'!$E:$F,2,0)))))))))))))))))</f>
        <v>#N/A</v>
      </c>
      <c r="D276" s="31"/>
      <c r="E276" s="92"/>
      <c r="F276" s="92"/>
      <c r="G276" s="92"/>
      <c r="H276" s="75"/>
      <c r="I276" s="75"/>
      <c r="J276" s="75"/>
      <c r="K276" s="152"/>
    </row>
    <row r="277" spans="3:12" ht="15.75" thickBot="1" x14ac:dyDescent="0.3">
      <c r="C277" s="176"/>
      <c r="D277" s="31"/>
      <c r="E277" s="92"/>
      <c r="F277" s="92"/>
      <c r="G277" s="92"/>
      <c r="H277" s="75"/>
      <c r="I277" s="75"/>
      <c r="J277" s="75"/>
      <c r="K277" s="152"/>
    </row>
    <row r="278" spans="3:12" ht="30.75" thickBot="1" x14ac:dyDescent="0.3">
      <c r="C278" s="133" t="s">
        <v>44</v>
      </c>
      <c r="D278" s="137" t="s">
        <v>55</v>
      </c>
      <c r="E278" s="169" t="s">
        <v>56</v>
      </c>
      <c r="F278" s="137" t="s">
        <v>57</v>
      </c>
      <c r="G278" s="134" t="s">
        <v>27</v>
      </c>
      <c r="H278" s="132" t="s">
        <v>131</v>
      </c>
      <c r="I278" s="135" t="s">
        <v>46</v>
      </c>
      <c r="J278" s="135" t="s">
        <v>132</v>
      </c>
      <c r="K278" s="135" t="s">
        <v>410</v>
      </c>
      <c r="L278" s="135" t="s">
        <v>411</v>
      </c>
    </row>
    <row r="279" spans="3:12" ht="15.75" thickBot="1" x14ac:dyDescent="0.3">
      <c r="C279" s="136" t="s">
        <v>482</v>
      </c>
      <c r="D279" s="198"/>
      <c r="E279" s="151">
        <v>12</v>
      </c>
      <c r="F279" s="292">
        <f>HLOOKUP($C279,$BZ$2:$CM$3,2,0)</f>
        <v>43674.39</v>
      </c>
      <c r="G279" s="112">
        <f>D279*E279*F279</f>
        <v>0</v>
      </c>
      <c r="H279" s="165"/>
      <c r="I279" s="113" t="s">
        <v>496</v>
      </c>
      <c r="J279" s="113" t="str">
        <f>VLOOKUP(I279,Presupuesto!$B$11:$C$565,2,0)</f>
        <v>SUELDOS Y SALARIOS PERMANENTES</v>
      </c>
      <c r="K279" s="215" t="s">
        <v>1450</v>
      </c>
      <c r="L279" s="97" t="s">
        <v>394</v>
      </c>
    </row>
    <row r="280" spans="3:12" x14ac:dyDescent="0.25">
      <c r="C280" s="170" t="s">
        <v>58</v>
      </c>
      <c r="D280" s="162"/>
      <c r="E280" s="153">
        <v>0</v>
      </c>
      <c r="F280" s="99">
        <f>IF(E279=0,"",(G279/E279)/12*E279)</f>
        <v>0</v>
      </c>
      <c r="G280" s="96">
        <f>F280</f>
        <v>0</v>
      </c>
      <c r="H280" s="163"/>
      <c r="I280" s="115" t="s">
        <v>516</v>
      </c>
      <c r="J280" s="115" t="str">
        <f>VLOOKUP(I280,Presupuesto!$B$11:$C$565,2,0)</f>
        <v>AGUINALDO Y DECIMO CUARTO MES</v>
      </c>
      <c r="K280" s="97" t="str">
        <f t="shared" ref="K280:K311" si="8">$K$279</f>
        <v>Posgrado</v>
      </c>
      <c r="L280" s="97" t="s">
        <v>412</v>
      </c>
    </row>
    <row r="281" spans="3:12" ht="15.75" thickBot="1" x14ac:dyDescent="0.3">
      <c r="C281" s="171" t="s">
        <v>59</v>
      </c>
      <c r="D281" s="162"/>
      <c r="E281" s="153">
        <v>0</v>
      </c>
      <c r="F281" s="116">
        <f>IF(E279&lt;6,"",((E279-6)/12)*(G279/E279))</f>
        <v>0</v>
      </c>
      <c r="G281" s="96">
        <f>F281</f>
        <v>0</v>
      </c>
      <c r="H281" s="163"/>
      <c r="I281" s="100" t="s">
        <v>519</v>
      </c>
      <c r="J281" s="100" t="str">
        <f>VLOOKUP(I281,Presupuesto!$B$11:$C$565,2,0)</f>
        <v>DECIMOCUARTO MES</v>
      </c>
      <c r="K281" s="97" t="str">
        <f t="shared" si="8"/>
        <v>Posgrado</v>
      </c>
      <c r="L281" s="97" t="s">
        <v>395</v>
      </c>
    </row>
    <row r="282" spans="3:12" ht="15.75" thickBot="1" x14ac:dyDescent="0.3">
      <c r="C282" s="136" t="s">
        <v>483</v>
      </c>
      <c r="D282" s="198"/>
      <c r="E282" s="151">
        <v>12</v>
      </c>
      <c r="F282" s="292">
        <f>HLOOKUP($C282,$BZ$2:$CM$3,2,0)</f>
        <v>39703.99</v>
      </c>
      <c r="G282" s="112">
        <f>D282*E282*F282</f>
        <v>0</v>
      </c>
      <c r="H282" s="165"/>
      <c r="I282" s="113" t="s">
        <v>496</v>
      </c>
      <c r="J282" s="113" t="str">
        <f>VLOOKUP(I282,Presupuesto!$B$11:$C$565,2,0)</f>
        <v>SUELDOS Y SALARIOS PERMANENTES</v>
      </c>
      <c r="K282" s="97" t="str">
        <f t="shared" si="8"/>
        <v>Posgrado</v>
      </c>
      <c r="L282" s="97" t="s">
        <v>395</v>
      </c>
    </row>
    <row r="283" spans="3:12" x14ac:dyDescent="0.25">
      <c r="C283" s="170" t="s">
        <v>58</v>
      </c>
      <c r="D283" s="162"/>
      <c r="E283" s="153">
        <v>0</v>
      </c>
      <c r="F283" s="99">
        <f>IF(E282=0,"",(G282/E282)/12*E282)</f>
        <v>0</v>
      </c>
      <c r="G283" s="96">
        <f>F283</f>
        <v>0</v>
      </c>
      <c r="H283" s="163"/>
      <c r="I283" s="115" t="s">
        <v>516</v>
      </c>
      <c r="J283" s="115" t="str">
        <f>VLOOKUP(I283,Presupuesto!$B$11:$C$565,2,0)</f>
        <v>AGUINALDO Y DECIMO CUARTO MES</v>
      </c>
      <c r="K283" s="97" t="str">
        <f t="shared" si="8"/>
        <v>Posgrado</v>
      </c>
      <c r="L283" s="97" t="s">
        <v>395</v>
      </c>
    </row>
    <row r="284" spans="3:12" ht="15.75" thickBot="1" x14ac:dyDescent="0.3">
      <c r="C284" s="171" t="s">
        <v>59</v>
      </c>
      <c r="D284" s="162"/>
      <c r="E284" s="153">
        <v>0</v>
      </c>
      <c r="F284" s="116">
        <f>IF(E282&lt;6,"",((E282-6)/12)*(G282/E282))</f>
        <v>0</v>
      </c>
      <c r="G284" s="96">
        <f>F284</f>
        <v>0</v>
      </c>
      <c r="H284" s="163"/>
      <c r="I284" s="100" t="s">
        <v>519</v>
      </c>
      <c r="J284" s="100" t="str">
        <f>VLOOKUP(I284,Presupuesto!$B$11:$C$565,2,0)</f>
        <v>DECIMOCUARTO MES</v>
      </c>
      <c r="K284" s="97" t="str">
        <f t="shared" si="8"/>
        <v>Posgrado</v>
      </c>
      <c r="L284" s="97" t="s">
        <v>395</v>
      </c>
    </row>
    <row r="285" spans="3:12" ht="15.75" thickBot="1" x14ac:dyDescent="0.3">
      <c r="C285" s="136" t="s">
        <v>484</v>
      </c>
      <c r="D285" s="198"/>
      <c r="E285" s="151">
        <v>12</v>
      </c>
      <c r="F285" s="292">
        <f>HLOOKUP($C285,$BZ$2:$CM$3,2,0)</f>
        <v>35733.589999999997</v>
      </c>
      <c r="G285" s="112">
        <f>D285*E285*F285</f>
        <v>0</v>
      </c>
      <c r="H285" s="165"/>
      <c r="I285" s="113" t="s">
        <v>496</v>
      </c>
      <c r="J285" s="113" t="str">
        <f>VLOOKUP(I285,Presupuesto!$B$11:$C$565,2,0)</f>
        <v>SUELDOS Y SALARIOS PERMANENTES</v>
      </c>
      <c r="K285" s="97" t="str">
        <f t="shared" si="8"/>
        <v>Posgrado</v>
      </c>
      <c r="L285" s="97" t="s">
        <v>395</v>
      </c>
    </row>
    <row r="286" spans="3:12" x14ac:dyDescent="0.25">
      <c r="C286" s="170" t="s">
        <v>58</v>
      </c>
      <c r="D286" s="162"/>
      <c r="E286" s="153">
        <v>0</v>
      </c>
      <c r="F286" s="99">
        <f>IF(E285=0,"",(G285/E285)/12*E285)</f>
        <v>0</v>
      </c>
      <c r="G286" s="96">
        <f>F286</f>
        <v>0</v>
      </c>
      <c r="H286" s="163"/>
      <c r="I286" s="115" t="s">
        <v>516</v>
      </c>
      <c r="J286" s="115" t="str">
        <f>VLOOKUP(I286,Presupuesto!$B$11:$C$565,2,0)</f>
        <v>AGUINALDO Y DECIMO CUARTO MES</v>
      </c>
      <c r="K286" s="97" t="str">
        <f t="shared" si="8"/>
        <v>Posgrado</v>
      </c>
      <c r="L286" s="97" t="s">
        <v>395</v>
      </c>
    </row>
    <row r="287" spans="3:12" ht="15.75" thickBot="1" x14ac:dyDescent="0.3">
      <c r="C287" s="171" t="s">
        <v>59</v>
      </c>
      <c r="D287" s="162"/>
      <c r="E287" s="153">
        <v>0</v>
      </c>
      <c r="F287" s="116">
        <f>IF(E285&lt;6,"",((E285-6)/12)*(G285/E285))</f>
        <v>0</v>
      </c>
      <c r="G287" s="96">
        <f>F287</f>
        <v>0</v>
      </c>
      <c r="H287" s="163"/>
      <c r="I287" s="100" t="s">
        <v>519</v>
      </c>
      <c r="J287" s="100" t="str">
        <f>VLOOKUP(I287,Presupuesto!$B$11:$C$565,2,0)</f>
        <v>DECIMOCUARTO MES</v>
      </c>
      <c r="K287" s="97" t="str">
        <f t="shared" si="8"/>
        <v>Posgrado</v>
      </c>
      <c r="L287" s="97" t="s">
        <v>395</v>
      </c>
    </row>
    <row r="288" spans="3:12" ht="15.75" thickBot="1" x14ac:dyDescent="0.3">
      <c r="C288" s="136" t="s">
        <v>485</v>
      </c>
      <c r="D288" s="198"/>
      <c r="E288" s="151">
        <v>12</v>
      </c>
      <c r="F288" s="292">
        <f>HLOOKUP($C288,$BZ$2:$CM$3,2,0)</f>
        <v>31763.19</v>
      </c>
      <c r="G288" s="112">
        <f>D288*E288*F288</f>
        <v>0</v>
      </c>
      <c r="H288" s="165"/>
      <c r="I288" s="113" t="s">
        <v>496</v>
      </c>
      <c r="J288" s="113" t="str">
        <f>VLOOKUP(I288,Presupuesto!$B$11:$C$565,2,0)</f>
        <v>SUELDOS Y SALARIOS PERMANENTES</v>
      </c>
      <c r="K288" s="97" t="str">
        <f t="shared" si="8"/>
        <v>Posgrado</v>
      </c>
      <c r="L288" s="97" t="s">
        <v>395</v>
      </c>
    </row>
    <row r="289" spans="3:12" x14ac:dyDescent="0.25">
      <c r="C289" s="170" t="s">
        <v>58</v>
      </c>
      <c r="D289" s="162"/>
      <c r="E289" s="153">
        <v>0</v>
      </c>
      <c r="F289" s="99">
        <f>IF(E288=0,"",(G288/E288)/12*E288)</f>
        <v>0</v>
      </c>
      <c r="G289" s="96">
        <f>F289</f>
        <v>0</v>
      </c>
      <c r="H289" s="163"/>
      <c r="I289" s="115" t="s">
        <v>516</v>
      </c>
      <c r="J289" s="115" t="str">
        <f>VLOOKUP(I289,Presupuesto!$B$11:$C$565,2,0)</f>
        <v>AGUINALDO Y DECIMO CUARTO MES</v>
      </c>
      <c r="K289" s="97" t="str">
        <f t="shared" si="8"/>
        <v>Posgrado</v>
      </c>
      <c r="L289" s="97" t="s">
        <v>395</v>
      </c>
    </row>
    <row r="290" spans="3:12" ht="15.75" thickBot="1" x14ac:dyDescent="0.3">
      <c r="C290" s="171" t="s">
        <v>59</v>
      </c>
      <c r="D290" s="162"/>
      <c r="E290" s="153">
        <v>0</v>
      </c>
      <c r="F290" s="116">
        <f>IF(E288&lt;6,"",((E288-6)/12)*(G288/E288))</f>
        <v>0</v>
      </c>
      <c r="G290" s="96">
        <f>F290</f>
        <v>0</v>
      </c>
      <c r="H290" s="163"/>
      <c r="I290" s="100" t="s">
        <v>519</v>
      </c>
      <c r="J290" s="100" t="str">
        <f>VLOOKUP(I290,Presupuesto!$B$11:$C$565,2,0)</f>
        <v>DECIMOCUARTO MES</v>
      </c>
      <c r="K290" s="97" t="str">
        <f t="shared" si="8"/>
        <v>Posgrado</v>
      </c>
      <c r="L290" s="97" t="s">
        <v>395</v>
      </c>
    </row>
    <row r="291" spans="3:12" ht="15.75" thickBot="1" x14ac:dyDescent="0.3">
      <c r="C291" s="136" t="s">
        <v>486</v>
      </c>
      <c r="D291" s="198"/>
      <c r="E291" s="151">
        <v>12</v>
      </c>
      <c r="F291" s="292">
        <f>HLOOKUP($C291,$BZ$2:$CM$3,2,0)</f>
        <v>29777.99</v>
      </c>
      <c r="G291" s="112">
        <f>D291*E291*F291</f>
        <v>0</v>
      </c>
      <c r="H291" s="165"/>
      <c r="I291" s="113" t="s">
        <v>496</v>
      </c>
      <c r="J291" s="113" t="str">
        <f>VLOOKUP(I291,Presupuesto!$B$11:$C$565,2,0)</f>
        <v>SUELDOS Y SALARIOS PERMANENTES</v>
      </c>
      <c r="K291" s="97" t="str">
        <f t="shared" si="8"/>
        <v>Posgrado</v>
      </c>
      <c r="L291" s="97" t="s">
        <v>395</v>
      </c>
    </row>
    <row r="292" spans="3:12" x14ac:dyDescent="0.25">
      <c r="C292" s="170" t="s">
        <v>58</v>
      </c>
      <c r="D292" s="162"/>
      <c r="E292" s="153">
        <v>0</v>
      </c>
      <c r="F292" s="99">
        <f>IF(E291=0,"",(G291/E291)/12*E291)</f>
        <v>0</v>
      </c>
      <c r="G292" s="96">
        <f>F292</f>
        <v>0</v>
      </c>
      <c r="H292" s="163"/>
      <c r="I292" s="115" t="s">
        <v>516</v>
      </c>
      <c r="J292" s="115" t="str">
        <f>VLOOKUP(I292,Presupuesto!$B$11:$C$565,2,0)</f>
        <v>AGUINALDO Y DECIMO CUARTO MES</v>
      </c>
      <c r="K292" s="97" t="str">
        <f t="shared" si="8"/>
        <v>Posgrado</v>
      </c>
      <c r="L292" s="97" t="s">
        <v>395</v>
      </c>
    </row>
    <row r="293" spans="3:12" ht="15.75" thickBot="1" x14ac:dyDescent="0.3">
      <c r="C293" s="171" t="s">
        <v>59</v>
      </c>
      <c r="D293" s="162"/>
      <c r="E293" s="153">
        <v>0</v>
      </c>
      <c r="F293" s="116">
        <f>IF(E291&lt;6,"",((E291-6)/12)*(G291/E291))</f>
        <v>0</v>
      </c>
      <c r="G293" s="96">
        <f>F293</f>
        <v>0</v>
      </c>
      <c r="H293" s="163"/>
      <c r="I293" s="100" t="s">
        <v>519</v>
      </c>
      <c r="J293" s="100" t="str">
        <f>VLOOKUP(I293,Presupuesto!$B$11:$C$565,2,0)</f>
        <v>DECIMOCUARTO MES</v>
      </c>
      <c r="K293" s="97" t="str">
        <f t="shared" si="8"/>
        <v>Posgrado</v>
      </c>
      <c r="L293" s="97" t="s">
        <v>395</v>
      </c>
    </row>
    <row r="294" spans="3:12" ht="15.75" thickBot="1" x14ac:dyDescent="0.3">
      <c r="C294" s="136" t="s">
        <v>487</v>
      </c>
      <c r="D294" s="198"/>
      <c r="E294" s="151">
        <v>12</v>
      </c>
      <c r="F294" s="292">
        <f>HLOOKUP($C294,$BZ$2:$CM$3,2,0)</f>
        <v>27792.79</v>
      </c>
      <c r="G294" s="112">
        <f>D294*E294*F294</f>
        <v>0</v>
      </c>
      <c r="H294" s="165"/>
      <c r="I294" s="113" t="s">
        <v>496</v>
      </c>
      <c r="J294" s="113" t="str">
        <f>VLOOKUP(I294,Presupuesto!$B$11:$C$565,2,0)</f>
        <v>SUELDOS Y SALARIOS PERMANENTES</v>
      </c>
      <c r="K294" s="97" t="str">
        <f t="shared" si="8"/>
        <v>Posgrado</v>
      </c>
      <c r="L294" s="97" t="s">
        <v>395</v>
      </c>
    </row>
    <row r="295" spans="3:12" x14ac:dyDescent="0.25">
      <c r="C295" s="170" t="s">
        <v>58</v>
      </c>
      <c r="D295" s="162"/>
      <c r="E295" s="153">
        <v>0</v>
      </c>
      <c r="F295" s="99">
        <f>IF(E294=0,"",(G294/E294)/12*E294)</f>
        <v>0</v>
      </c>
      <c r="G295" s="96">
        <f>F295</f>
        <v>0</v>
      </c>
      <c r="H295" s="163"/>
      <c r="I295" s="115" t="s">
        <v>516</v>
      </c>
      <c r="J295" s="115" t="str">
        <f>VLOOKUP(I295,Presupuesto!$B$11:$C$565,2,0)</f>
        <v>AGUINALDO Y DECIMO CUARTO MES</v>
      </c>
      <c r="K295" s="97" t="str">
        <f t="shared" si="8"/>
        <v>Posgrado</v>
      </c>
      <c r="L295" s="97" t="s">
        <v>395</v>
      </c>
    </row>
    <row r="296" spans="3:12" ht="15.75" thickBot="1" x14ac:dyDescent="0.3">
      <c r="C296" s="171" t="s">
        <v>59</v>
      </c>
      <c r="D296" s="162"/>
      <c r="E296" s="153">
        <v>0</v>
      </c>
      <c r="F296" s="116">
        <f>IF(E294&lt;6,"",((E294-6)/12)*(G294/E294))</f>
        <v>0</v>
      </c>
      <c r="G296" s="96">
        <f>F296</f>
        <v>0</v>
      </c>
      <c r="H296" s="163"/>
      <c r="I296" s="100" t="s">
        <v>519</v>
      </c>
      <c r="J296" s="100" t="str">
        <f>VLOOKUP(I296,Presupuesto!$B$11:$C$565,2,0)</f>
        <v>DECIMOCUARTO MES</v>
      </c>
      <c r="K296" s="97" t="str">
        <f t="shared" si="8"/>
        <v>Posgrado</v>
      </c>
      <c r="L296" s="97" t="s">
        <v>395</v>
      </c>
    </row>
    <row r="297" spans="3:12" ht="15.75" thickBot="1" x14ac:dyDescent="0.3">
      <c r="C297" s="136" t="s">
        <v>488</v>
      </c>
      <c r="D297" s="198"/>
      <c r="E297" s="151">
        <v>12</v>
      </c>
      <c r="F297" s="292">
        <f>HLOOKUP($C297,$BZ$2:$CM$3,2,0)</f>
        <v>18859.39</v>
      </c>
      <c r="G297" s="112">
        <f>D297*E297*F297</f>
        <v>0</v>
      </c>
      <c r="H297" s="165"/>
      <c r="I297" s="113" t="s">
        <v>496</v>
      </c>
      <c r="J297" s="113" t="str">
        <f>VLOOKUP(I297,Presupuesto!$B$11:$C$565,2,0)</f>
        <v>SUELDOS Y SALARIOS PERMANENTES</v>
      </c>
      <c r="K297" s="97" t="str">
        <f t="shared" si="8"/>
        <v>Posgrado</v>
      </c>
      <c r="L297" s="97" t="s">
        <v>395</v>
      </c>
    </row>
    <row r="298" spans="3:12" x14ac:dyDescent="0.25">
      <c r="C298" s="170" t="s">
        <v>58</v>
      </c>
      <c r="D298" s="162"/>
      <c r="E298" s="153">
        <v>0</v>
      </c>
      <c r="F298" s="99">
        <f>IF(E297=0,"",(G297/E297)/12*E297)</f>
        <v>0</v>
      </c>
      <c r="G298" s="96">
        <f>F298</f>
        <v>0</v>
      </c>
      <c r="H298" s="163"/>
      <c r="I298" s="115" t="s">
        <v>516</v>
      </c>
      <c r="J298" s="115" t="str">
        <f>VLOOKUP(I298,Presupuesto!$B$11:$C$565,2,0)</f>
        <v>AGUINALDO Y DECIMO CUARTO MES</v>
      </c>
      <c r="K298" s="97" t="str">
        <f t="shared" si="8"/>
        <v>Posgrado</v>
      </c>
      <c r="L298" s="97" t="s">
        <v>395</v>
      </c>
    </row>
    <row r="299" spans="3:12" ht="15.75" thickBot="1" x14ac:dyDescent="0.3">
      <c r="C299" s="171" t="s">
        <v>59</v>
      </c>
      <c r="D299" s="162"/>
      <c r="E299" s="153">
        <v>0</v>
      </c>
      <c r="F299" s="116">
        <f>IF(E297&lt;6,"",((E297-6)/12)*(G297/E297))</f>
        <v>0</v>
      </c>
      <c r="G299" s="96">
        <f>F299</f>
        <v>0</v>
      </c>
      <c r="H299" s="163"/>
      <c r="I299" s="100" t="s">
        <v>519</v>
      </c>
      <c r="J299" s="100" t="str">
        <f>VLOOKUP(I299,Presupuesto!$B$11:$C$565,2,0)</f>
        <v>DECIMOCUARTO MES</v>
      </c>
      <c r="K299" s="97" t="str">
        <f t="shared" si="8"/>
        <v>Posgrado</v>
      </c>
      <c r="L299" s="97" t="s">
        <v>395</v>
      </c>
    </row>
    <row r="300" spans="3:12" ht="15.75" thickBot="1" x14ac:dyDescent="0.3">
      <c r="C300" s="136" t="s">
        <v>489</v>
      </c>
      <c r="D300" s="198"/>
      <c r="E300" s="151">
        <v>12</v>
      </c>
      <c r="F300" s="292">
        <f>HLOOKUP($C300,$BZ$2:$CM$3,2,0)</f>
        <v>17866.8</v>
      </c>
      <c r="G300" s="112">
        <f>D300*E300*F300</f>
        <v>0</v>
      </c>
      <c r="H300" s="165"/>
      <c r="I300" s="113" t="s">
        <v>496</v>
      </c>
      <c r="J300" s="113" t="str">
        <f>VLOOKUP(I300,Presupuesto!$B$11:$C$565,2,0)</f>
        <v>SUELDOS Y SALARIOS PERMANENTES</v>
      </c>
      <c r="K300" s="97" t="str">
        <f t="shared" si="8"/>
        <v>Posgrado</v>
      </c>
      <c r="L300" s="97" t="s">
        <v>395</v>
      </c>
    </row>
    <row r="301" spans="3:12" x14ac:dyDescent="0.25">
      <c r="C301" s="170" t="s">
        <v>58</v>
      </c>
      <c r="D301" s="162"/>
      <c r="E301" s="153">
        <v>0</v>
      </c>
      <c r="F301" s="99">
        <f>IF(E300=0,"",(G300/E300)/12*E300)</f>
        <v>0</v>
      </c>
      <c r="G301" s="96">
        <f>F301</f>
        <v>0</v>
      </c>
      <c r="H301" s="163"/>
      <c r="I301" s="115" t="s">
        <v>516</v>
      </c>
      <c r="J301" s="115" t="str">
        <f>VLOOKUP(I301,Presupuesto!$B$11:$C$565,2,0)</f>
        <v>AGUINALDO Y DECIMO CUARTO MES</v>
      </c>
      <c r="K301" s="97" t="str">
        <f t="shared" si="8"/>
        <v>Posgrado</v>
      </c>
      <c r="L301" s="97" t="s">
        <v>395</v>
      </c>
    </row>
    <row r="302" spans="3:12" ht="15.75" thickBot="1" x14ac:dyDescent="0.3">
      <c r="C302" s="171" t="s">
        <v>59</v>
      </c>
      <c r="D302" s="162"/>
      <c r="E302" s="153">
        <v>0</v>
      </c>
      <c r="F302" s="116">
        <f>IF(E300&lt;6,"",((E300-6)/12)*(G300/E300))</f>
        <v>0</v>
      </c>
      <c r="G302" s="96">
        <f>F302</f>
        <v>0</v>
      </c>
      <c r="H302" s="163"/>
      <c r="I302" s="100" t="s">
        <v>519</v>
      </c>
      <c r="J302" s="100" t="str">
        <f>VLOOKUP(I302,Presupuesto!$B$11:$C$565,2,0)</f>
        <v>DECIMOCUARTO MES</v>
      </c>
      <c r="K302" s="97" t="str">
        <f t="shared" si="8"/>
        <v>Posgrado</v>
      </c>
      <c r="L302" s="97" t="s">
        <v>395</v>
      </c>
    </row>
    <row r="303" spans="3:12" ht="15.75" thickBot="1" x14ac:dyDescent="0.3">
      <c r="C303" s="136" t="s">
        <v>490</v>
      </c>
      <c r="D303" s="198"/>
      <c r="E303" s="151">
        <v>12</v>
      </c>
      <c r="F303" s="292">
        <f>HLOOKUP($C303,$BZ$2:$CM$3,2,0)</f>
        <v>13896.4</v>
      </c>
      <c r="G303" s="112">
        <f>D303*E303*F303</f>
        <v>0</v>
      </c>
      <c r="H303" s="165"/>
      <c r="I303" s="113" t="s">
        <v>496</v>
      </c>
      <c r="J303" s="113" t="str">
        <f>VLOOKUP(I303,Presupuesto!$B$11:$C$565,2,0)</f>
        <v>SUELDOS Y SALARIOS PERMANENTES</v>
      </c>
      <c r="K303" s="97" t="str">
        <f t="shared" si="8"/>
        <v>Posgrado</v>
      </c>
      <c r="L303" s="97" t="s">
        <v>395</v>
      </c>
    </row>
    <row r="304" spans="3:12" x14ac:dyDescent="0.25">
      <c r="C304" s="170" t="s">
        <v>58</v>
      </c>
      <c r="D304" s="162"/>
      <c r="E304" s="153">
        <v>0</v>
      </c>
      <c r="F304" s="99">
        <f>IF(E303=0,"",(G303/E303)/12*E303)</f>
        <v>0</v>
      </c>
      <c r="G304" s="96">
        <f>F304</f>
        <v>0</v>
      </c>
      <c r="H304" s="163"/>
      <c r="I304" s="115" t="s">
        <v>516</v>
      </c>
      <c r="J304" s="115" t="str">
        <f>VLOOKUP(I304,Presupuesto!$B$11:$C$565,2,0)</f>
        <v>AGUINALDO Y DECIMO CUARTO MES</v>
      </c>
      <c r="K304" s="97" t="str">
        <f t="shared" si="8"/>
        <v>Posgrado</v>
      </c>
      <c r="L304" s="97" t="s">
        <v>395</v>
      </c>
    </row>
    <row r="305" spans="3:12" ht="15.75" thickBot="1" x14ac:dyDescent="0.3">
      <c r="C305" s="171" t="s">
        <v>59</v>
      </c>
      <c r="D305" s="162"/>
      <c r="E305" s="153">
        <v>0</v>
      </c>
      <c r="F305" s="116">
        <f>IF(E303&lt;6,"",((E303-6)/12)*(G303/E303))</f>
        <v>0</v>
      </c>
      <c r="G305" s="96">
        <f>F305</f>
        <v>0</v>
      </c>
      <c r="H305" s="163"/>
      <c r="I305" s="100" t="s">
        <v>519</v>
      </c>
      <c r="J305" s="100" t="str">
        <f>VLOOKUP(I305,Presupuesto!$B$11:$C$565,2,0)</f>
        <v>DECIMOCUARTO MES</v>
      </c>
      <c r="K305" s="97" t="str">
        <f t="shared" si="8"/>
        <v>Posgrado</v>
      </c>
      <c r="L305" s="97" t="s">
        <v>395</v>
      </c>
    </row>
    <row r="306" spans="3:12" ht="15.75" thickBot="1" x14ac:dyDescent="0.3">
      <c r="C306" s="136" t="s">
        <v>491</v>
      </c>
      <c r="D306" s="198"/>
      <c r="E306" s="151">
        <v>12</v>
      </c>
      <c r="F306" s="292">
        <f>HLOOKUP($C306,$BZ$2:$CM$3,2,0)</f>
        <v>15004.09</v>
      </c>
      <c r="G306" s="112">
        <f>D306*E306*F306</f>
        <v>0</v>
      </c>
      <c r="H306" s="165"/>
      <c r="I306" s="113" t="s">
        <v>496</v>
      </c>
      <c r="J306" s="113" t="str">
        <f>VLOOKUP(I306,Presupuesto!$B$11:$C$565,2,0)</f>
        <v>SUELDOS Y SALARIOS PERMANENTES</v>
      </c>
      <c r="K306" s="97" t="str">
        <f t="shared" si="8"/>
        <v>Posgrado</v>
      </c>
      <c r="L306" s="97" t="s">
        <v>395</v>
      </c>
    </row>
    <row r="307" spans="3:12" x14ac:dyDescent="0.25">
      <c r="C307" s="170" t="s">
        <v>58</v>
      </c>
      <c r="D307" s="162"/>
      <c r="E307" s="153">
        <v>0</v>
      </c>
      <c r="F307" s="99">
        <f>IF(E306=0,"",(G306/E306)/12*E306)</f>
        <v>0</v>
      </c>
      <c r="G307" s="96">
        <f>F307</f>
        <v>0</v>
      </c>
      <c r="H307" s="163"/>
      <c r="I307" s="115" t="s">
        <v>516</v>
      </c>
      <c r="J307" s="115" t="str">
        <f>VLOOKUP(I307,Presupuesto!$B$11:$C$565,2,0)</f>
        <v>AGUINALDO Y DECIMO CUARTO MES</v>
      </c>
      <c r="K307" s="97" t="str">
        <f t="shared" si="8"/>
        <v>Posgrado</v>
      </c>
      <c r="L307" s="97" t="s">
        <v>395</v>
      </c>
    </row>
    <row r="308" spans="3:12" ht="15.75" thickBot="1" x14ac:dyDescent="0.3">
      <c r="C308" s="171" t="s">
        <v>59</v>
      </c>
      <c r="D308" s="162"/>
      <c r="E308" s="153">
        <v>0</v>
      </c>
      <c r="F308" s="116">
        <f>IF(E306&lt;6,"",((E306-6)/12)*(G306/E306))</f>
        <v>0</v>
      </c>
      <c r="G308" s="96">
        <f>F308</f>
        <v>0</v>
      </c>
      <c r="H308" s="163"/>
      <c r="I308" s="100" t="s">
        <v>519</v>
      </c>
      <c r="J308" s="100" t="str">
        <f>VLOOKUP(I308,Presupuesto!$B$11:$C$565,2,0)</f>
        <v>DECIMOCUARTO MES</v>
      </c>
      <c r="K308" s="97" t="str">
        <f t="shared" si="8"/>
        <v>Posgrado</v>
      </c>
      <c r="L308" s="97" t="s">
        <v>395</v>
      </c>
    </row>
    <row r="309" spans="3:12" ht="15.75" thickBot="1" x14ac:dyDescent="0.3">
      <c r="C309" s="136" t="s">
        <v>492</v>
      </c>
      <c r="D309" s="198"/>
      <c r="E309" s="151">
        <v>12</v>
      </c>
      <c r="F309" s="292">
        <f>HLOOKUP($C309,$BZ$2:$CM$3,2,0)</f>
        <v>13238.9</v>
      </c>
      <c r="G309" s="112">
        <f>D309*E309*F309</f>
        <v>0</v>
      </c>
      <c r="H309" s="165"/>
      <c r="I309" s="113" t="s">
        <v>496</v>
      </c>
      <c r="J309" s="113" t="str">
        <f>VLOOKUP(I309,Presupuesto!$B$11:$C$565,2,0)</f>
        <v>SUELDOS Y SALARIOS PERMANENTES</v>
      </c>
      <c r="K309" s="97" t="str">
        <f t="shared" si="8"/>
        <v>Posgrado</v>
      </c>
      <c r="L309" s="97" t="s">
        <v>395</v>
      </c>
    </row>
    <row r="310" spans="3:12" x14ac:dyDescent="0.25">
      <c r="C310" s="170" t="s">
        <v>58</v>
      </c>
      <c r="D310" s="162"/>
      <c r="E310" s="153">
        <v>0</v>
      </c>
      <c r="F310" s="99">
        <f>IF(E309=0,"",(G309/E309)/12*E309)</f>
        <v>0</v>
      </c>
      <c r="G310" s="96">
        <f>F310</f>
        <v>0</v>
      </c>
      <c r="H310" s="163"/>
      <c r="I310" s="115" t="s">
        <v>516</v>
      </c>
      <c r="J310" s="115" t="str">
        <f>VLOOKUP(I310,Presupuesto!$B$11:$C$565,2,0)</f>
        <v>AGUINALDO Y DECIMO CUARTO MES</v>
      </c>
      <c r="K310" s="97" t="str">
        <f t="shared" si="8"/>
        <v>Posgrado</v>
      </c>
      <c r="L310" s="97" t="s">
        <v>395</v>
      </c>
    </row>
    <row r="311" spans="3:12" ht="15.75" thickBot="1" x14ac:dyDescent="0.3">
      <c r="C311" s="171" t="s">
        <v>59</v>
      </c>
      <c r="D311" s="162"/>
      <c r="E311" s="153">
        <v>0</v>
      </c>
      <c r="F311" s="116">
        <f>IF(E309&lt;6,"",((E309-6)/12)*(G309/E309))</f>
        <v>0</v>
      </c>
      <c r="G311" s="96">
        <f>F311</f>
        <v>0</v>
      </c>
      <c r="H311" s="163"/>
      <c r="I311" s="100" t="s">
        <v>519</v>
      </c>
      <c r="J311" s="100" t="str">
        <f>VLOOKUP(I311,Presupuesto!$B$11:$C$565,2,0)</f>
        <v>DECIMOCUARTO MES</v>
      </c>
      <c r="K311" s="97" t="str">
        <f t="shared" si="8"/>
        <v>Posgrado</v>
      </c>
      <c r="L311" s="97" t="s">
        <v>395</v>
      </c>
    </row>
    <row r="312" spans="3:12" ht="15.75" thickBot="1" x14ac:dyDescent="0.3">
      <c r="C312" s="136" t="s">
        <v>493</v>
      </c>
      <c r="D312" s="198"/>
      <c r="E312" s="151">
        <v>12</v>
      </c>
      <c r="F312" s="292">
        <f>HLOOKUP($C312,$BZ$2:$CM$3,2,0)</f>
        <v>12356.31</v>
      </c>
      <c r="G312" s="112">
        <f>D312*E312*F312</f>
        <v>0</v>
      </c>
      <c r="H312" s="165"/>
      <c r="I312" s="113" t="s">
        <v>496</v>
      </c>
      <c r="J312" s="113" t="str">
        <f>VLOOKUP(I312,Presupuesto!$B$11:$C$565,2,0)</f>
        <v>SUELDOS Y SALARIOS PERMANENTES</v>
      </c>
      <c r="K312" s="97" t="str">
        <f t="shared" ref="K312:K329" si="9">$K$279</f>
        <v>Posgrado</v>
      </c>
      <c r="L312" s="97" t="s">
        <v>395</v>
      </c>
    </row>
    <row r="313" spans="3:12" x14ac:dyDescent="0.25">
      <c r="C313" s="170" t="s">
        <v>58</v>
      </c>
      <c r="D313" s="162"/>
      <c r="E313" s="153">
        <v>0</v>
      </c>
      <c r="F313" s="99">
        <f>IF(E312=0,"",(G312/E312)/12*E312)</f>
        <v>0</v>
      </c>
      <c r="G313" s="96">
        <f>F313</f>
        <v>0</v>
      </c>
      <c r="H313" s="163"/>
      <c r="I313" s="115" t="s">
        <v>516</v>
      </c>
      <c r="J313" s="115" t="str">
        <f>VLOOKUP(I313,Presupuesto!$B$11:$C$565,2,0)</f>
        <v>AGUINALDO Y DECIMO CUARTO MES</v>
      </c>
      <c r="K313" s="97" t="str">
        <f t="shared" si="9"/>
        <v>Posgrado</v>
      </c>
      <c r="L313" s="97" t="s">
        <v>395</v>
      </c>
    </row>
    <row r="314" spans="3:12" ht="15.75" thickBot="1" x14ac:dyDescent="0.3">
      <c r="C314" s="171" t="s">
        <v>59</v>
      </c>
      <c r="D314" s="162"/>
      <c r="E314" s="153">
        <v>0</v>
      </c>
      <c r="F314" s="116">
        <f>IF(E312&lt;6,"",((E312-6)/12)*(G312/E312))</f>
        <v>0</v>
      </c>
      <c r="G314" s="96">
        <f>F314</f>
        <v>0</v>
      </c>
      <c r="H314" s="163"/>
      <c r="I314" s="100" t="s">
        <v>519</v>
      </c>
      <c r="J314" s="100" t="str">
        <f>VLOOKUP(I314,Presupuesto!$B$11:$C$565,2,0)</f>
        <v>DECIMOCUARTO MES</v>
      </c>
      <c r="K314" s="97" t="str">
        <f t="shared" si="9"/>
        <v>Posgrado</v>
      </c>
      <c r="L314" s="97" t="s">
        <v>395</v>
      </c>
    </row>
    <row r="315" spans="3:12" ht="15.75" thickBot="1" x14ac:dyDescent="0.3">
      <c r="C315" s="136" t="s">
        <v>494</v>
      </c>
      <c r="D315" s="198"/>
      <c r="E315" s="151">
        <v>12</v>
      </c>
      <c r="F315" s="292">
        <f>HLOOKUP($C315,$BZ$2:$CM$3,2,0)</f>
        <v>463.22</v>
      </c>
      <c r="G315" s="112">
        <f>D315*E315*F315</f>
        <v>0</v>
      </c>
      <c r="H315" s="165"/>
      <c r="I315" s="113" t="s">
        <v>496</v>
      </c>
      <c r="J315" s="113" t="str">
        <f>VLOOKUP(I315,Presupuesto!$B$11:$C$565,2,0)</f>
        <v>SUELDOS Y SALARIOS PERMANENTES</v>
      </c>
      <c r="K315" s="97" t="str">
        <f t="shared" si="9"/>
        <v>Posgrado</v>
      </c>
      <c r="L315" s="97" t="s">
        <v>395</v>
      </c>
    </row>
    <row r="316" spans="3:12" x14ac:dyDescent="0.25">
      <c r="C316" s="170" t="s">
        <v>58</v>
      </c>
      <c r="D316" s="162"/>
      <c r="E316" s="153">
        <v>0</v>
      </c>
      <c r="F316" s="99">
        <f>IF(E315=0,"",(G315/E315)/12*E315)</f>
        <v>0</v>
      </c>
      <c r="G316" s="96">
        <f>F316</f>
        <v>0</v>
      </c>
      <c r="H316" s="163"/>
      <c r="I316" s="115" t="s">
        <v>516</v>
      </c>
      <c r="J316" s="115" t="str">
        <f>VLOOKUP(I316,Presupuesto!$B$11:$C$565,2,0)</f>
        <v>AGUINALDO Y DECIMO CUARTO MES</v>
      </c>
      <c r="K316" s="97" t="str">
        <f t="shared" si="9"/>
        <v>Posgrado</v>
      </c>
      <c r="L316" s="97" t="s">
        <v>395</v>
      </c>
    </row>
    <row r="317" spans="3:12" ht="15.75" thickBot="1" x14ac:dyDescent="0.3">
      <c r="C317" s="171" t="s">
        <v>59</v>
      </c>
      <c r="D317" s="162"/>
      <c r="E317" s="153">
        <v>0</v>
      </c>
      <c r="F317" s="116">
        <f>IF(E315&lt;6,"",((E315-6)/12)*(G315/E315))</f>
        <v>0</v>
      </c>
      <c r="G317" s="96">
        <f>F317</f>
        <v>0</v>
      </c>
      <c r="H317" s="163"/>
      <c r="I317" s="100" t="s">
        <v>519</v>
      </c>
      <c r="J317" s="100" t="str">
        <f>VLOOKUP(I317,Presupuesto!$B$11:$C$565,2,0)</f>
        <v>DECIMOCUARTO MES</v>
      </c>
      <c r="K317" s="97" t="str">
        <f t="shared" si="9"/>
        <v>Posgrado</v>
      </c>
      <c r="L317" s="97" t="s">
        <v>395</v>
      </c>
    </row>
    <row r="318" spans="3:12" ht="15.75" thickBot="1" x14ac:dyDescent="0.3">
      <c r="C318" s="136" t="s">
        <v>495</v>
      </c>
      <c r="D318" s="198"/>
      <c r="E318" s="151">
        <v>12</v>
      </c>
      <c r="F318" s="292">
        <f>HLOOKUP($C318,$BZ$2:$CM$3,2,0)</f>
        <v>2007.3</v>
      </c>
      <c r="G318" s="112">
        <f>D318*E318*F318</f>
        <v>0</v>
      </c>
      <c r="H318" s="165"/>
      <c r="I318" s="113" t="s">
        <v>496</v>
      </c>
      <c r="J318" s="113" t="str">
        <f>VLOOKUP(I318,Presupuesto!$B$11:$C$565,2,0)</f>
        <v>SUELDOS Y SALARIOS PERMANENTES</v>
      </c>
      <c r="K318" s="97" t="str">
        <f t="shared" si="9"/>
        <v>Posgrado</v>
      </c>
      <c r="L318" s="97" t="s">
        <v>395</v>
      </c>
    </row>
    <row r="319" spans="3:12" x14ac:dyDescent="0.25">
      <c r="C319" s="170" t="s">
        <v>58</v>
      </c>
      <c r="D319" s="162"/>
      <c r="E319" s="153">
        <v>0</v>
      </c>
      <c r="F319" s="99">
        <f>IF(E318=0,"",(G318/E318)/12*E318)</f>
        <v>0</v>
      </c>
      <c r="G319" s="96">
        <f>F319</f>
        <v>0</v>
      </c>
      <c r="H319" s="163"/>
      <c r="I319" s="115" t="s">
        <v>516</v>
      </c>
      <c r="J319" s="115" t="str">
        <f>VLOOKUP(I319,Presupuesto!$B$11:$C$565,2,0)</f>
        <v>AGUINALDO Y DECIMO CUARTO MES</v>
      </c>
      <c r="K319" s="97" t="str">
        <f t="shared" si="9"/>
        <v>Posgrado</v>
      </c>
      <c r="L319" s="97" t="s">
        <v>395</v>
      </c>
    </row>
    <row r="320" spans="3:12" ht="15.75" thickBot="1" x14ac:dyDescent="0.3">
      <c r="C320" s="171" t="s">
        <v>59</v>
      </c>
      <c r="D320" s="162"/>
      <c r="E320" s="153">
        <v>0</v>
      </c>
      <c r="F320" s="116">
        <f>IF(E318&lt;6,"",((E318-6)/12)*(G318/E318))</f>
        <v>0</v>
      </c>
      <c r="G320" s="96">
        <f>F320</f>
        <v>0</v>
      </c>
      <c r="H320" s="163"/>
      <c r="I320" s="100" t="s">
        <v>519</v>
      </c>
      <c r="J320" s="100" t="str">
        <f>VLOOKUP(I320,Presupuesto!$B$11:$C$565,2,0)</f>
        <v>DECIMOCUARTO MES</v>
      </c>
      <c r="K320" s="97" t="str">
        <f t="shared" si="9"/>
        <v>Posgrado</v>
      </c>
      <c r="L320" s="97" t="s">
        <v>395</v>
      </c>
    </row>
    <row r="321" spans="3:12" ht="15.75" thickBot="1" x14ac:dyDescent="0.3">
      <c r="C321" s="139" t="s">
        <v>83</v>
      </c>
      <c r="D321" s="198"/>
      <c r="E321" s="151">
        <v>12</v>
      </c>
      <c r="F321" s="138">
        <v>30000</v>
      </c>
      <c r="G321" s="112">
        <f>D321*E321*F321</f>
        <v>0</v>
      </c>
      <c r="H321" s="165"/>
      <c r="I321" s="113" t="s">
        <v>564</v>
      </c>
      <c r="J321" s="113" t="str">
        <f>VLOOKUP(I321,Presupuesto!$B$11:$C$565,2,0)</f>
        <v>CONTRATOS ESPECIALES</v>
      </c>
      <c r="K321" s="97" t="str">
        <f t="shared" si="9"/>
        <v>Posgrado</v>
      </c>
      <c r="L321" s="97" t="s">
        <v>395</v>
      </c>
    </row>
    <row r="322" spans="3:12" x14ac:dyDescent="0.25">
      <c r="C322" s="170" t="s">
        <v>58</v>
      </c>
      <c r="D322" s="162"/>
      <c r="E322" s="153">
        <v>0</v>
      </c>
      <c r="F322" s="116">
        <f>IF(E321=0,"",(G321/E321)/12*E321)</f>
        <v>0</v>
      </c>
      <c r="G322" s="96">
        <f>F322</f>
        <v>0</v>
      </c>
      <c r="H322" s="163"/>
      <c r="I322" s="100" t="s">
        <v>564</v>
      </c>
      <c r="J322" s="100" t="str">
        <f>VLOOKUP(I322,Presupuesto!$B$11:$C$565,2,0)</f>
        <v>CONTRATOS ESPECIALES</v>
      </c>
      <c r="K322" s="97" t="str">
        <f t="shared" si="9"/>
        <v>Posgrado</v>
      </c>
      <c r="L322" s="97" t="s">
        <v>394</v>
      </c>
    </row>
    <row r="323" spans="3:12" ht="15.75" thickBot="1" x14ac:dyDescent="0.3">
      <c r="C323" s="171" t="s">
        <v>59</v>
      </c>
      <c r="D323" s="162"/>
      <c r="E323" s="153">
        <v>0</v>
      </c>
      <c r="F323" s="99">
        <f>IF(E321&lt;6,"",((E321-6)/12)*(G321/E321))</f>
        <v>0</v>
      </c>
      <c r="G323" s="96">
        <f>F323</f>
        <v>0</v>
      </c>
      <c r="H323" s="163"/>
      <c r="I323" s="100" t="s">
        <v>564</v>
      </c>
      <c r="J323" s="100" t="str">
        <f>VLOOKUP(I323,Presupuesto!$B$11:$C$565,2,0)</f>
        <v>CONTRATOS ESPECIALES</v>
      </c>
      <c r="K323" s="97" t="str">
        <f t="shared" si="9"/>
        <v>Posgrado</v>
      </c>
      <c r="L323" s="97" t="s">
        <v>399</v>
      </c>
    </row>
    <row r="324" spans="3:12" ht="15.75" thickBot="1" x14ac:dyDescent="0.3">
      <c r="C324" s="139" t="s">
        <v>60</v>
      </c>
      <c r="D324" s="198"/>
      <c r="E324" s="151">
        <v>12</v>
      </c>
      <c r="F324" s="117">
        <v>30000</v>
      </c>
      <c r="G324" s="112">
        <f>D324*E324*F324</f>
        <v>0</v>
      </c>
      <c r="H324" s="165"/>
      <c r="I324" s="113" t="s">
        <v>705</v>
      </c>
      <c r="J324" s="113" t="str">
        <f>VLOOKUP(I324,Presupuesto!$B$11:$C$565,2,0)</f>
        <v>OTROS SERVICIOS TECNICOS Y PROFESIONALES</v>
      </c>
      <c r="K324" s="97" t="str">
        <f t="shared" si="9"/>
        <v>Posgrado</v>
      </c>
      <c r="L324" s="97" t="s">
        <v>394</v>
      </c>
    </row>
    <row r="325" spans="3:12" x14ac:dyDescent="0.25">
      <c r="C325" s="170" t="s">
        <v>58</v>
      </c>
      <c r="D325" s="162"/>
      <c r="E325" s="153">
        <v>0</v>
      </c>
      <c r="F325" s="99">
        <v>0</v>
      </c>
      <c r="G325" s="96">
        <f>F325</f>
        <v>0</v>
      </c>
      <c r="H325" s="163"/>
      <c r="I325" s="100" t="s">
        <v>705</v>
      </c>
      <c r="J325" s="100" t="str">
        <f>VLOOKUP(I325,Presupuesto!$B$11:$C$565,2,0)</f>
        <v>OTROS SERVICIOS TECNICOS Y PROFESIONALES</v>
      </c>
      <c r="K325" s="97" t="str">
        <f t="shared" si="9"/>
        <v>Posgrado</v>
      </c>
      <c r="L325" s="97" t="s">
        <v>394</v>
      </c>
    </row>
    <row r="326" spans="3:12" ht="15.75" thickBot="1" x14ac:dyDescent="0.3">
      <c r="C326" s="171" t="s">
        <v>59</v>
      </c>
      <c r="D326" s="162"/>
      <c r="E326" s="153">
        <v>0</v>
      </c>
      <c r="F326" s="99">
        <v>0</v>
      </c>
      <c r="G326" s="96">
        <f>F326</f>
        <v>0</v>
      </c>
      <c r="H326" s="163"/>
      <c r="I326" s="100" t="s">
        <v>705</v>
      </c>
      <c r="J326" s="100" t="str">
        <f>VLOOKUP(I326,Presupuesto!$B$11:$C$565,2,0)</f>
        <v>OTROS SERVICIOS TECNICOS Y PROFESIONALES</v>
      </c>
      <c r="K326" s="97" t="str">
        <f t="shared" si="9"/>
        <v>Posgrado</v>
      </c>
      <c r="L326" s="97" t="s">
        <v>394</v>
      </c>
    </row>
    <row r="327" spans="3:12" ht="15.75" thickBot="1" x14ac:dyDescent="0.3">
      <c r="C327" s="139" t="s">
        <v>61</v>
      </c>
      <c r="D327" s="198"/>
      <c r="E327" s="151">
        <v>12</v>
      </c>
      <c r="F327" s="117">
        <v>30000</v>
      </c>
      <c r="G327" s="112">
        <f>D327*E327*F327</f>
        <v>0</v>
      </c>
      <c r="H327" s="165"/>
      <c r="I327" s="113" t="s">
        <v>496</v>
      </c>
      <c r="J327" s="113" t="str">
        <f>VLOOKUP(I327,Presupuesto!$B$11:$C$565,2,0)</f>
        <v>SUELDOS Y SALARIOS PERMANENTES</v>
      </c>
      <c r="K327" s="97" t="str">
        <f t="shared" si="9"/>
        <v>Posgrado</v>
      </c>
      <c r="L327" s="97" t="s">
        <v>394</v>
      </c>
    </row>
    <row r="328" spans="3:12" x14ac:dyDescent="0.25">
      <c r="C328" s="170" t="s">
        <v>58</v>
      </c>
      <c r="D328" s="168"/>
      <c r="E328" s="130">
        <v>0</v>
      </c>
      <c r="F328" s="118">
        <f>IF(E327=0,"",(G327/E327)/12*E327)</f>
        <v>0</v>
      </c>
      <c r="G328" s="119">
        <f>F328</f>
        <v>0</v>
      </c>
      <c r="H328" s="163"/>
      <c r="I328" s="100" t="s">
        <v>516</v>
      </c>
      <c r="J328" s="100" t="str">
        <f>VLOOKUP(I328,Presupuesto!$B$11:$C$565,2,0)</f>
        <v>AGUINALDO Y DECIMO CUARTO MES</v>
      </c>
      <c r="K328" s="97" t="str">
        <f t="shared" si="9"/>
        <v>Posgrado</v>
      </c>
      <c r="L328" s="97" t="s">
        <v>394</v>
      </c>
    </row>
    <row r="329" spans="3:12" ht="15.75" thickBot="1" x14ac:dyDescent="0.3">
      <c r="C329" s="172" t="s">
        <v>59</v>
      </c>
      <c r="D329" s="161"/>
      <c r="E329" s="131">
        <v>0</v>
      </c>
      <c r="F329" s="104">
        <f>IF(E327&lt;6,"",((E327-6)/12)*(G327/E327))</f>
        <v>0</v>
      </c>
      <c r="G329" s="104">
        <f>F329</f>
        <v>0</v>
      </c>
      <c r="H329" s="161"/>
      <c r="I329" s="105" t="s">
        <v>519</v>
      </c>
      <c r="J329" s="123" t="str">
        <f>VLOOKUP(I329,Presupuesto!$B$11:$C$565,2,0)</f>
        <v>DECIMOCUARTO MES</v>
      </c>
      <c r="K329" s="105" t="str">
        <f t="shared" si="9"/>
        <v>Posgrado</v>
      </c>
      <c r="L329" s="123" t="s">
        <v>394</v>
      </c>
    </row>
    <row r="331" spans="3:12" ht="15.75" thickBot="1" x14ac:dyDescent="0.3">
      <c r="K331" s="152"/>
    </row>
    <row r="332" spans="3:12" ht="15.75" thickBot="1" x14ac:dyDescent="0.3">
      <c r="C332" s="69" t="s">
        <v>43</v>
      </c>
      <c r="D332" s="30">
        <f>SUM(G339:G389)</f>
        <v>0</v>
      </c>
      <c r="E332" s="92"/>
      <c r="F332" s="92"/>
      <c r="G332" s="92"/>
      <c r="H332" s="75"/>
      <c r="I332" s="75"/>
      <c r="J332" s="75"/>
      <c r="K332" s="152"/>
    </row>
    <row r="333" spans="3:12" x14ac:dyDescent="0.25">
      <c r="D333" s="31"/>
      <c r="E333" s="92"/>
      <c r="F333" s="92"/>
      <c r="G333" s="92"/>
      <c r="H333" s="75"/>
      <c r="I333" s="75"/>
      <c r="J333" s="75"/>
      <c r="K333" s="152"/>
    </row>
    <row r="334" spans="3:12" x14ac:dyDescent="0.25">
      <c r="D334" s="31"/>
      <c r="E334" s="92"/>
      <c r="F334" s="92"/>
      <c r="G334" s="92"/>
      <c r="H334" s="75"/>
      <c r="I334" s="75"/>
      <c r="J334" s="75"/>
      <c r="K334" s="152"/>
    </row>
    <row r="335" spans="3:12" ht="15.75" x14ac:dyDescent="0.25">
      <c r="C335" s="201" t="s">
        <v>392</v>
      </c>
      <c r="D335" s="347"/>
      <c r="E335" s="92"/>
      <c r="F335" s="92"/>
      <c r="G335" s="92"/>
      <c r="H335" s="75"/>
      <c r="I335" s="75"/>
      <c r="J335" s="75"/>
      <c r="K335" s="152"/>
    </row>
    <row r="336" spans="3:12" ht="18.75" x14ac:dyDescent="0.25">
      <c r="C336" s="207" t="e">
        <f>IFERROR(VLOOKUP(D335,'1. Desarrollo e Innov. Curricu.'!$E:$F,2,FALSE),IFERROR(VLOOKUP(D335,'2. Investigación Científica'!$E:$F,2,FALSE),IFERROR(VLOOKUP(D335,'3. Vinculación Univ. Sociedad'!$E:$F,2,FALSE),IFERROR(VLOOKUP(D335,'4. Docencia y Profesorado Univ.'!$E:$F,2,FALSE),IFERROR(VLOOKUP(D335,'5. Estudiantes y Graduados'!$E:$F,2,FALSE),IFERROR(VLOOKUP(D335,'11. Gestion Administrativa'!$E:$F,2,FALSE),IFERROR(VLOOKUP(D335,'13. Gestión Académica'!$E:$F,2,FALSE),IFERROR(VLOOKUP(D335,'8. Asegura. de la Calid. y M'!$E:$F,2,FALSE),IFERROR(VLOOKUP(D335,'6. Gestión del Conocimiento'!$E:$F,2,FALSE),IFERROR(VLOOKUP(D335,'15. Gobernabilidad y Proceso...'!$E:$F,2,FALSE),IFERROR(VLOOKUP(D335,'12. Gestión del Talento Humano'!$E:$F,2,FALSE),IFERROR(VLOOKUP(D335,'14. Internacional... de la E.S.'!$E:$F,2,FALSE),IFERROR(VLOOKUP(D335,'10. Posgrado'!$E:$F,2,FALSE),IFERROR(VLOOKUP(D335,'17. Gestión TIC'!$E:$F,2,FALSE),IFERROR(VLOOKUP(D335,'16. Desa. del Sistema Educ.Sup.'!$E:$F,2,FALSE),IFERROR(VLOOKUP(D335,'9. Cultura de Inno. Insti...'!$E:$F,2,FALSE),VLOOKUP(D335,'7. Lo Esencial de la Reforma U.'!$E:$F,2,0)))))))))))))))))</f>
        <v>#N/A</v>
      </c>
      <c r="D336" s="31"/>
      <c r="E336" s="92"/>
      <c r="F336" s="92"/>
      <c r="G336" s="92"/>
      <c r="H336" s="75"/>
      <c r="I336" s="75"/>
      <c r="J336" s="75"/>
      <c r="K336" s="152"/>
    </row>
    <row r="337" spans="3:12" ht="15.75" thickBot="1" x14ac:dyDescent="0.3">
      <c r="C337" s="176"/>
      <c r="D337" s="31"/>
      <c r="E337" s="92"/>
      <c r="F337" s="92"/>
      <c r="G337" s="92"/>
      <c r="H337" s="75"/>
      <c r="I337" s="75"/>
      <c r="J337" s="75"/>
      <c r="K337" s="152"/>
    </row>
    <row r="338" spans="3:12" ht="30.75" thickBot="1" x14ac:dyDescent="0.3">
      <c r="C338" s="133" t="s">
        <v>44</v>
      </c>
      <c r="D338" s="137" t="s">
        <v>55</v>
      </c>
      <c r="E338" s="169" t="s">
        <v>56</v>
      </c>
      <c r="F338" s="137" t="s">
        <v>57</v>
      </c>
      <c r="G338" s="134" t="s">
        <v>27</v>
      </c>
      <c r="H338" s="132" t="s">
        <v>131</v>
      </c>
      <c r="I338" s="135" t="s">
        <v>46</v>
      </c>
      <c r="J338" s="135" t="s">
        <v>132</v>
      </c>
      <c r="K338" s="135" t="s">
        <v>410</v>
      </c>
      <c r="L338" s="135" t="s">
        <v>411</v>
      </c>
    </row>
    <row r="339" spans="3:12" ht="15.75" thickBot="1" x14ac:dyDescent="0.3">
      <c r="C339" s="136" t="s">
        <v>482</v>
      </c>
      <c r="D339" s="198"/>
      <c r="E339" s="151">
        <v>12</v>
      </c>
      <c r="F339" s="292">
        <f>HLOOKUP($C339,$BZ$2:$CM$3,2,0)</f>
        <v>43674.39</v>
      </c>
      <c r="G339" s="112">
        <f>D339*E339*F339</f>
        <v>0</v>
      </c>
      <c r="H339" s="165"/>
      <c r="I339" s="113" t="s">
        <v>496</v>
      </c>
      <c r="J339" s="113" t="str">
        <f>VLOOKUP(I339,Presupuesto!$B$11:$C$565,2,0)</f>
        <v>SUELDOS Y SALARIOS PERMANENTES</v>
      </c>
      <c r="K339" s="215" t="s">
        <v>1450</v>
      </c>
      <c r="L339" s="97" t="s">
        <v>394</v>
      </c>
    </row>
    <row r="340" spans="3:12" x14ac:dyDescent="0.25">
      <c r="C340" s="170" t="s">
        <v>58</v>
      </c>
      <c r="D340" s="162"/>
      <c r="E340" s="153">
        <v>0</v>
      </c>
      <c r="F340" s="99">
        <f>IF(E339=0,"",(G339/E339)/12*E339)</f>
        <v>0</v>
      </c>
      <c r="G340" s="96">
        <f>F340</f>
        <v>0</v>
      </c>
      <c r="H340" s="163"/>
      <c r="I340" s="115" t="s">
        <v>516</v>
      </c>
      <c r="J340" s="115" t="str">
        <f>VLOOKUP(I340,Presupuesto!$B$11:$C$565,2,0)</f>
        <v>AGUINALDO Y DECIMO CUARTO MES</v>
      </c>
      <c r="K340" s="97" t="str">
        <f t="shared" ref="K340:K371" si="10">$K$339</f>
        <v>Posgrado</v>
      </c>
      <c r="L340" s="97" t="s">
        <v>412</v>
      </c>
    </row>
    <row r="341" spans="3:12" ht="15.75" thickBot="1" x14ac:dyDescent="0.3">
      <c r="C341" s="171" t="s">
        <v>59</v>
      </c>
      <c r="D341" s="162"/>
      <c r="E341" s="153">
        <v>0</v>
      </c>
      <c r="F341" s="116">
        <f>IF(E339&lt;6,"",((E339-6)/12)*(G339/E339))</f>
        <v>0</v>
      </c>
      <c r="G341" s="96">
        <f>F341</f>
        <v>0</v>
      </c>
      <c r="H341" s="163"/>
      <c r="I341" s="100" t="s">
        <v>519</v>
      </c>
      <c r="J341" s="100" t="str">
        <f>VLOOKUP(I341,Presupuesto!$B$11:$C$565,2,0)</f>
        <v>DECIMOCUARTO MES</v>
      </c>
      <c r="K341" s="97" t="str">
        <f t="shared" si="10"/>
        <v>Posgrado</v>
      </c>
      <c r="L341" s="97" t="s">
        <v>395</v>
      </c>
    </row>
    <row r="342" spans="3:12" ht="15.75" thickBot="1" x14ac:dyDescent="0.3">
      <c r="C342" s="136" t="s">
        <v>483</v>
      </c>
      <c r="D342" s="198"/>
      <c r="E342" s="151">
        <v>12</v>
      </c>
      <c r="F342" s="292">
        <f>HLOOKUP($C342,$BZ$2:$CM$3,2,0)</f>
        <v>39703.99</v>
      </c>
      <c r="G342" s="112">
        <f>D342*E342*F342</f>
        <v>0</v>
      </c>
      <c r="H342" s="165"/>
      <c r="I342" s="113" t="s">
        <v>496</v>
      </c>
      <c r="J342" s="113" t="str">
        <f>VLOOKUP(I342,Presupuesto!$B$11:$C$565,2,0)</f>
        <v>SUELDOS Y SALARIOS PERMANENTES</v>
      </c>
      <c r="K342" s="97" t="str">
        <f t="shared" si="10"/>
        <v>Posgrado</v>
      </c>
      <c r="L342" s="97" t="s">
        <v>395</v>
      </c>
    </row>
    <row r="343" spans="3:12" x14ac:dyDescent="0.25">
      <c r="C343" s="170" t="s">
        <v>58</v>
      </c>
      <c r="D343" s="162"/>
      <c r="E343" s="153">
        <v>0</v>
      </c>
      <c r="F343" s="99">
        <f>IF(E342=0,"",(G342/E342)/12*E342)</f>
        <v>0</v>
      </c>
      <c r="G343" s="96">
        <f>F343</f>
        <v>0</v>
      </c>
      <c r="H343" s="163"/>
      <c r="I343" s="115" t="s">
        <v>516</v>
      </c>
      <c r="J343" s="115" t="str">
        <f>VLOOKUP(I343,Presupuesto!$B$11:$C$565,2,0)</f>
        <v>AGUINALDO Y DECIMO CUARTO MES</v>
      </c>
      <c r="K343" s="97" t="str">
        <f t="shared" si="10"/>
        <v>Posgrado</v>
      </c>
      <c r="L343" s="97" t="s">
        <v>395</v>
      </c>
    </row>
    <row r="344" spans="3:12" ht="15.75" thickBot="1" x14ac:dyDescent="0.3">
      <c r="C344" s="171" t="s">
        <v>59</v>
      </c>
      <c r="D344" s="162"/>
      <c r="E344" s="153">
        <v>0</v>
      </c>
      <c r="F344" s="116">
        <f>IF(E342&lt;6,"",((E342-6)/12)*(G342/E342))</f>
        <v>0</v>
      </c>
      <c r="G344" s="96">
        <f>F344</f>
        <v>0</v>
      </c>
      <c r="H344" s="163"/>
      <c r="I344" s="100" t="s">
        <v>519</v>
      </c>
      <c r="J344" s="100" t="str">
        <f>VLOOKUP(I344,Presupuesto!$B$11:$C$565,2,0)</f>
        <v>DECIMOCUARTO MES</v>
      </c>
      <c r="K344" s="97" t="str">
        <f t="shared" si="10"/>
        <v>Posgrado</v>
      </c>
      <c r="L344" s="97" t="s">
        <v>395</v>
      </c>
    </row>
    <row r="345" spans="3:12" ht="15.75" thickBot="1" x14ac:dyDescent="0.3">
      <c r="C345" s="136" t="s">
        <v>484</v>
      </c>
      <c r="D345" s="198"/>
      <c r="E345" s="151">
        <v>12</v>
      </c>
      <c r="F345" s="292">
        <f>HLOOKUP($C345,$BZ$2:$CM$3,2,0)</f>
        <v>35733.589999999997</v>
      </c>
      <c r="G345" s="112">
        <f>D345*E345*F345</f>
        <v>0</v>
      </c>
      <c r="H345" s="165"/>
      <c r="I345" s="113" t="s">
        <v>496</v>
      </c>
      <c r="J345" s="113" t="str">
        <f>VLOOKUP(I345,Presupuesto!$B$11:$C$565,2,0)</f>
        <v>SUELDOS Y SALARIOS PERMANENTES</v>
      </c>
      <c r="K345" s="97" t="str">
        <f t="shared" si="10"/>
        <v>Posgrado</v>
      </c>
      <c r="L345" s="97" t="s">
        <v>395</v>
      </c>
    </row>
    <row r="346" spans="3:12" x14ac:dyDescent="0.25">
      <c r="C346" s="170" t="s">
        <v>58</v>
      </c>
      <c r="D346" s="162"/>
      <c r="E346" s="153">
        <v>0</v>
      </c>
      <c r="F346" s="99">
        <f>IF(E345=0,"",(G345/E345)/12*E345)</f>
        <v>0</v>
      </c>
      <c r="G346" s="96">
        <f>F346</f>
        <v>0</v>
      </c>
      <c r="H346" s="163"/>
      <c r="I346" s="115" t="s">
        <v>516</v>
      </c>
      <c r="J346" s="115" t="str">
        <f>VLOOKUP(I346,Presupuesto!$B$11:$C$565,2,0)</f>
        <v>AGUINALDO Y DECIMO CUARTO MES</v>
      </c>
      <c r="K346" s="97" t="str">
        <f t="shared" si="10"/>
        <v>Posgrado</v>
      </c>
      <c r="L346" s="97" t="s">
        <v>395</v>
      </c>
    </row>
    <row r="347" spans="3:12" ht="15.75" thickBot="1" x14ac:dyDescent="0.3">
      <c r="C347" s="171" t="s">
        <v>59</v>
      </c>
      <c r="D347" s="162"/>
      <c r="E347" s="153">
        <v>0</v>
      </c>
      <c r="F347" s="116">
        <f>IF(E345&lt;6,"",((E345-6)/12)*(G345/E345))</f>
        <v>0</v>
      </c>
      <c r="G347" s="96">
        <f>F347</f>
        <v>0</v>
      </c>
      <c r="H347" s="163"/>
      <c r="I347" s="100" t="s">
        <v>519</v>
      </c>
      <c r="J347" s="100" t="str">
        <f>VLOOKUP(I347,Presupuesto!$B$11:$C$565,2,0)</f>
        <v>DECIMOCUARTO MES</v>
      </c>
      <c r="K347" s="97" t="str">
        <f t="shared" si="10"/>
        <v>Posgrado</v>
      </c>
      <c r="L347" s="97" t="s">
        <v>395</v>
      </c>
    </row>
    <row r="348" spans="3:12" ht="15.75" thickBot="1" x14ac:dyDescent="0.3">
      <c r="C348" s="136" t="s">
        <v>485</v>
      </c>
      <c r="D348" s="198"/>
      <c r="E348" s="151">
        <v>12</v>
      </c>
      <c r="F348" s="292">
        <f>HLOOKUP($C348,$BZ$2:$CM$3,2,0)</f>
        <v>31763.19</v>
      </c>
      <c r="G348" s="112">
        <f>D348*E348*F348</f>
        <v>0</v>
      </c>
      <c r="H348" s="165"/>
      <c r="I348" s="113" t="s">
        <v>496</v>
      </c>
      <c r="J348" s="113" t="str">
        <f>VLOOKUP(I348,Presupuesto!$B$11:$C$565,2,0)</f>
        <v>SUELDOS Y SALARIOS PERMANENTES</v>
      </c>
      <c r="K348" s="97" t="str">
        <f t="shared" si="10"/>
        <v>Posgrado</v>
      </c>
      <c r="L348" s="97" t="s">
        <v>395</v>
      </c>
    </row>
    <row r="349" spans="3:12" x14ac:dyDescent="0.25">
      <c r="C349" s="170" t="s">
        <v>58</v>
      </c>
      <c r="D349" s="162"/>
      <c r="E349" s="153">
        <v>0</v>
      </c>
      <c r="F349" s="99">
        <f>IF(E348=0,"",(G348/E348)/12*E348)</f>
        <v>0</v>
      </c>
      <c r="G349" s="96">
        <f>F349</f>
        <v>0</v>
      </c>
      <c r="H349" s="163"/>
      <c r="I349" s="115" t="s">
        <v>516</v>
      </c>
      <c r="J349" s="115" t="str">
        <f>VLOOKUP(I349,Presupuesto!$B$11:$C$565,2,0)</f>
        <v>AGUINALDO Y DECIMO CUARTO MES</v>
      </c>
      <c r="K349" s="97" t="str">
        <f t="shared" si="10"/>
        <v>Posgrado</v>
      </c>
      <c r="L349" s="97" t="s">
        <v>395</v>
      </c>
    </row>
    <row r="350" spans="3:12" ht="15.75" thickBot="1" x14ac:dyDescent="0.3">
      <c r="C350" s="171" t="s">
        <v>59</v>
      </c>
      <c r="D350" s="162"/>
      <c r="E350" s="153">
        <v>0</v>
      </c>
      <c r="F350" s="116">
        <f>IF(E348&lt;6,"",((E348-6)/12)*(G348/E348))</f>
        <v>0</v>
      </c>
      <c r="G350" s="96">
        <f>F350</f>
        <v>0</v>
      </c>
      <c r="H350" s="163"/>
      <c r="I350" s="100" t="s">
        <v>519</v>
      </c>
      <c r="J350" s="100" t="str">
        <f>VLOOKUP(I350,Presupuesto!$B$11:$C$565,2,0)</f>
        <v>DECIMOCUARTO MES</v>
      </c>
      <c r="K350" s="97" t="str">
        <f t="shared" si="10"/>
        <v>Posgrado</v>
      </c>
      <c r="L350" s="97" t="s">
        <v>395</v>
      </c>
    </row>
    <row r="351" spans="3:12" ht="15.75" thickBot="1" x14ac:dyDescent="0.3">
      <c r="C351" s="136" t="s">
        <v>486</v>
      </c>
      <c r="D351" s="198"/>
      <c r="E351" s="151">
        <v>12</v>
      </c>
      <c r="F351" s="292">
        <f>HLOOKUP($C351,$BZ$2:$CM$3,2,0)</f>
        <v>29777.99</v>
      </c>
      <c r="G351" s="112">
        <f>D351*E351*F351</f>
        <v>0</v>
      </c>
      <c r="H351" s="165"/>
      <c r="I351" s="113" t="s">
        <v>496</v>
      </c>
      <c r="J351" s="113" t="str">
        <f>VLOOKUP(I351,Presupuesto!$B$11:$C$565,2,0)</f>
        <v>SUELDOS Y SALARIOS PERMANENTES</v>
      </c>
      <c r="K351" s="97" t="str">
        <f t="shared" si="10"/>
        <v>Posgrado</v>
      </c>
      <c r="L351" s="97" t="s">
        <v>395</v>
      </c>
    </row>
    <row r="352" spans="3:12" x14ac:dyDescent="0.25">
      <c r="C352" s="170" t="s">
        <v>58</v>
      </c>
      <c r="D352" s="162"/>
      <c r="E352" s="153">
        <v>0</v>
      </c>
      <c r="F352" s="99">
        <f>IF(E351=0,"",(G351/E351)/12*E351)</f>
        <v>0</v>
      </c>
      <c r="G352" s="96">
        <f>F352</f>
        <v>0</v>
      </c>
      <c r="H352" s="163"/>
      <c r="I352" s="115" t="s">
        <v>516</v>
      </c>
      <c r="J352" s="115" t="str">
        <f>VLOOKUP(I352,Presupuesto!$B$11:$C$565,2,0)</f>
        <v>AGUINALDO Y DECIMO CUARTO MES</v>
      </c>
      <c r="K352" s="97" t="str">
        <f t="shared" si="10"/>
        <v>Posgrado</v>
      </c>
      <c r="L352" s="97" t="s">
        <v>395</v>
      </c>
    </row>
    <row r="353" spans="3:12" ht="15.75" thickBot="1" x14ac:dyDescent="0.3">
      <c r="C353" s="171" t="s">
        <v>59</v>
      </c>
      <c r="D353" s="162"/>
      <c r="E353" s="153">
        <v>0</v>
      </c>
      <c r="F353" s="116">
        <f>IF(E351&lt;6,"",((E351-6)/12)*(G351/E351))</f>
        <v>0</v>
      </c>
      <c r="G353" s="96">
        <f>F353</f>
        <v>0</v>
      </c>
      <c r="H353" s="163"/>
      <c r="I353" s="100" t="s">
        <v>519</v>
      </c>
      <c r="J353" s="100" t="str">
        <f>VLOOKUP(I353,Presupuesto!$B$11:$C$565,2,0)</f>
        <v>DECIMOCUARTO MES</v>
      </c>
      <c r="K353" s="97" t="str">
        <f t="shared" si="10"/>
        <v>Posgrado</v>
      </c>
      <c r="L353" s="97" t="s">
        <v>395</v>
      </c>
    </row>
    <row r="354" spans="3:12" ht="15.75" thickBot="1" x14ac:dyDescent="0.3">
      <c r="C354" s="136" t="s">
        <v>487</v>
      </c>
      <c r="D354" s="198"/>
      <c r="E354" s="151">
        <v>12</v>
      </c>
      <c r="F354" s="292">
        <f>HLOOKUP($C354,$BZ$2:$CM$3,2,0)</f>
        <v>27792.79</v>
      </c>
      <c r="G354" s="112">
        <f>D354*E354*F354</f>
        <v>0</v>
      </c>
      <c r="H354" s="165"/>
      <c r="I354" s="113" t="s">
        <v>496</v>
      </c>
      <c r="J354" s="113" t="str">
        <f>VLOOKUP(I354,Presupuesto!$B$11:$C$565,2,0)</f>
        <v>SUELDOS Y SALARIOS PERMANENTES</v>
      </c>
      <c r="K354" s="97" t="str">
        <f t="shared" si="10"/>
        <v>Posgrado</v>
      </c>
      <c r="L354" s="97" t="s">
        <v>395</v>
      </c>
    </row>
    <row r="355" spans="3:12" x14ac:dyDescent="0.25">
      <c r="C355" s="170" t="s">
        <v>58</v>
      </c>
      <c r="D355" s="162"/>
      <c r="E355" s="153">
        <v>0</v>
      </c>
      <c r="F355" s="99">
        <f>IF(E354=0,"",(G354/E354)/12*E354)</f>
        <v>0</v>
      </c>
      <c r="G355" s="96">
        <f>F355</f>
        <v>0</v>
      </c>
      <c r="H355" s="163"/>
      <c r="I355" s="115" t="s">
        <v>516</v>
      </c>
      <c r="J355" s="115" t="str">
        <f>VLOOKUP(I355,Presupuesto!$B$11:$C$565,2,0)</f>
        <v>AGUINALDO Y DECIMO CUARTO MES</v>
      </c>
      <c r="K355" s="97" t="str">
        <f t="shared" si="10"/>
        <v>Posgrado</v>
      </c>
      <c r="L355" s="97" t="s">
        <v>395</v>
      </c>
    </row>
    <row r="356" spans="3:12" ht="15.75" thickBot="1" x14ac:dyDescent="0.3">
      <c r="C356" s="171" t="s">
        <v>59</v>
      </c>
      <c r="D356" s="162"/>
      <c r="E356" s="153">
        <v>0</v>
      </c>
      <c r="F356" s="116">
        <f>IF(E354&lt;6,"",((E354-6)/12)*(G354/E354))</f>
        <v>0</v>
      </c>
      <c r="G356" s="96">
        <f>F356</f>
        <v>0</v>
      </c>
      <c r="H356" s="163"/>
      <c r="I356" s="100" t="s">
        <v>519</v>
      </c>
      <c r="J356" s="100" t="str">
        <f>VLOOKUP(I356,Presupuesto!$B$11:$C$565,2,0)</f>
        <v>DECIMOCUARTO MES</v>
      </c>
      <c r="K356" s="97" t="str">
        <f t="shared" si="10"/>
        <v>Posgrado</v>
      </c>
      <c r="L356" s="97" t="s">
        <v>395</v>
      </c>
    </row>
    <row r="357" spans="3:12" ht="15.75" thickBot="1" x14ac:dyDescent="0.3">
      <c r="C357" s="136" t="s">
        <v>488</v>
      </c>
      <c r="D357" s="198"/>
      <c r="E357" s="151">
        <v>12</v>
      </c>
      <c r="F357" s="292">
        <f>HLOOKUP($C357,$BZ$2:$CM$3,2,0)</f>
        <v>18859.39</v>
      </c>
      <c r="G357" s="112">
        <f>D357*E357*F357</f>
        <v>0</v>
      </c>
      <c r="H357" s="165"/>
      <c r="I357" s="113" t="s">
        <v>496</v>
      </c>
      <c r="J357" s="113" t="str">
        <f>VLOOKUP(I357,Presupuesto!$B$11:$C$565,2,0)</f>
        <v>SUELDOS Y SALARIOS PERMANENTES</v>
      </c>
      <c r="K357" s="97" t="str">
        <f t="shared" si="10"/>
        <v>Posgrado</v>
      </c>
      <c r="L357" s="97" t="s">
        <v>395</v>
      </c>
    </row>
    <row r="358" spans="3:12" x14ac:dyDescent="0.25">
      <c r="C358" s="170" t="s">
        <v>58</v>
      </c>
      <c r="D358" s="162"/>
      <c r="E358" s="153">
        <v>0</v>
      </c>
      <c r="F358" s="99">
        <f>IF(E357=0,"",(G357/E357)/12*E357)</f>
        <v>0</v>
      </c>
      <c r="G358" s="96">
        <f>F358</f>
        <v>0</v>
      </c>
      <c r="H358" s="163"/>
      <c r="I358" s="115" t="s">
        <v>516</v>
      </c>
      <c r="J358" s="115" t="str">
        <f>VLOOKUP(I358,Presupuesto!$B$11:$C$565,2,0)</f>
        <v>AGUINALDO Y DECIMO CUARTO MES</v>
      </c>
      <c r="K358" s="97" t="str">
        <f t="shared" si="10"/>
        <v>Posgrado</v>
      </c>
      <c r="L358" s="97" t="s">
        <v>395</v>
      </c>
    </row>
    <row r="359" spans="3:12" ht="15.75" thickBot="1" x14ac:dyDescent="0.3">
      <c r="C359" s="171" t="s">
        <v>59</v>
      </c>
      <c r="D359" s="162"/>
      <c r="E359" s="153">
        <v>0</v>
      </c>
      <c r="F359" s="116">
        <f>IF(E357&lt;6,"",((E357-6)/12)*(G357/E357))</f>
        <v>0</v>
      </c>
      <c r="G359" s="96">
        <f>F359</f>
        <v>0</v>
      </c>
      <c r="H359" s="163"/>
      <c r="I359" s="100" t="s">
        <v>519</v>
      </c>
      <c r="J359" s="100" t="str">
        <f>VLOOKUP(I359,Presupuesto!$B$11:$C$565,2,0)</f>
        <v>DECIMOCUARTO MES</v>
      </c>
      <c r="K359" s="97" t="str">
        <f t="shared" si="10"/>
        <v>Posgrado</v>
      </c>
      <c r="L359" s="97" t="s">
        <v>395</v>
      </c>
    </row>
    <row r="360" spans="3:12" ht="15.75" thickBot="1" x14ac:dyDescent="0.3">
      <c r="C360" s="136" t="s">
        <v>489</v>
      </c>
      <c r="D360" s="198"/>
      <c r="E360" s="151">
        <v>12</v>
      </c>
      <c r="F360" s="292">
        <f>HLOOKUP($C360,$BZ$2:$CM$3,2,0)</f>
        <v>17866.8</v>
      </c>
      <c r="G360" s="112">
        <f>D360*E360*F360</f>
        <v>0</v>
      </c>
      <c r="H360" s="165"/>
      <c r="I360" s="113" t="s">
        <v>496</v>
      </c>
      <c r="J360" s="113" t="str">
        <f>VLOOKUP(I360,Presupuesto!$B$11:$C$565,2,0)</f>
        <v>SUELDOS Y SALARIOS PERMANENTES</v>
      </c>
      <c r="K360" s="97" t="str">
        <f t="shared" si="10"/>
        <v>Posgrado</v>
      </c>
      <c r="L360" s="97" t="s">
        <v>395</v>
      </c>
    </row>
    <row r="361" spans="3:12" x14ac:dyDescent="0.25">
      <c r="C361" s="170" t="s">
        <v>58</v>
      </c>
      <c r="D361" s="162"/>
      <c r="E361" s="153">
        <v>0</v>
      </c>
      <c r="F361" s="99">
        <f>IF(E360=0,"",(G360/E360)/12*E360)</f>
        <v>0</v>
      </c>
      <c r="G361" s="96">
        <f>F361</f>
        <v>0</v>
      </c>
      <c r="H361" s="163"/>
      <c r="I361" s="115" t="s">
        <v>516</v>
      </c>
      <c r="J361" s="115" t="str">
        <f>VLOOKUP(I361,Presupuesto!$B$11:$C$565,2,0)</f>
        <v>AGUINALDO Y DECIMO CUARTO MES</v>
      </c>
      <c r="K361" s="97" t="str">
        <f t="shared" si="10"/>
        <v>Posgrado</v>
      </c>
      <c r="L361" s="97" t="s">
        <v>395</v>
      </c>
    </row>
    <row r="362" spans="3:12" ht="15.75" thickBot="1" x14ac:dyDescent="0.3">
      <c r="C362" s="171" t="s">
        <v>59</v>
      </c>
      <c r="D362" s="162"/>
      <c r="E362" s="153">
        <v>0</v>
      </c>
      <c r="F362" s="116">
        <f>IF(E360&lt;6,"",((E360-6)/12)*(G360/E360))</f>
        <v>0</v>
      </c>
      <c r="G362" s="96">
        <f>F362</f>
        <v>0</v>
      </c>
      <c r="H362" s="163"/>
      <c r="I362" s="100" t="s">
        <v>519</v>
      </c>
      <c r="J362" s="100" t="str">
        <f>VLOOKUP(I362,Presupuesto!$B$11:$C$565,2,0)</f>
        <v>DECIMOCUARTO MES</v>
      </c>
      <c r="K362" s="97" t="str">
        <f t="shared" si="10"/>
        <v>Posgrado</v>
      </c>
      <c r="L362" s="97" t="s">
        <v>395</v>
      </c>
    </row>
    <row r="363" spans="3:12" ht="15.75" thickBot="1" x14ac:dyDescent="0.3">
      <c r="C363" s="136" t="s">
        <v>490</v>
      </c>
      <c r="D363" s="198"/>
      <c r="E363" s="151">
        <v>12</v>
      </c>
      <c r="F363" s="292">
        <f>HLOOKUP($C363,$BZ$2:$CM$3,2,0)</f>
        <v>13896.4</v>
      </c>
      <c r="G363" s="112">
        <f>D363*E363*F363</f>
        <v>0</v>
      </c>
      <c r="H363" s="165"/>
      <c r="I363" s="113" t="s">
        <v>496</v>
      </c>
      <c r="J363" s="113" t="str">
        <f>VLOOKUP(I363,Presupuesto!$B$11:$C$565,2,0)</f>
        <v>SUELDOS Y SALARIOS PERMANENTES</v>
      </c>
      <c r="K363" s="97" t="str">
        <f t="shared" si="10"/>
        <v>Posgrado</v>
      </c>
      <c r="L363" s="97" t="s">
        <v>395</v>
      </c>
    </row>
    <row r="364" spans="3:12" x14ac:dyDescent="0.25">
      <c r="C364" s="170" t="s">
        <v>58</v>
      </c>
      <c r="D364" s="162"/>
      <c r="E364" s="153">
        <v>0</v>
      </c>
      <c r="F364" s="99">
        <f>IF(E363=0,"",(G363/E363)/12*E363)</f>
        <v>0</v>
      </c>
      <c r="G364" s="96">
        <f>F364</f>
        <v>0</v>
      </c>
      <c r="H364" s="163"/>
      <c r="I364" s="115" t="s">
        <v>516</v>
      </c>
      <c r="J364" s="115" t="str">
        <f>VLOOKUP(I364,Presupuesto!$B$11:$C$565,2,0)</f>
        <v>AGUINALDO Y DECIMO CUARTO MES</v>
      </c>
      <c r="K364" s="97" t="str">
        <f t="shared" si="10"/>
        <v>Posgrado</v>
      </c>
      <c r="L364" s="97" t="s">
        <v>395</v>
      </c>
    </row>
    <row r="365" spans="3:12" ht="15.75" thickBot="1" x14ac:dyDescent="0.3">
      <c r="C365" s="171" t="s">
        <v>59</v>
      </c>
      <c r="D365" s="162"/>
      <c r="E365" s="153">
        <v>0</v>
      </c>
      <c r="F365" s="116">
        <f>IF(E363&lt;6,"",((E363-6)/12)*(G363/E363))</f>
        <v>0</v>
      </c>
      <c r="G365" s="96">
        <f>F365</f>
        <v>0</v>
      </c>
      <c r="H365" s="163"/>
      <c r="I365" s="100" t="s">
        <v>519</v>
      </c>
      <c r="J365" s="100" t="str">
        <f>VLOOKUP(I365,Presupuesto!$B$11:$C$565,2,0)</f>
        <v>DECIMOCUARTO MES</v>
      </c>
      <c r="K365" s="97" t="str">
        <f t="shared" si="10"/>
        <v>Posgrado</v>
      </c>
      <c r="L365" s="97" t="s">
        <v>395</v>
      </c>
    </row>
    <row r="366" spans="3:12" ht="15.75" thickBot="1" x14ac:dyDescent="0.3">
      <c r="C366" s="136" t="s">
        <v>491</v>
      </c>
      <c r="D366" s="198"/>
      <c r="E366" s="151">
        <v>12</v>
      </c>
      <c r="F366" s="292">
        <f>HLOOKUP($C366,$BZ$2:$CM$3,2,0)</f>
        <v>15004.09</v>
      </c>
      <c r="G366" s="112">
        <f>D366*E366*F366</f>
        <v>0</v>
      </c>
      <c r="H366" s="165"/>
      <c r="I366" s="113" t="s">
        <v>496</v>
      </c>
      <c r="J366" s="113" t="str">
        <f>VLOOKUP(I366,Presupuesto!$B$11:$C$565,2,0)</f>
        <v>SUELDOS Y SALARIOS PERMANENTES</v>
      </c>
      <c r="K366" s="97" t="str">
        <f t="shared" si="10"/>
        <v>Posgrado</v>
      </c>
      <c r="L366" s="97" t="s">
        <v>395</v>
      </c>
    </row>
    <row r="367" spans="3:12" x14ac:dyDescent="0.25">
      <c r="C367" s="170" t="s">
        <v>58</v>
      </c>
      <c r="D367" s="162"/>
      <c r="E367" s="153">
        <v>0</v>
      </c>
      <c r="F367" s="99">
        <f>IF(E366=0,"",(G366/E366)/12*E366)</f>
        <v>0</v>
      </c>
      <c r="G367" s="96">
        <f>F367</f>
        <v>0</v>
      </c>
      <c r="H367" s="163"/>
      <c r="I367" s="115" t="s">
        <v>516</v>
      </c>
      <c r="J367" s="115" t="str">
        <f>VLOOKUP(I367,Presupuesto!$B$11:$C$565,2,0)</f>
        <v>AGUINALDO Y DECIMO CUARTO MES</v>
      </c>
      <c r="K367" s="97" t="str">
        <f t="shared" si="10"/>
        <v>Posgrado</v>
      </c>
      <c r="L367" s="97" t="s">
        <v>395</v>
      </c>
    </row>
    <row r="368" spans="3:12" ht="15.75" thickBot="1" x14ac:dyDescent="0.3">
      <c r="C368" s="171" t="s">
        <v>59</v>
      </c>
      <c r="D368" s="162"/>
      <c r="E368" s="153">
        <v>0</v>
      </c>
      <c r="F368" s="116">
        <f>IF(E366&lt;6,"",((E366-6)/12)*(G366/E366))</f>
        <v>0</v>
      </c>
      <c r="G368" s="96">
        <f>F368</f>
        <v>0</v>
      </c>
      <c r="H368" s="163"/>
      <c r="I368" s="100" t="s">
        <v>519</v>
      </c>
      <c r="J368" s="100" t="str">
        <f>VLOOKUP(I368,Presupuesto!$B$11:$C$565,2,0)</f>
        <v>DECIMOCUARTO MES</v>
      </c>
      <c r="K368" s="97" t="str">
        <f t="shared" si="10"/>
        <v>Posgrado</v>
      </c>
      <c r="L368" s="97" t="s">
        <v>395</v>
      </c>
    </row>
    <row r="369" spans="3:12" ht="15.75" thickBot="1" x14ac:dyDescent="0.3">
      <c r="C369" s="136" t="s">
        <v>492</v>
      </c>
      <c r="D369" s="198"/>
      <c r="E369" s="151">
        <v>12</v>
      </c>
      <c r="F369" s="292">
        <f>HLOOKUP($C369,$BZ$2:$CM$3,2,0)</f>
        <v>13238.9</v>
      </c>
      <c r="G369" s="112">
        <f>D369*E369*F369</f>
        <v>0</v>
      </c>
      <c r="H369" s="165"/>
      <c r="I369" s="113" t="s">
        <v>496</v>
      </c>
      <c r="J369" s="113" t="str">
        <f>VLOOKUP(I369,Presupuesto!$B$11:$C$565,2,0)</f>
        <v>SUELDOS Y SALARIOS PERMANENTES</v>
      </c>
      <c r="K369" s="97" t="str">
        <f t="shared" si="10"/>
        <v>Posgrado</v>
      </c>
      <c r="L369" s="97" t="s">
        <v>395</v>
      </c>
    </row>
    <row r="370" spans="3:12" x14ac:dyDescent="0.25">
      <c r="C370" s="170" t="s">
        <v>58</v>
      </c>
      <c r="D370" s="162"/>
      <c r="E370" s="153">
        <v>0</v>
      </c>
      <c r="F370" s="99">
        <f>IF(E369=0,"",(G369/E369)/12*E369)</f>
        <v>0</v>
      </c>
      <c r="G370" s="96">
        <f>F370</f>
        <v>0</v>
      </c>
      <c r="H370" s="163"/>
      <c r="I370" s="115" t="s">
        <v>516</v>
      </c>
      <c r="J370" s="115" t="str">
        <f>VLOOKUP(I370,Presupuesto!$B$11:$C$565,2,0)</f>
        <v>AGUINALDO Y DECIMO CUARTO MES</v>
      </c>
      <c r="K370" s="97" t="str">
        <f t="shared" si="10"/>
        <v>Posgrado</v>
      </c>
      <c r="L370" s="97" t="s">
        <v>395</v>
      </c>
    </row>
    <row r="371" spans="3:12" ht="15.75" thickBot="1" x14ac:dyDescent="0.3">
      <c r="C371" s="171" t="s">
        <v>59</v>
      </c>
      <c r="D371" s="162"/>
      <c r="E371" s="153">
        <v>0</v>
      </c>
      <c r="F371" s="116">
        <f>IF(E369&lt;6,"",((E369-6)/12)*(G369/E369))</f>
        <v>0</v>
      </c>
      <c r="G371" s="96">
        <f>F371</f>
        <v>0</v>
      </c>
      <c r="H371" s="163"/>
      <c r="I371" s="100" t="s">
        <v>519</v>
      </c>
      <c r="J371" s="100" t="str">
        <f>VLOOKUP(I371,Presupuesto!$B$11:$C$565,2,0)</f>
        <v>DECIMOCUARTO MES</v>
      </c>
      <c r="K371" s="97" t="str">
        <f t="shared" si="10"/>
        <v>Posgrado</v>
      </c>
      <c r="L371" s="97" t="s">
        <v>395</v>
      </c>
    </row>
    <row r="372" spans="3:12" ht="15.75" thickBot="1" x14ac:dyDescent="0.3">
      <c r="C372" s="136" t="s">
        <v>493</v>
      </c>
      <c r="D372" s="198"/>
      <c r="E372" s="151">
        <v>12</v>
      </c>
      <c r="F372" s="292">
        <f>HLOOKUP($C372,$BZ$2:$CM$3,2,0)</f>
        <v>12356.31</v>
      </c>
      <c r="G372" s="112">
        <f>D372*E372*F372</f>
        <v>0</v>
      </c>
      <c r="H372" s="165"/>
      <c r="I372" s="113" t="s">
        <v>496</v>
      </c>
      <c r="J372" s="113" t="str">
        <f>VLOOKUP(I372,Presupuesto!$B$11:$C$565,2,0)</f>
        <v>SUELDOS Y SALARIOS PERMANENTES</v>
      </c>
      <c r="K372" s="97" t="str">
        <f t="shared" ref="K372:K389" si="11">$K$339</f>
        <v>Posgrado</v>
      </c>
      <c r="L372" s="97" t="s">
        <v>395</v>
      </c>
    </row>
    <row r="373" spans="3:12" x14ac:dyDescent="0.25">
      <c r="C373" s="170" t="s">
        <v>58</v>
      </c>
      <c r="D373" s="162"/>
      <c r="E373" s="153">
        <v>0</v>
      </c>
      <c r="F373" s="99">
        <f>IF(E372=0,"",(G372/E372)/12*E372)</f>
        <v>0</v>
      </c>
      <c r="G373" s="96">
        <f>F373</f>
        <v>0</v>
      </c>
      <c r="H373" s="163"/>
      <c r="I373" s="115" t="s">
        <v>516</v>
      </c>
      <c r="J373" s="115" t="str">
        <f>VLOOKUP(I373,Presupuesto!$B$11:$C$565,2,0)</f>
        <v>AGUINALDO Y DECIMO CUARTO MES</v>
      </c>
      <c r="K373" s="97" t="str">
        <f t="shared" si="11"/>
        <v>Posgrado</v>
      </c>
      <c r="L373" s="97" t="s">
        <v>395</v>
      </c>
    </row>
    <row r="374" spans="3:12" ht="15.75" thickBot="1" x14ac:dyDescent="0.3">
      <c r="C374" s="171" t="s">
        <v>59</v>
      </c>
      <c r="D374" s="162"/>
      <c r="E374" s="153">
        <v>0</v>
      </c>
      <c r="F374" s="116">
        <f>IF(E372&lt;6,"",((E372-6)/12)*(G372/E372))</f>
        <v>0</v>
      </c>
      <c r="G374" s="96">
        <f>F374</f>
        <v>0</v>
      </c>
      <c r="H374" s="163"/>
      <c r="I374" s="100" t="s">
        <v>519</v>
      </c>
      <c r="J374" s="100" t="str">
        <f>VLOOKUP(I374,Presupuesto!$B$11:$C$565,2,0)</f>
        <v>DECIMOCUARTO MES</v>
      </c>
      <c r="K374" s="97" t="str">
        <f t="shared" si="11"/>
        <v>Posgrado</v>
      </c>
      <c r="L374" s="97" t="s">
        <v>395</v>
      </c>
    </row>
    <row r="375" spans="3:12" ht="15.75" thickBot="1" x14ac:dyDescent="0.3">
      <c r="C375" s="136" t="s">
        <v>494</v>
      </c>
      <c r="D375" s="198"/>
      <c r="E375" s="151">
        <v>12</v>
      </c>
      <c r="F375" s="292">
        <f>HLOOKUP($C375,$BZ$2:$CM$3,2,0)</f>
        <v>463.22</v>
      </c>
      <c r="G375" s="112">
        <f>D375*E375*F375</f>
        <v>0</v>
      </c>
      <c r="H375" s="165"/>
      <c r="I375" s="113" t="s">
        <v>496</v>
      </c>
      <c r="J375" s="113" t="str">
        <f>VLOOKUP(I375,Presupuesto!$B$11:$C$565,2,0)</f>
        <v>SUELDOS Y SALARIOS PERMANENTES</v>
      </c>
      <c r="K375" s="97" t="str">
        <f t="shared" si="11"/>
        <v>Posgrado</v>
      </c>
      <c r="L375" s="97" t="s">
        <v>395</v>
      </c>
    </row>
    <row r="376" spans="3:12" x14ac:dyDescent="0.25">
      <c r="C376" s="170" t="s">
        <v>58</v>
      </c>
      <c r="D376" s="162"/>
      <c r="E376" s="153">
        <v>0</v>
      </c>
      <c r="F376" s="99">
        <f>IF(E375=0,"",(G375/E375)/12*E375)</f>
        <v>0</v>
      </c>
      <c r="G376" s="96">
        <f>F376</f>
        <v>0</v>
      </c>
      <c r="H376" s="163"/>
      <c r="I376" s="115" t="s">
        <v>516</v>
      </c>
      <c r="J376" s="115" t="str">
        <f>VLOOKUP(I376,Presupuesto!$B$11:$C$565,2,0)</f>
        <v>AGUINALDO Y DECIMO CUARTO MES</v>
      </c>
      <c r="K376" s="97" t="str">
        <f t="shared" si="11"/>
        <v>Posgrado</v>
      </c>
      <c r="L376" s="97" t="s">
        <v>395</v>
      </c>
    </row>
    <row r="377" spans="3:12" ht="15.75" thickBot="1" x14ac:dyDescent="0.3">
      <c r="C377" s="171" t="s">
        <v>59</v>
      </c>
      <c r="D377" s="162"/>
      <c r="E377" s="153">
        <v>0</v>
      </c>
      <c r="F377" s="116">
        <f>IF(E375&lt;6,"",((E375-6)/12)*(G375/E375))</f>
        <v>0</v>
      </c>
      <c r="G377" s="96">
        <f>F377</f>
        <v>0</v>
      </c>
      <c r="H377" s="163"/>
      <c r="I377" s="100" t="s">
        <v>519</v>
      </c>
      <c r="J377" s="100" t="str">
        <f>VLOOKUP(I377,Presupuesto!$B$11:$C$565,2,0)</f>
        <v>DECIMOCUARTO MES</v>
      </c>
      <c r="K377" s="97" t="str">
        <f t="shared" si="11"/>
        <v>Posgrado</v>
      </c>
      <c r="L377" s="97" t="s">
        <v>395</v>
      </c>
    </row>
    <row r="378" spans="3:12" ht="15.75" thickBot="1" x14ac:dyDescent="0.3">
      <c r="C378" s="136" t="s">
        <v>495</v>
      </c>
      <c r="D378" s="198"/>
      <c r="E378" s="151">
        <v>12</v>
      </c>
      <c r="F378" s="292">
        <f>HLOOKUP($C378,$BZ$2:$CM$3,2,0)</f>
        <v>2007.3</v>
      </c>
      <c r="G378" s="112">
        <f>D378*E378*F378</f>
        <v>0</v>
      </c>
      <c r="H378" s="165"/>
      <c r="I378" s="113" t="s">
        <v>496</v>
      </c>
      <c r="J378" s="113" t="str">
        <f>VLOOKUP(I378,Presupuesto!$B$11:$C$565,2,0)</f>
        <v>SUELDOS Y SALARIOS PERMANENTES</v>
      </c>
      <c r="K378" s="97" t="str">
        <f t="shared" si="11"/>
        <v>Posgrado</v>
      </c>
      <c r="L378" s="97" t="s">
        <v>395</v>
      </c>
    </row>
    <row r="379" spans="3:12" x14ac:dyDescent="0.25">
      <c r="C379" s="170" t="s">
        <v>58</v>
      </c>
      <c r="D379" s="162"/>
      <c r="E379" s="153">
        <v>0</v>
      </c>
      <c r="F379" s="99">
        <f>IF(E378=0,"",(G378/E378)/12*E378)</f>
        <v>0</v>
      </c>
      <c r="G379" s="96">
        <f>F379</f>
        <v>0</v>
      </c>
      <c r="H379" s="163"/>
      <c r="I379" s="115" t="s">
        <v>516</v>
      </c>
      <c r="J379" s="115" t="str">
        <f>VLOOKUP(I379,Presupuesto!$B$11:$C$565,2,0)</f>
        <v>AGUINALDO Y DECIMO CUARTO MES</v>
      </c>
      <c r="K379" s="97" t="str">
        <f t="shared" si="11"/>
        <v>Posgrado</v>
      </c>
      <c r="L379" s="97" t="s">
        <v>395</v>
      </c>
    </row>
    <row r="380" spans="3:12" ht="15.75" thickBot="1" x14ac:dyDescent="0.3">
      <c r="C380" s="171" t="s">
        <v>59</v>
      </c>
      <c r="D380" s="162"/>
      <c r="E380" s="153">
        <v>0</v>
      </c>
      <c r="F380" s="116">
        <f>IF(E378&lt;6,"",((E378-6)/12)*(G378/E378))</f>
        <v>0</v>
      </c>
      <c r="G380" s="96">
        <f>F380</f>
        <v>0</v>
      </c>
      <c r="H380" s="163"/>
      <c r="I380" s="100" t="s">
        <v>519</v>
      </c>
      <c r="J380" s="100" t="str">
        <f>VLOOKUP(I380,Presupuesto!$B$11:$C$565,2,0)</f>
        <v>DECIMOCUARTO MES</v>
      </c>
      <c r="K380" s="97" t="str">
        <f t="shared" si="11"/>
        <v>Posgrado</v>
      </c>
      <c r="L380" s="97" t="s">
        <v>395</v>
      </c>
    </row>
    <row r="381" spans="3:12" ht="15.75" thickBot="1" x14ac:dyDescent="0.3">
      <c r="C381" s="139" t="s">
        <v>83</v>
      </c>
      <c r="D381" s="198"/>
      <c r="E381" s="151">
        <v>12</v>
      </c>
      <c r="F381" s="138">
        <v>30000</v>
      </c>
      <c r="G381" s="112">
        <f>D381*E381*F381</f>
        <v>0</v>
      </c>
      <c r="H381" s="165"/>
      <c r="I381" s="113" t="s">
        <v>564</v>
      </c>
      <c r="J381" s="113" t="str">
        <f>VLOOKUP(I381,Presupuesto!$B$11:$C$565,2,0)</f>
        <v>CONTRATOS ESPECIALES</v>
      </c>
      <c r="K381" s="97" t="str">
        <f t="shared" si="11"/>
        <v>Posgrado</v>
      </c>
      <c r="L381" s="97" t="s">
        <v>395</v>
      </c>
    </row>
    <row r="382" spans="3:12" x14ac:dyDescent="0.25">
      <c r="C382" s="170" t="s">
        <v>58</v>
      </c>
      <c r="D382" s="162"/>
      <c r="E382" s="153">
        <v>0</v>
      </c>
      <c r="F382" s="116">
        <f>IF(E381=0,"",(G381/E381)/12*E381)</f>
        <v>0</v>
      </c>
      <c r="G382" s="96">
        <f>F382</f>
        <v>0</v>
      </c>
      <c r="H382" s="163"/>
      <c r="I382" s="100" t="s">
        <v>564</v>
      </c>
      <c r="J382" s="100" t="str">
        <f>VLOOKUP(I382,Presupuesto!$B$11:$C$565,2,0)</f>
        <v>CONTRATOS ESPECIALES</v>
      </c>
      <c r="K382" s="97" t="str">
        <f t="shared" si="11"/>
        <v>Posgrado</v>
      </c>
      <c r="L382" s="97" t="s">
        <v>394</v>
      </c>
    </row>
    <row r="383" spans="3:12" ht="15.75" thickBot="1" x14ac:dyDescent="0.3">
      <c r="C383" s="171" t="s">
        <v>59</v>
      </c>
      <c r="D383" s="162"/>
      <c r="E383" s="153">
        <v>0</v>
      </c>
      <c r="F383" s="99">
        <f>IF(E381&lt;6,"",((E381-6)/12)*(G381/E381))</f>
        <v>0</v>
      </c>
      <c r="G383" s="96">
        <f>F383</f>
        <v>0</v>
      </c>
      <c r="H383" s="163"/>
      <c r="I383" s="100" t="s">
        <v>564</v>
      </c>
      <c r="J383" s="100" t="str">
        <f>VLOOKUP(I383,Presupuesto!$B$11:$C$565,2,0)</f>
        <v>CONTRATOS ESPECIALES</v>
      </c>
      <c r="K383" s="97" t="str">
        <f t="shared" si="11"/>
        <v>Posgrado</v>
      </c>
      <c r="L383" s="97" t="s">
        <v>399</v>
      </c>
    </row>
    <row r="384" spans="3:12" ht="15.75" thickBot="1" x14ac:dyDescent="0.3">
      <c r="C384" s="139" t="s">
        <v>60</v>
      </c>
      <c r="D384" s="198"/>
      <c r="E384" s="151">
        <v>12</v>
      </c>
      <c r="F384" s="117">
        <v>30000</v>
      </c>
      <c r="G384" s="112">
        <f>D384*E384*F384</f>
        <v>0</v>
      </c>
      <c r="H384" s="165"/>
      <c r="I384" s="113" t="s">
        <v>705</v>
      </c>
      <c r="J384" s="113" t="str">
        <f>VLOOKUP(I384,Presupuesto!$B$11:$C$565,2,0)</f>
        <v>OTROS SERVICIOS TECNICOS Y PROFESIONALES</v>
      </c>
      <c r="K384" s="97" t="str">
        <f t="shared" si="11"/>
        <v>Posgrado</v>
      </c>
      <c r="L384" s="97" t="s">
        <v>394</v>
      </c>
    </row>
    <row r="385" spans="3:12" x14ac:dyDescent="0.25">
      <c r="C385" s="170" t="s">
        <v>58</v>
      </c>
      <c r="D385" s="162"/>
      <c r="E385" s="153">
        <v>0</v>
      </c>
      <c r="F385" s="99">
        <v>0</v>
      </c>
      <c r="G385" s="96">
        <f>F385</f>
        <v>0</v>
      </c>
      <c r="H385" s="163"/>
      <c r="I385" s="100" t="s">
        <v>705</v>
      </c>
      <c r="J385" s="100" t="str">
        <f>VLOOKUP(I385,Presupuesto!$B$11:$C$565,2,0)</f>
        <v>OTROS SERVICIOS TECNICOS Y PROFESIONALES</v>
      </c>
      <c r="K385" s="97" t="str">
        <f t="shared" si="11"/>
        <v>Posgrado</v>
      </c>
      <c r="L385" s="97" t="s">
        <v>394</v>
      </c>
    </row>
    <row r="386" spans="3:12" ht="15.75" thickBot="1" x14ac:dyDescent="0.3">
      <c r="C386" s="171" t="s">
        <v>59</v>
      </c>
      <c r="D386" s="162"/>
      <c r="E386" s="153">
        <v>0</v>
      </c>
      <c r="F386" s="99">
        <v>0</v>
      </c>
      <c r="G386" s="96">
        <f>F386</f>
        <v>0</v>
      </c>
      <c r="H386" s="163"/>
      <c r="I386" s="100" t="s">
        <v>705</v>
      </c>
      <c r="J386" s="100" t="str">
        <f>VLOOKUP(I386,Presupuesto!$B$11:$C$565,2,0)</f>
        <v>OTROS SERVICIOS TECNICOS Y PROFESIONALES</v>
      </c>
      <c r="K386" s="97" t="str">
        <f t="shared" si="11"/>
        <v>Posgrado</v>
      </c>
      <c r="L386" s="97" t="s">
        <v>394</v>
      </c>
    </row>
    <row r="387" spans="3:12" ht="15.75" thickBot="1" x14ac:dyDescent="0.3">
      <c r="C387" s="139" t="s">
        <v>61</v>
      </c>
      <c r="D387" s="198"/>
      <c r="E387" s="151">
        <v>12</v>
      </c>
      <c r="F387" s="117">
        <v>30000</v>
      </c>
      <c r="G387" s="112">
        <f>D387*E387*F387</f>
        <v>0</v>
      </c>
      <c r="H387" s="165"/>
      <c r="I387" s="113" t="s">
        <v>496</v>
      </c>
      <c r="J387" s="113" t="str">
        <f>VLOOKUP(I387,Presupuesto!$B$11:$C$565,2,0)</f>
        <v>SUELDOS Y SALARIOS PERMANENTES</v>
      </c>
      <c r="K387" s="97" t="str">
        <f t="shared" si="11"/>
        <v>Posgrado</v>
      </c>
      <c r="L387" s="97" t="s">
        <v>394</v>
      </c>
    </row>
    <row r="388" spans="3:12" x14ac:dyDescent="0.25">
      <c r="C388" s="170" t="s">
        <v>58</v>
      </c>
      <c r="D388" s="168"/>
      <c r="E388" s="130">
        <v>0</v>
      </c>
      <c r="F388" s="118">
        <f>IF(E387=0,"",(G387/E387)/12*E387)</f>
        <v>0</v>
      </c>
      <c r="G388" s="119">
        <f>F388</f>
        <v>0</v>
      </c>
      <c r="H388" s="163"/>
      <c r="I388" s="100" t="s">
        <v>516</v>
      </c>
      <c r="J388" s="100" t="str">
        <f>VLOOKUP(I388,Presupuesto!$B$11:$C$565,2,0)</f>
        <v>AGUINALDO Y DECIMO CUARTO MES</v>
      </c>
      <c r="K388" s="97" t="str">
        <f t="shared" si="11"/>
        <v>Posgrado</v>
      </c>
      <c r="L388" s="97" t="s">
        <v>394</v>
      </c>
    </row>
    <row r="389" spans="3:12" ht="15.75" thickBot="1" x14ac:dyDescent="0.3">
      <c r="C389" s="172" t="s">
        <v>59</v>
      </c>
      <c r="D389" s="161"/>
      <c r="E389" s="131">
        <v>0</v>
      </c>
      <c r="F389" s="104">
        <f>IF(E387&lt;6,"",((E387-6)/12)*(G387/E387))</f>
        <v>0</v>
      </c>
      <c r="G389" s="104">
        <f>F389</f>
        <v>0</v>
      </c>
      <c r="H389" s="161"/>
      <c r="I389" s="105" t="s">
        <v>519</v>
      </c>
      <c r="J389" s="123" t="str">
        <f>VLOOKUP(I389,Presupuesto!$B$11:$C$565,2,0)</f>
        <v>DECIMOCUARTO MES</v>
      </c>
      <c r="K389" s="105" t="str">
        <f t="shared" si="11"/>
        <v>Posgrado</v>
      </c>
      <c r="L389" s="123" t="s">
        <v>394</v>
      </c>
    </row>
    <row r="391" spans="3:12" ht="15.75" thickBot="1" x14ac:dyDescent="0.3"/>
    <row r="392" spans="3:12" ht="15.75" thickBot="1" x14ac:dyDescent="0.3">
      <c r="C392" s="69" t="s">
        <v>43</v>
      </c>
      <c r="D392" s="30">
        <f>SUM(G399:G449)</f>
        <v>0</v>
      </c>
      <c r="E392" s="92"/>
      <c r="F392" s="92"/>
      <c r="G392" s="92"/>
      <c r="H392" s="75"/>
      <c r="I392" s="75"/>
      <c r="J392" s="75"/>
      <c r="K392" s="152"/>
    </row>
    <row r="393" spans="3:12" x14ac:dyDescent="0.25">
      <c r="D393" s="31"/>
      <c r="E393" s="92"/>
      <c r="F393" s="92"/>
      <c r="G393" s="92"/>
      <c r="H393" s="75"/>
      <c r="I393" s="75"/>
      <c r="J393" s="75"/>
      <c r="K393" s="152"/>
    </row>
    <row r="394" spans="3:12" x14ac:dyDescent="0.25">
      <c r="D394" s="31"/>
      <c r="E394" s="92"/>
      <c r="F394" s="92"/>
      <c r="G394" s="92"/>
      <c r="H394" s="75"/>
      <c r="I394" s="75"/>
      <c r="J394" s="75"/>
      <c r="K394" s="152"/>
    </row>
    <row r="395" spans="3:12" ht="15.75" x14ac:dyDescent="0.25">
      <c r="C395" s="201" t="s">
        <v>392</v>
      </c>
      <c r="D395" s="347"/>
      <c r="E395" s="92"/>
      <c r="F395" s="92"/>
      <c r="G395" s="92"/>
      <c r="H395" s="75"/>
      <c r="I395" s="75"/>
      <c r="J395" s="75"/>
      <c r="K395" s="152"/>
    </row>
    <row r="396" spans="3:12" ht="18.75" x14ac:dyDescent="0.25">
      <c r="C396" s="207" t="e">
        <f>IFERROR(VLOOKUP(D395,'1. Desarrollo e Innov. Curricu.'!$E:$F,2,FALSE),IFERROR(VLOOKUP(D395,'2. Investigación Científica'!$E:$F,2,FALSE),IFERROR(VLOOKUP(D395,'3. Vinculación Univ. Sociedad'!$E:$F,2,FALSE),IFERROR(VLOOKUP(D395,'4. Docencia y Profesorado Univ.'!$E:$F,2,FALSE),IFERROR(VLOOKUP(D395,'5. Estudiantes y Graduados'!$E:$F,2,FALSE),IFERROR(VLOOKUP(D395,'11. Gestion Administrativa'!$E:$F,2,FALSE),IFERROR(VLOOKUP(D395,'13. Gestión Académica'!$E:$F,2,FALSE),IFERROR(VLOOKUP(D395,'8. Asegura. de la Calid. y M'!$E:$F,2,FALSE),IFERROR(VLOOKUP(D395,'6. Gestión del Conocimiento'!$E:$F,2,FALSE),IFERROR(VLOOKUP(D395,'15. Gobernabilidad y Proceso...'!$E:$F,2,FALSE),IFERROR(VLOOKUP(D395,'12. Gestión del Talento Humano'!$E:$F,2,FALSE),IFERROR(VLOOKUP(D395,'14. Internacional... de la E.S.'!$E:$F,2,FALSE),IFERROR(VLOOKUP(D395,'10. Posgrado'!$E:$F,2,FALSE),IFERROR(VLOOKUP(D395,'17. Gestión TIC'!$E:$F,2,FALSE),IFERROR(VLOOKUP(D395,'16. Desa. del Sistema Educ.Sup.'!$E:$F,2,FALSE),IFERROR(VLOOKUP(D395,'9. Cultura de Inno. Insti...'!$E:$F,2,FALSE),VLOOKUP(D395,'7. Lo Esencial de la Reforma U.'!$E:$F,2,0)))))))))))))))))</f>
        <v>#N/A</v>
      </c>
      <c r="D396" s="31"/>
      <c r="E396" s="92"/>
      <c r="F396" s="92"/>
      <c r="G396" s="92"/>
      <c r="H396" s="75"/>
      <c r="I396" s="75"/>
      <c r="J396" s="75"/>
      <c r="K396" s="152"/>
    </row>
    <row r="397" spans="3:12" ht="15.75" thickBot="1" x14ac:dyDescent="0.3">
      <c r="C397" s="176"/>
      <c r="D397" s="31"/>
      <c r="E397" s="92"/>
      <c r="F397" s="92"/>
      <c r="G397" s="92"/>
      <c r="H397" s="75"/>
      <c r="I397" s="75"/>
      <c r="J397" s="75"/>
      <c r="K397" s="152"/>
    </row>
    <row r="398" spans="3:12" ht="30.75" thickBot="1" x14ac:dyDescent="0.3">
      <c r="C398" s="133" t="s">
        <v>44</v>
      </c>
      <c r="D398" s="137" t="s">
        <v>55</v>
      </c>
      <c r="E398" s="169" t="s">
        <v>56</v>
      </c>
      <c r="F398" s="137" t="s">
        <v>57</v>
      </c>
      <c r="G398" s="134" t="s">
        <v>27</v>
      </c>
      <c r="H398" s="132" t="s">
        <v>131</v>
      </c>
      <c r="I398" s="135" t="s">
        <v>46</v>
      </c>
      <c r="J398" s="135" t="s">
        <v>132</v>
      </c>
      <c r="K398" s="135" t="s">
        <v>410</v>
      </c>
      <c r="L398" s="135" t="s">
        <v>411</v>
      </c>
    </row>
    <row r="399" spans="3:12" ht="15.75" thickBot="1" x14ac:dyDescent="0.3">
      <c r="C399" s="136" t="s">
        <v>482</v>
      </c>
      <c r="D399" s="198"/>
      <c r="E399" s="151">
        <v>12</v>
      </c>
      <c r="F399" s="292">
        <f>HLOOKUP($C399,$BZ$2:$CM$3,2,0)</f>
        <v>43674.39</v>
      </c>
      <c r="G399" s="112">
        <f>D399*E399*F399</f>
        <v>0</v>
      </c>
      <c r="H399" s="165"/>
      <c r="I399" s="113" t="s">
        <v>496</v>
      </c>
      <c r="J399" s="113" t="str">
        <f>VLOOKUP(I399,Presupuesto!$B$11:$C$565,2,0)</f>
        <v>SUELDOS Y SALARIOS PERMANENTES</v>
      </c>
      <c r="K399" s="215" t="s">
        <v>1450</v>
      </c>
      <c r="L399" s="97" t="s">
        <v>394</v>
      </c>
    </row>
    <row r="400" spans="3:12" x14ac:dyDescent="0.25">
      <c r="C400" s="170" t="s">
        <v>58</v>
      </c>
      <c r="D400" s="162"/>
      <c r="E400" s="153">
        <v>0</v>
      </c>
      <c r="F400" s="99">
        <f>IF(E399=0,"",(G399/E399)/12*E399)</f>
        <v>0</v>
      </c>
      <c r="G400" s="96">
        <f>F400</f>
        <v>0</v>
      </c>
      <c r="H400" s="163"/>
      <c r="I400" s="115" t="s">
        <v>516</v>
      </c>
      <c r="J400" s="115" t="str">
        <f>VLOOKUP(I400,Presupuesto!$B$11:$C$565,2,0)</f>
        <v>AGUINALDO Y DECIMO CUARTO MES</v>
      </c>
      <c r="K400" s="97" t="str">
        <f t="shared" ref="K400:K431" si="12">$K$399</f>
        <v>Posgrado</v>
      </c>
      <c r="L400" s="97" t="s">
        <v>412</v>
      </c>
    </row>
    <row r="401" spans="3:12" ht="15.75" thickBot="1" x14ac:dyDescent="0.3">
      <c r="C401" s="171" t="s">
        <v>59</v>
      </c>
      <c r="D401" s="162"/>
      <c r="E401" s="153">
        <v>0</v>
      </c>
      <c r="F401" s="116">
        <f>IF(E399&lt;6,"",((E399-6)/12)*(G399/E399))</f>
        <v>0</v>
      </c>
      <c r="G401" s="96">
        <f>F401</f>
        <v>0</v>
      </c>
      <c r="H401" s="163"/>
      <c r="I401" s="100" t="s">
        <v>519</v>
      </c>
      <c r="J401" s="100" t="str">
        <f>VLOOKUP(I401,Presupuesto!$B$11:$C$565,2,0)</f>
        <v>DECIMOCUARTO MES</v>
      </c>
      <c r="K401" s="97" t="str">
        <f t="shared" si="12"/>
        <v>Posgrado</v>
      </c>
      <c r="L401" s="97" t="s">
        <v>395</v>
      </c>
    </row>
    <row r="402" spans="3:12" ht="15.75" thickBot="1" x14ac:dyDescent="0.3">
      <c r="C402" s="136" t="s">
        <v>483</v>
      </c>
      <c r="D402" s="198"/>
      <c r="E402" s="151">
        <v>12</v>
      </c>
      <c r="F402" s="292">
        <f>HLOOKUP($C402,$BZ$2:$CM$3,2,0)</f>
        <v>39703.99</v>
      </c>
      <c r="G402" s="112">
        <f>D402*E402*F402</f>
        <v>0</v>
      </c>
      <c r="H402" s="165"/>
      <c r="I402" s="113" t="s">
        <v>496</v>
      </c>
      <c r="J402" s="113" t="str">
        <f>VLOOKUP(I402,Presupuesto!$B$11:$C$565,2,0)</f>
        <v>SUELDOS Y SALARIOS PERMANENTES</v>
      </c>
      <c r="K402" s="97" t="str">
        <f t="shared" si="12"/>
        <v>Posgrado</v>
      </c>
      <c r="L402" s="97" t="s">
        <v>395</v>
      </c>
    </row>
    <row r="403" spans="3:12" x14ac:dyDescent="0.25">
      <c r="C403" s="170" t="s">
        <v>58</v>
      </c>
      <c r="D403" s="162"/>
      <c r="E403" s="153">
        <v>0</v>
      </c>
      <c r="F403" s="99">
        <f>IF(E402=0,"",(G402/E402)/12*E402)</f>
        <v>0</v>
      </c>
      <c r="G403" s="96">
        <f>F403</f>
        <v>0</v>
      </c>
      <c r="H403" s="163"/>
      <c r="I403" s="115" t="s">
        <v>516</v>
      </c>
      <c r="J403" s="115" t="str">
        <f>VLOOKUP(I403,Presupuesto!$B$11:$C$565,2,0)</f>
        <v>AGUINALDO Y DECIMO CUARTO MES</v>
      </c>
      <c r="K403" s="97" t="str">
        <f t="shared" si="12"/>
        <v>Posgrado</v>
      </c>
      <c r="L403" s="97" t="s">
        <v>395</v>
      </c>
    </row>
    <row r="404" spans="3:12" ht="15.75" thickBot="1" x14ac:dyDescent="0.3">
      <c r="C404" s="171" t="s">
        <v>59</v>
      </c>
      <c r="D404" s="162"/>
      <c r="E404" s="153">
        <v>0</v>
      </c>
      <c r="F404" s="116">
        <f>IF(E402&lt;6,"",((E402-6)/12)*(G402/E402))</f>
        <v>0</v>
      </c>
      <c r="G404" s="96">
        <f>F404</f>
        <v>0</v>
      </c>
      <c r="H404" s="163"/>
      <c r="I404" s="100" t="s">
        <v>519</v>
      </c>
      <c r="J404" s="100" t="str">
        <f>VLOOKUP(I404,Presupuesto!$B$11:$C$565,2,0)</f>
        <v>DECIMOCUARTO MES</v>
      </c>
      <c r="K404" s="97" t="str">
        <f t="shared" si="12"/>
        <v>Posgrado</v>
      </c>
      <c r="L404" s="97" t="s">
        <v>395</v>
      </c>
    </row>
    <row r="405" spans="3:12" ht="15.75" thickBot="1" x14ac:dyDescent="0.3">
      <c r="C405" s="136" t="s">
        <v>484</v>
      </c>
      <c r="D405" s="198"/>
      <c r="E405" s="151">
        <v>12</v>
      </c>
      <c r="F405" s="292">
        <f>HLOOKUP($C405,$BZ$2:$CM$3,2,0)</f>
        <v>35733.589999999997</v>
      </c>
      <c r="G405" s="112">
        <f>D405*E405*F405</f>
        <v>0</v>
      </c>
      <c r="H405" s="165"/>
      <c r="I405" s="113" t="s">
        <v>496</v>
      </c>
      <c r="J405" s="113" t="str">
        <f>VLOOKUP(I405,Presupuesto!$B$11:$C$565,2,0)</f>
        <v>SUELDOS Y SALARIOS PERMANENTES</v>
      </c>
      <c r="K405" s="97" t="str">
        <f t="shared" si="12"/>
        <v>Posgrado</v>
      </c>
      <c r="L405" s="97" t="s">
        <v>395</v>
      </c>
    </row>
    <row r="406" spans="3:12" x14ac:dyDescent="0.25">
      <c r="C406" s="170" t="s">
        <v>58</v>
      </c>
      <c r="D406" s="162"/>
      <c r="E406" s="153">
        <v>0</v>
      </c>
      <c r="F406" s="99">
        <f>IF(E405=0,"",(G405/E405)/12*E405)</f>
        <v>0</v>
      </c>
      <c r="G406" s="96">
        <f>F406</f>
        <v>0</v>
      </c>
      <c r="H406" s="163"/>
      <c r="I406" s="115" t="s">
        <v>516</v>
      </c>
      <c r="J406" s="115" t="str">
        <f>VLOOKUP(I406,Presupuesto!$B$11:$C$565,2,0)</f>
        <v>AGUINALDO Y DECIMO CUARTO MES</v>
      </c>
      <c r="K406" s="97" t="str">
        <f t="shared" si="12"/>
        <v>Posgrado</v>
      </c>
      <c r="L406" s="97" t="s">
        <v>395</v>
      </c>
    </row>
    <row r="407" spans="3:12" ht="15.75" thickBot="1" x14ac:dyDescent="0.3">
      <c r="C407" s="171" t="s">
        <v>59</v>
      </c>
      <c r="D407" s="162"/>
      <c r="E407" s="153">
        <v>0</v>
      </c>
      <c r="F407" s="116">
        <f>IF(E405&lt;6,"",((E405-6)/12)*(G405/E405))</f>
        <v>0</v>
      </c>
      <c r="G407" s="96">
        <f>F407</f>
        <v>0</v>
      </c>
      <c r="H407" s="163"/>
      <c r="I407" s="100" t="s">
        <v>519</v>
      </c>
      <c r="J407" s="100" t="str">
        <f>VLOOKUP(I407,Presupuesto!$B$11:$C$565,2,0)</f>
        <v>DECIMOCUARTO MES</v>
      </c>
      <c r="K407" s="97" t="str">
        <f t="shared" si="12"/>
        <v>Posgrado</v>
      </c>
      <c r="L407" s="97" t="s">
        <v>395</v>
      </c>
    </row>
    <row r="408" spans="3:12" ht="15.75" thickBot="1" x14ac:dyDescent="0.3">
      <c r="C408" s="136" t="s">
        <v>485</v>
      </c>
      <c r="D408" s="198"/>
      <c r="E408" s="151">
        <v>12</v>
      </c>
      <c r="F408" s="292">
        <f>HLOOKUP($C408,$BZ$2:$CM$3,2,0)</f>
        <v>31763.19</v>
      </c>
      <c r="G408" s="112">
        <f>D408*E408*F408</f>
        <v>0</v>
      </c>
      <c r="H408" s="165"/>
      <c r="I408" s="113" t="s">
        <v>496</v>
      </c>
      <c r="J408" s="113" t="str">
        <f>VLOOKUP(I408,Presupuesto!$B$11:$C$565,2,0)</f>
        <v>SUELDOS Y SALARIOS PERMANENTES</v>
      </c>
      <c r="K408" s="97" t="str">
        <f t="shared" si="12"/>
        <v>Posgrado</v>
      </c>
      <c r="L408" s="97" t="s">
        <v>395</v>
      </c>
    </row>
    <row r="409" spans="3:12" x14ac:dyDescent="0.25">
      <c r="C409" s="170" t="s">
        <v>58</v>
      </c>
      <c r="D409" s="162"/>
      <c r="E409" s="153">
        <v>0</v>
      </c>
      <c r="F409" s="99">
        <f>IF(E408=0,"",(G408/E408)/12*E408)</f>
        <v>0</v>
      </c>
      <c r="G409" s="96">
        <f>F409</f>
        <v>0</v>
      </c>
      <c r="H409" s="163"/>
      <c r="I409" s="115" t="s">
        <v>516</v>
      </c>
      <c r="J409" s="115" t="str">
        <f>VLOOKUP(I409,Presupuesto!$B$11:$C$565,2,0)</f>
        <v>AGUINALDO Y DECIMO CUARTO MES</v>
      </c>
      <c r="K409" s="97" t="str">
        <f t="shared" si="12"/>
        <v>Posgrado</v>
      </c>
      <c r="L409" s="97" t="s">
        <v>395</v>
      </c>
    </row>
    <row r="410" spans="3:12" ht="15.75" thickBot="1" x14ac:dyDescent="0.3">
      <c r="C410" s="171" t="s">
        <v>59</v>
      </c>
      <c r="D410" s="162"/>
      <c r="E410" s="153">
        <v>0</v>
      </c>
      <c r="F410" s="116">
        <f>IF(E408&lt;6,"",((E408-6)/12)*(G408/E408))</f>
        <v>0</v>
      </c>
      <c r="G410" s="96">
        <f>F410</f>
        <v>0</v>
      </c>
      <c r="H410" s="163"/>
      <c r="I410" s="100" t="s">
        <v>519</v>
      </c>
      <c r="J410" s="100" t="str">
        <f>VLOOKUP(I410,Presupuesto!$B$11:$C$565,2,0)</f>
        <v>DECIMOCUARTO MES</v>
      </c>
      <c r="K410" s="97" t="str">
        <f t="shared" si="12"/>
        <v>Posgrado</v>
      </c>
      <c r="L410" s="97" t="s">
        <v>395</v>
      </c>
    </row>
    <row r="411" spans="3:12" ht="15.75" thickBot="1" x14ac:dyDescent="0.3">
      <c r="C411" s="136" t="s">
        <v>486</v>
      </c>
      <c r="D411" s="198"/>
      <c r="E411" s="151">
        <v>12</v>
      </c>
      <c r="F411" s="292">
        <f>HLOOKUP($C411,$BZ$2:$CM$3,2,0)</f>
        <v>29777.99</v>
      </c>
      <c r="G411" s="112">
        <f>D411*E411*F411</f>
        <v>0</v>
      </c>
      <c r="H411" s="165"/>
      <c r="I411" s="113" t="s">
        <v>496</v>
      </c>
      <c r="J411" s="113" t="str">
        <f>VLOOKUP(I411,Presupuesto!$B$11:$C$565,2,0)</f>
        <v>SUELDOS Y SALARIOS PERMANENTES</v>
      </c>
      <c r="K411" s="97" t="str">
        <f t="shared" si="12"/>
        <v>Posgrado</v>
      </c>
      <c r="L411" s="97" t="s">
        <v>395</v>
      </c>
    </row>
    <row r="412" spans="3:12" x14ac:dyDescent="0.25">
      <c r="C412" s="170" t="s">
        <v>58</v>
      </c>
      <c r="D412" s="162"/>
      <c r="E412" s="153">
        <v>0</v>
      </c>
      <c r="F412" s="99">
        <f>IF(E411=0,"",(G411/E411)/12*E411)</f>
        <v>0</v>
      </c>
      <c r="G412" s="96">
        <f>F412</f>
        <v>0</v>
      </c>
      <c r="H412" s="163"/>
      <c r="I412" s="115" t="s">
        <v>516</v>
      </c>
      <c r="J412" s="115" t="str">
        <f>VLOOKUP(I412,Presupuesto!$B$11:$C$565,2,0)</f>
        <v>AGUINALDO Y DECIMO CUARTO MES</v>
      </c>
      <c r="K412" s="97" t="str">
        <f t="shared" si="12"/>
        <v>Posgrado</v>
      </c>
      <c r="L412" s="97" t="s">
        <v>395</v>
      </c>
    </row>
    <row r="413" spans="3:12" ht="15.75" thickBot="1" x14ac:dyDescent="0.3">
      <c r="C413" s="171" t="s">
        <v>59</v>
      </c>
      <c r="D413" s="162"/>
      <c r="E413" s="153">
        <v>0</v>
      </c>
      <c r="F413" s="116">
        <f>IF(E411&lt;6,"",((E411-6)/12)*(G411/E411))</f>
        <v>0</v>
      </c>
      <c r="G413" s="96">
        <f>F413</f>
        <v>0</v>
      </c>
      <c r="H413" s="163"/>
      <c r="I413" s="100" t="s">
        <v>519</v>
      </c>
      <c r="J413" s="100" t="str">
        <f>VLOOKUP(I413,Presupuesto!$B$11:$C$565,2,0)</f>
        <v>DECIMOCUARTO MES</v>
      </c>
      <c r="K413" s="97" t="str">
        <f t="shared" si="12"/>
        <v>Posgrado</v>
      </c>
      <c r="L413" s="97" t="s">
        <v>395</v>
      </c>
    </row>
    <row r="414" spans="3:12" ht="15.75" thickBot="1" x14ac:dyDescent="0.3">
      <c r="C414" s="136" t="s">
        <v>487</v>
      </c>
      <c r="D414" s="198"/>
      <c r="E414" s="151">
        <v>12</v>
      </c>
      <c r="F414" s="292">
        <f>HLOOKUP($C414,$BZ$2:$CM$3,2,0)</f>
        <v>27792.79</v>
      </c>
      <c r="G414" s="112">
        <f>D414*E414*F414</f>
        <v>0</v>
      </c>
      <c r="H414" s="165"/>
      <c r="I414" s="113" t="s">
        <v>496</v>
      </c>
      <c r="J414" s="113" t="str">
        <f>VLOOKUP(I414,Presupuesto!$B$11:$C$565,2,0)</f>
        <v>SUELDOS Y SALARIOS PERMANENTES</v>
      </c>
      <c r="K414" s="97" t="str">
        <f t="shared" si="12"/>
        <v>Posgrado</v>
      </c>
      <c r="L414" s="97" t="s">
        <v>395</v>
      </c>
    </row>
    <row r="415" spans="3:12" x14ac:dyDescent="0.25">
      <c r="C415" s="170" t="s">
        <v>58</v>
      </c>
      <c r="D415" s="162"/>
      <c r="E415" s="153">
        <v>0</v>
      </c>
      <c r="F415" s="99">
        <f>IF(E414=0,"",(G414/E414)/12*E414)</f>
        <v>0</v>
      </c>
      <c r="G415" s="96">
        <f>F415</f>
        <v>0</v>
      </c>
      <c r="H415" s="163"/>
      <c r="I415" s="115" t="s">
        <v>516</v>
      </c>
      <c r="J415" s="115" t="str">
        <f>VLOOKUP(I415,Presupuesto!$B$11:$C$565,2,0)</f>
        <v>AGUINALDO Y DECIMO CUARTO MES</v>
      </c>
      <c r="K415" s="97" t="str">
        <f t="shared" si="12"/>
        <v>Posgrado</v>
      </c>
      <c r="L415" s="97" t="s">
        <v>395</v>
      </c>
    </row>
    <row r="416" spans="3:12" ht="15.75" thickBot="1" x14ac:dyDescent="0.3">
      <c r="C416" s="171" t="s">
        <v>59</v>
      </c>
      <c r="D416" s="162"/>
      <c r="E416" s="153">
        <v>0</v>
      </c>
      <c r="F416" s="116">
        <f>IF(E414&lt;6,"",((E414-6)/12)*(G414/E414))</f>
        <v>0</v>
      </c>
      <c r="G416" s="96">
        <f>F416</f>
        <v>0</v>
      </c>
      <c r="H416" s="163"/>
      <c r="I416" s="100" t="s">
        <v>519</v>
      </c>
      <c r="J416" s="100" t="str">
        <f>VLOOKUP(I416,Presupuesto!$B$11:$C$565,2,0)</f>
        <v>DECIMOCUARTO MES</v>
      </c>
      <c r="K416" s="97" t="str">
        <f t="shared" si="12"/>
        <v>Posgrado</v>
      </c>
      <c r="L416" s="97" t="s">
        <v>395</v>
      </c>
    </row>
    <row r="417" spans="3:12" ht="15.75" thickBot="1" x14ac:dyDescent="0.3">
      <c r="C417" s="136" t="s">
        <v>488</v>
      </c>
      <c r="D417" s="198"/>
      <c r="E417" s="151">
        <v>12</v>
      </c>
      <c r="F417" s="292">
        <f>HLOOKUP($C417,$BZ$2:$CM$3,2,0)</f>
        <v>18859.39</v>
      </c>
      <c r="G417" s="112">
        <f>D417*E417*F417</f>
        <v>0</v>
      </c>
      <c r="H417" s="165"/>
      <c r="I417" s="113" t="s">
        <v>496</v>
      </c>
      <c r="J417" s="113" t="str">
        <f>VLOOKUP(I417,Presupuesto!$B$11:$C$565,2,0)</f>
        <v>SUELDOS Y SALARIOS PERMANENTES</v>
      </c>
      <c r="K417" s="97" t="str">
        <f t="shared" si="12"/>
        <v>Posgrado</v>
      </c>
      <c r="L417" s="97" t="s">
        <v>395</v>
      </c>
    </row>
    <row r="418" spans="3:12" x14ac:dyDescent="0.25">
      <c r="C418" s="170" t="s">
        <v>58</v>
      </c>
      <c r="D418" s="162"/>
      <c r="E418" s="153">
        <v>0</v>
      </c>
      <c r="F418" s="99">
        <f>IF(E417=0,"",(G417/E417)/12*E417)</f>
        <v>0</v>
      </c>
      <c r="G418" s="96">
        <f>F418</f>
        <v>0</v>
      </c>
      <c r="H418" s="163"/>
      <c r="I418" s="115" t="s">
        <v>516</v>
      </c>
      <c r="J418" s="115" t="str">
        <f>VLOOKUP(I418,Presupuesto!$B$11:$C$565,2,0)</f>
        <v>AGUINALDO Y DECIMO CUARTO MES</v>
      </c>
      <c r="K418" s="97" t="str">
        <f t="shared" si="12"/>
        <v>Posgrado</v>
      </c>
      <c r="L418" s="97" t="s">
        <v>395</v>
      </c>
    </row>
    <row r="419" spans="3:12" ht="15.75" thickBot="1" x14ac:dyDescent="0.3">
      <c r="C419" s="171" t="s">
        <v>59</v>
      </c>
      <c r="D419" s="162"/>
      <c r="E419" s="153">
        <v>0</v>
      </c>
      <c r="F419" s="116">
        <f>IF(E417&lt;6,"",((E417-6)/12)*(G417/E417))</f>
        <v>0</v>
      </c>
      <c r="G419" s="96">
        <f>F419</f>
        <v>0</v>
      </c>
      <c r="H419" s="163"/>
      <c r="I419" s="100" t="s">
        <v>519</v>
      </c>
      <c r="J419" s="100" t="str">
        <f>VLOOKUP(I419,Presupuesto!$B$11:$C$565,2,0)</f>
        <v>DECIMOCUARTO MES</v>
      </c>
      <c r="K419" s="97" t="str">
        <f t="shared" si="12"/>
        <v>Posgrado</v>
      </c>
      <c r="L419" s="97" t="s">
        <v>395</v>
      </c>
    </row>
    <row r="420" spans="3:12" ht="15.75" thickBot="1" x14ac:dyDescent="0.3">
      <c r="C420" s="136" t="s">
        <v>489</v>
      </c>
      <c r="D420" s="198"/>
      <c r="E420" s="151">
        <v>12</v>
      </c>
      <c r="F420" s="292">
        <f>HLOOKUP($C420,$BZ$2:$CM$3,2,0)</f>
        <v>17866.8</v>
      </c>
      <c r="G420" s="112">
        <f>D420*E420*F420</f>
        <v>0</v>
      </c>
      <c r="H420" s="165"/>
      <c r="I420" s="113" t="s">
        <v>496</v>
      </c>
      <c r="J420" s="113" t="str">
        <f>VLOOKUP(I420,Presupuesto!$B$11:$C$565,2,0)</f>
        <v>SUELDOS Y SALARIOS PERMANENTES</v>
      </c>
      <c r="K420" s="97" t="str">
        <f t="shared" si="12"/>
        <v>Posgrado</v>
      </c>
      <c r="L420" s="97" t="s">
        <v>395</v>
      </c>
    </row>
    <row r="421" spans="3:12" x14ac:dyDescent="0.25">
      <c r="C421" s="170" t="s">
        <v>58</v>
      </c>
      <c r="D421" s="162"/>
      <c r="E421" s="153">
        <v>0</v>
      </c>
      <c r="F421" s="99">
        <f>IF(E420=0,"",(G420/E420)/12*E420)</f>
        <v>0</v>
      </c>
      <c r="G421" s="96">
        <f>F421</f>
        <v>0</v>
      </c>
      <c r="H421" s="163"/>
      <c r="I421" s="115" t="s">
        <v>516</v>
      </c>
      <c r="J421" s="115" t="str">
        <f>VLOOKUP(I421,Presupuesto!$B$11:$C$565,2,0)</f>
        <v>AGUINALDO Y DECIMO CUARTO MES</v>
      </c>
      <c r="K421" s="97" t="str">
        <f t="shared" si="12"/>
        <v>Posgrado</v>
      </c>
      <c r="L421" s="97" t="s">
        <v>395</v>
      </c>
    </row>
    <row r="422" spans="3:12" ht="15.75" thickBot="1" x14ac:dyDescent="0.3">
      <c r="C422" s="171" t="s">
        <v>59</v>
      </c>
      <c r="D422" s="162"/>
      <c r="E422" s="153">
        <v>0</v>
      </c>
      <c r="F422" s="116">
        <f>IF(E420&lt;6,"",((E420-6)/12)*(G420/E420))</f>
        <v>0</v>
      </c>
      <c r="G422" s="96">
        <f>F422</f>
        <v>0</v>
      </c>
      <c r="H422" s="163"/>
      <c r="I422" s="100" t="s">
        <v>519</v>
      </c>
      <c r="J422" s="100" t="str">
        <f>VLOOKUP(I422,Presupuesto!$B$11:$C$565,2,0)</f>
        <v>DECIMOCUARTO MES</v>
      </c>
      <c r="K422" s="97" t="str">
        <f t="shared" si="12"/>
        <v>Posgrado</v>
      </c>
      <c r="L422" s="97" t="s">
        <v>395</v>
      </c>
    </row>
    <row r="423" spans="3:12" ht="15.75" thickBot="1" x14ac:dyDescent="0.3">
      <c r="C423" s="136" t="s">
        <v>490</v>
      </c>
      <c r="D423" s="198"/>
      <c r="E423" s="151">
        <v>12</v>
      </c>
      <c r="F423" s="292">
        <f>HLOOKUP($C423,$BZ$2:$CM$3,2,0)</f>
        <v>13896.4</v>
      </c>
      <c r="G423" s="112">
        <f>D423*E423*F423</f>
        <v>0</v>
      </c>
      <c r="H423" s="165"/>
      <c r="I423" s="113" t="s">
        <v>496</v>
      </c>
      <c r="J423" s="113" t="str">
        <f>VLOOKUP(I423,Presupuesto!$B$11:$C$565,2,0)</f>
        <v>SUELDOS Y SALARIOS PERMANENTES</v>
      </c>
      <c r="K423" s="97" t="str">
        <f t="shared" si="12"/>
        <v>Posgrado</v>
      </c>
      <c r="L423" s="97" t="s">
        <v>395</v>
      </c>
    </row>
    <row r="424" spans="3:12" x14ac:dyDescent="0.25">
      <c r="C424" s="170" t="s">
        <v>58</v>
      </c>
      <c r="D424" s="162"/>
      <c r="E424" s="153">
        <v>0</v>
      </c>
      <c r="F424" s="99">
        <f>IF(E423=0,"",(G423/E423)/12*E423)</f>
        <v>0</v>
      </c>
      <c r="G424" s="96">
        <f>F424</f>
        <v>0</v>
      </c>
      <c r="H424" s="163"/>
      <c r="I424" s="115" t="s">
        <v>516</v>
      </c>
      <c r="J424" s="115" t="str">
        <f>VLOOKUP(I424,Presupuesto!$B$11:$C$565,2,0)</f>
        <v>AGUINALDO Y DECIMO CUARTO MES</v>
      </c>
      <c r="K424" s="97" t="str">
        <f t="shared" si="12"/>
        <v>Posgrado</v>
      </c>
      <c r="L424" s="97" t="s">
        <v>395</v>
      </c>
    </row>
    <row r="425" spans="3:12" ht="15.75" thickBot="1" x14ac:dyDescent="0.3">
      <c r="C425" s="171" t="s">
        <v>59</v>
      </c>
      <c r="D425" s="162"/>
      <c r="E425" s="153">
        <v>0</v>
      </c>
      <c r="F425" s="116">
        <f>IF(E423&lt;6,"",((E423-6)/12)*(G423/E423))</f>
        <v>0</v>
      </c>
      <c r="G425" s="96">
        <f>F425</f>
        <v>0</v>
      </c>
      <c r="H425" s="163"/>
      <c r="I425" s="100" t="s">
        <v>519</v>
      </c>
      <c r="J425" s="100" t="str">
        <f>VLOOKUP(I425,Presupuesto!$B$11:$C$565,2,0)</f>
        <v>DECIMOCUARTO MES</v>
      </c>
      <c r="K425" s="97" t="str">
        <f t="shared" si="12"/>
        <v>Posgrado</v>
      </c>
      <c r="L425" s="97" t="s">
        <v>395</v>
      </c>
    </row>
    <row r="426" spans="3:12" ht="15.75" thickBot="1" x14ac:dyDescent="0.3">
      <c r="C426" s="136" t="s">
        <v>491</v>
      </c>
      <c r="D426" s="198"/>
      <c r="E426" s="151">
        <v>12</v>
      </c>
      <c r="F426" s="292">
        <f>HLOOKUP($C426,$BZ$2:$CM$3,2,0)</f>
        <v>15004.09</v>
      </c>
      <c r="G426" s="112">
        <f>D426*E426*F426</f>
        <v>0</v>
      </c>
      <c r="H426" s="165"/>
      <c r="I426" s="113" t="s">
        <v>496</v>
      </c>
      <c r="J426" s="113" t="str">
        <f>VLOOKUP(I426,Presupuesto!$B$11:$C$565,2,0)</f>
        <v>SUELDOS Y SALARIOS PERMANENTES</v>
      </c>
      <c r="K426" s="97" t="str">
        <f t="shared" si="12"/>
        <v>Posgrado</v>
      </c>
      <c r="L426" s="97" t="s">
        <v>395</v>
      </c>
    </row>
    <row r="427" spans="3:12" x14ac:dyDescent="0.25">
      <c r="C427" s="170" t="s">
        <v>58</v>
      </c>
      <c r="D427" s="162"/>
      <c r="E427" s="153">
        <v>0</v>
      </c>
      <c r="F427" s="99">
        <f>IF(E426=0,"",(G426/E426)/12*E426)</f>
        <v>0</v>
      </c>
      <c r="G427" s="96">
        <f>F427</f>
        <v>0</v>
      </c>
      <c r="H427" s="163"/>
      <c r="I427" s="115" t="s">
        <v>516</v>
      </c>
      <c r="J427" s="115" t="str">
        <f>VLOOKUP(I427,Presupuesto!$B$11:$C$565,2,0)</f>
        <v>AGUINALDO Y DECIMO CUARTO MES</v>
      </c>
      <c r="K427" s="97" t="str">
        <f t="shared" si="12"/>
        <v>Posgrado</v>
      </c>
      <c r="L427" s="97" t="s">
        <v>395</v>
      </c>
    </row>
    <row r="428" spans="3:12" ht="15.75" thickBot="1" x14ac:dyDescent="0.3">
      <c r="C428" s="171" t="s">
        <v>59</v>
      </c>
      <c r="D428" s="162"/>
      <c r="E428" s="153">
        <v>0</v>
      </c>
      <c r="F428" s="116">
        <f>IF(E426&lt;6,"",((E426-6)/12)*(G426/E426))</f>
        <v>0</v>
      </c>
      <c r="G428" s="96">
        <f>F428</f>
        <v>0</v>
      </c>
      <c r="H428" s="163"/>
      <c r="I428" s="100" t="s">
        <v>519</v>
      </c>
      <c r="J428" s="100" t="str">
        <f>VLOOKUP(I428,Presupuesto!$B$11:$C$565,2,0)</f>
        <v>DECIMOCUARTO MES</v>
      </c>
      <c r="K428" s="97" t="str">
        <f t="shared" si="12"/>
        <v>Posgrado</v>
      </c>
      <c r="L428" s="97" t="s">
        <v>395</v>
      </c>
    </row>
    <row r="429" spans="3:12" ht="15.75" thickBot="1" x14ac:dyDescent="0.3">
      <c r="C429" s="136" t="s">
        <v>492</v>
      </c>
      <c r="D429" s="198"/>
      <c r="E429" s="151">
        <v>12</v>
      </c>
      <c r="F429" s="292">
        <f>HLOOKUP($C429,$BZ$2:$CM$3,2,0)</f>
        <v>13238.9</v>
      </c>
      <c r="G429" s="112">
        <f>D429*E429*F429</f>
        <v>0</v>
      </c>
      <c r="H429" s="165"/>
      <c r="I429" s="113" t="s">
        <v>496</v>
      </c>
      <c r="J429" s="113" t="str">
        <f>VLOOKUP(I429,Presupuesto!$B$11:$C$565,2,0)</f>
        <v>SUELDOS Y SALARIOS PERMANENTES</v>
      </c>
      <c r="K429" s="97" t="str">
        <f t="shared" si="12"/>
        <v>Posgrado</v>
      </c>
      <c r="L429" s="97" t="s">
        <v>395</v>
      </c>
    </row>
    <row r="430" spans="3:12" x14ac:dyDescent="0.25">
      <c r="C430" s="170" t="s">
        <v>58</v>
      </c>
      <c r="D430" s="162"/>
      <c r="E430" s="153">
        <v>0</v>
      </c>
      <c r="F430" s="99">
        <f>IF(E429=0,"",(G429/E429)/12*E429)</f>
        <v>0</v>
      </c>
      <c r="G430" s="96">
        <f>F430</f>
        <v>0</v>
      </c>
      <c r="H430" s="163"/>
      <c r="I430" s="115" t="s">
        <v>516</v>
      </c>
      <c r="J430" s="115" t="str">
        <f>VLOOKUP(I430,Presupuesto!$B$11:$C$565,2,0)</f>
        <v>AGUINALDO Y DECIMO CUARTO MES</v>
      </c>
      <c r="K430" s="97" t="str">
        <f t="shared" si="12"/>
        <v>Posgrado</v>
      </c>
      <c r="L430" s="97" t="s">
        <v>395</v>
      </c>
    </row>
    <row r="431" spans="3:12" ht="15.75" thickBot="1" x14ac:dyDescent="0.3">
      <c r="C431" s="171" t="s">
        <v>59</v>
      </c>
      <c r="D431" s="162"/>
      <c r="E431" s="153">
        <v>0</v>
      </c>
      <c r="F431" s="116">
        <f>IF(E429&lt;6,"",((E429-6)/12)*(G429/E429))</f>
        <v>0</v>
      </c>
      <c r="G431" s="96">
        <f>F431</f>
        <v>0</v>
      </c>
      <c r="H431" s="163"/>
      <c r="I431" s="100" t="s">
        <v>519</v>
      </c>
      <c r="J431" s="100" t="str">
        <f>VLOOKUP(I431,Presupuesto!$B$11:$C$565,2,0)</f>
        <v>DECIMOCUARTO MES</v>
      </c>
      <c r="K431" s="97" t="str">
        <f t="shared" si="12"/>
        <v>Posgrado</v>
      </c>
      <c r="L431" s="97" t="s">
        <v>395</v>
      </c>
    </row>
    <row r="432" spans="3:12" ht="15.75" thickBot="1" x14ac:dyDescent="0.3">
      <c r="C432" s="136" t="s">
        <v>493</v>
      </c>
      <c r="D432" s="198"/>
      <c r="E432" s="151">
        <v>12</v>
      </c>
      <c r="F432" s="292">
        <f>HLOOKUP($C432,$BZ$2:$CM$3,2,0)</f>
        <v>12356.31</v>
      </c>
      <c r="G432" s="112">
        <f>D432*E432*F432</f>
        <v>0</v>
      </c>
      <c r="H432" s="165"/>
      <c r="I432" s="113" t="s">
        <v>496</v>
      </c>
      <c r="J432" s="113" t="str">
        <f>VLOOKUP(I432,Presupuesto!$B$11:$C$565,2,0)</f>
        <v>SUELDOS Y SALARIOS PERMANENTES</v>
      </c>
      <c r="K432" s="97" t="str">
        <f t="shared" ref="K432:K449" si="13">$K$399</f>
        <v>Posgrado</v>
      </c>
      <c r="L432" s="97" t="s">
        <v>395</v>
      </c>
    </row>
    <row r="433" spans="3:12" x14ac:dyDescent="0.25">
      <c r="C433" s="170" t="s">
        <v>58</v>
      </c>
      <c r="D433" s="162"/>
      <c r="E433" s="153">
        <v>0</v>
      </c>
      <c r="F433" s="99">
        <f>IF(E432=0,"",(G432/E432)/12*E432)</f>
        <v>0</v>
      </c>
      <c r="G433" s="96">
        <f>F433</f>
        <v>0</v>
      </c>
      <c r="H433" s="163"/>
      <c r="I433" s="115" t="s">
        <v>516</v>
      </c>
      <c r="J433" s="115" t="str">
        <f>VLOOKUP(I433,Presupuesto!$B$11:$C$565,2,0)</f>
        <v>AGUINALDO Y DECIMO CUARTO MES</v>
      </c>
      <c r="K433" s="97" t="str">
        <f t="shared" si="13"/>
        <v>Posgrado</v>
      </c>
      <c r="L433" s="97" t="s">
        <v>395</v>
      </c>
    </row>
    <row r="434" spans="3:12" ht="15.75" thickBot="1" x14ac:dyDescent="0.3">
      <c r="C434" s="171" t="s">
        <v>59</v>
      </c>
      <c r="D434" s="162"/>
      <c r="E434" s="153">
        <v>0</v>
      </c>
      <c r="F434" s="116">
        <f>IF(E432&lt;6,"",((E432-6)/12)*(G432/E432))</f>
        <v>0</v>
      </c>
      <c r="G434" s="96">
        <f>F434</f>
        <v>0</v>
      </c>
      <c r="H434" s="163"/>
      <c r="I434" s="100" t="s">
        <v>519</v>
      </c>
      <c r="J434" s="100" t="str">
        <f>VLOOKUP(I434,Presupuesto!$B$11:$C$565,2,0)</f>
        <v>DECIMOCUARTO MES</v>
      </c>
      <c r="K434" s="97" t="str">
        <f t="shared" si="13"/>
        <v>Posgrado</v>
      </c>
      <c r="L434" s="97" t="s">
        <v>395</v>
      </c>
    </row>
    <row r="435" spans="3:12" ht="15.75" thickBot="1" x14ac:dyDescent="0.3">
      <c r="C435" s="136" t="s">
        <v>494</v>
      </c>
      <c r="D435" s="198"/>
      <c r="E435" s="151">
        <v>12</v>
      </c>
      <c r="F435" s="292">
        <f>HLOOKUP($C435,$BZ$2:$CM$3,2,0)</f>
        <v>463.22</v>
      </c>
      <c r="G435" s="112">
        <f>D435*E435*F435</f>
        <v>0</v>
      </c>
      <c r="H435" s="165"/>
      <c r="I435" s="113" t="s">
        <v>496</v>
      </c>
      <c r="J435" s="113" t="str">
        <f>VLOOKUP(I435,Presupuesto!$B$11:$C$565,2,0)</f>
        <v>SUELDOS Y SALARIOS PERMANENTES</v>
      </c>
      <c r="K435" s="97" t="str">
        <f t="shared" si="13"/>
        <v>Posgrado</v>
      </c>
      <c r="L435" s="97" t="s">
        <v>395</v>
      </c>
    </row>
    <row r="436" spans="3:12" x14ac:dyDescent="0.25">
      <c r="C436" s="170" t="s">
        <v>58</v>
      </c>
      <c r="D436" s="162"/>
      <c r="E436" s="153">
        <v>0</v>
      </c>
      <c r="F436" s="99">
        <f>IF(E435=0,"",(G435/E435)/12*E435)</f>
        <v>0</v>
      </c>
      <c r="G436" s="96">
        <f>F436</f>
        <v>0</v>
      </c>
      <c r="H436" s="163"/>
      <c r="I436" s="115" t="s">
        <v>516</v>
      </c>
      <c r="J436" s="115" t="str">
        <f>VLOOKUP(I436,Presupuesto!$B$11:$C$565,2,0)</f>
        <v>AGUINALDO Y DECIMO CUARTO MES</v>
      </c>
      <c r="K436" s="97" t="str">
        <f t="shared" si="13"/>
        <v>Posgrado</v>
      </c>
      <c r="L436" s="97" t="s">
        <v>395</v>
      </c>
    </row>
    <row r="437" spans="3:12" ht="15.75" thickBot="1" x14ac:dyDescent="0.3">
      <c r="C437" s="171" t="s">
        <v>59</v>
      </c>
      <c r="D437" s="162"/>
      <c r="E437" s="153">
        <v>0</v>
      </c>
      <c r="F437" s="116">
        <f>IF(E435&lt;6,"",((E435-6)/12)*(G435/E435))</f>
        <v>0</v>
      </c>
      <c r="G437" s="96">
        <f>F437</f>
        <v>0</v>
      </c>
      <c r="H437" s="163"/>
      <c r="I437" s="100" t="s">
        <v>519</v>
      </c>
      <c r="J437" s="100" t="str">
        <f>VLOOKUP(I437,Presupuesto!$B$11:$C$565,2,0)</f>
        <v>DECIMOCUARTO MES</v>
      </c>
      <c r="K437" s="97" t="str">
        <f t="shared" si="13"/>
        <v>Posgrado</v>
      </c>
      <c r="L437" s="97" t="s">
        <v>395</v>
      </c>
    </row>
    <row r="438" spans="3:12" ht="15.75" thickBot="1" x14ac:dyDescent="0.3">
      <c r="C438" s="136" t="s">
        <v>495</v>
      </c>
      <c r="D438" s="198"/>
      <c r="E438" s="151">
        <v>12</v>
      </c>
      <c r="F438" s="292">
        <f>HLOOKUP($C438,$BZ$2:$CM$3,2,0)</f>
        <v>2007.3</v>
      </c>
      <c r="G438" s="112">
        <f>D438*E438*F438</f>
        <v>0</v>
      </c>
      <c r="H438" s="165"/>
      <c r="I438" s="113" t="s">
        <v>496</v>
      </c>
      <c r="J438" s="113" t="str">
        <f>VLOOKUP(I438,Presupuesto!$B$11:$C$565,2,0)</f>
        <v>SUELDOS Y SALARIOS PERMANENTES</v>
      </c>
      <c r="K438" s="97" t="str">
        <f t="shared" si="13"/>
        <v>Posgrado</v>
      </c>
      <c r="L438" s="97" t="s">
        <v>395</v>
      </c>
    </row>
    <row r="439" spans="3:12" x14ac:dyDescent="0.25">
      <c r="C439" s="170" t="s">
        <v>58</v>
      </c>
      <c r="D439" s="162"/>
      <c r="E439" s="153">
        <v>0</v>
      </c>
      <c r="F439" s="99">
        <f>IF(E438=0,"",(G438/E438)/12*E438)</f>
        <v>0</v>
      </c>
      <c r="G439" s="96">
        <f>F439</f>
        <v>0</v>
      </c>
      <c r="H439" s="163"/>
      <c r="I439" s="115" t="s">
        <v>516</v>
      </c>
      <c r="J439" s="115" t="str">
        <f>VLOOKUP(I439,Presupuesto!$B$11:$C$565,2,0)</f>
        <v>AGUINALDO Y DECIMO CUARTO MES</v>
      </c>
      <c r="K439" s="97" t="str">
        <f t="shared" si="13"/>
        <v>Posgrado</v>
      </c>
      <c r="L439" s="97" t="s">
        <v>395</v>
      </c>
    </row>
    <row r="440" spans="3:12" ht="15.75" thickBot="1" x14ac:dyDescent="0.3">
      <c r="C440" s="171" t="s">
        <v>59</v>
      </c>
      <c r="D440" s="162"/>
      <c r="E440" s="153">
        <v>0</v>
      </c>
      <c r="F440" s="116">
        <f>IF(E438&lt;6,"",((E438-6)/12)*(G438/E438))</f>
        <v>0</v>
      </c>
      <c r="G440" s="96">
        <f>F440</f>
        <v>0</v>
      </c>
      <c r="H440" s="163"/>
      <c r="I440" s="100" t="s">
        <v>519</v>
      </c>
      <c r="J440" s="100" t="str">
        <f>VLOOKUP(I440,Presupuesto!$B$11:$C$565,2,0)</f>
        <v>DECIMOCUARTO MES</v>
      </c>
      <c r="K440" s="97" t="str">
        <f t="shared" si="13"/>
        <v>Posgrado</v>
      </c>
      <c r="L440" s="97" t="s">
        <v>395</v>
      </c>
    </row>
    <row r="441" spans="3:12" ht="15.75" thickBot="1" x14ac:dyDescent="0.3">
      <c r="C441" s="139" t="s">
        <v>83</v>
      </c>
      <c r="D441" s="198"/>
      <c r="E441" s="151">
        <v>12</v>
      </c>
      <c r="F441" s="138">
        <v>30000</v>
      </c>
      <c r="G441" s="112">
        <f>D441*E441*F441</f>
        <v>0</v>
      </c>
      <c r="H441" s="165"/>
      <c r="I441" s="113" t="s">
        <v>564</v>
      </c>
      <c r="J441" s="113" t="str">
        <f>VLOOKUP(I441,Presupuesto!$B$11:$C$565,2,0)</f>
        <v>CONTRATOS ESPECIALES</v>
      </c>
      <c r="K441" s="97" t="str">
        <f t="shared" si="13"/>
        <v>Posgrado</v>
      </c>
      <c r="L441" s="97" t="s">
        <v>395</v>
      </c>
    </row>
    <row r="442" spans="3:12" x14ac:dyDescent="0.25">
      <c r="C442" s="170" t="s">
        <v>58</v>
      </c>
      <c r="D442" s="162"/>
      <c r="E442" s="153">
        <v>0</v>
      </c>
      <c r="F442" s="116">
        <f>IF(E441=0,"",(G441/E441)/12*E441)</f>
        <v>0</v>
      </c>
      <c r="G442" s="96">
        <f>F442</f>
        <v>0</v>
      </c>
      <c r="H442" s="163"/>
      <c r="I442" s="100" t="s">
        <v>564</v>
      </c>
      <c r="J442" s="100" t="str">
        <f>VLOOKUP(I442,Presupuesto!$B$11:$C$565,2,0)</f>
        <v>CONTRATOS ESPECIALES</v>
      </c>
      <c r="K442" s="97" t="str">
        <f t="shared" si="13"/>
        <v>Posgrado</v>
      </c>
      <c r="L442" s="97" t="s">
        <v>394</v>
      </c>
    </row>
    <row r="443" spans="3:12" ht="15.75" thickBot="1" x14ac:dyDescent="0.3">
      <c r="C443" s="171" t="s">
        <v>59</v>
      </c>
      <c r="D443" s="162"/>
      <c r="E443" s="153">
        <v>0</v>
      </c>
      <c r="F443" s="99">
        <f>IF(E441&lt;6,"",((E441-6)/12)*(G441/E441))</f>
        <v>0</v>
      </c>
      <c r="G443" s="96">
        <f>F443</f>
        <v>0</v>
      </c>
      <c r="H443" s="163"/>
      <c r="I443" s="100" t="s">
        <v>564</v>
      </c>
      <c r="J443" s="100" t="str">
        <f>VLOOKUP(I443,Presupuesto!$B$11:$C$565,2,0)</f>
        <v>CONTRATOS ESPECIALES</v>
      </c>
      <c r="K443" s="97" t="str">
        <f t="shared" si="13"/>
        <v>Posgrado</v>
      </c>
      <c r="L443" s="97" t="s">
        <v>399</v>
      </c>
    </row>
    <row r="444" spans="3:12" ht="15.75" thickBot="1" x14ac:dyDescent="0.3">
      <c r="C444" s="139" t="s">
        <v>60</v>
      </c>
      <c r="D444" s="198"/>
      <c r="E444" s="151">
        <v>12</v>
      </c>
      <c r="F444" s="117">
        <v>30000</v>
      </c>
      <c r="G444" s="112">
        <f>D444*E444*F444</f>
        <v>0</v>
      </c>
      <c r="H444" s="165"/>
      <c r="I444" s="113" t="s">
        <v>705</v>
      </c>
      <c r="J444" s="113" t="str">
        <f>VLOOKUP(I444,Presupuesto!$B$11:$C$565,2,0)</f>
        <v>OTROS SERVICIOS TECNICOS Y PROFESIONALES</v>
      </c>
      <c r="K444" s="97" t="str">
        <f t="shared" si="13"/>
        <v>Posgrado</v>
      </c>
      <c r="L444" s="97" t="s">
        <v>394</v>
      </c>
    </row>
    <row r="445" spans="3:12" x14ac:dyDescent="0.25">
      <c r="C445" s="170" t="s">
        <v>58</v>
      </c>
      <c r="D445" s="162"/>
      <c r="E445" s="153">
        <v>0</v>
      </c>
      <c r="F445" s="99">
        <v>0</v>
      </c>
      <c r="G445" s="96">
        <f>F445</f>
        <v>0</v>
      </c>
      <c r="H445" s="163"/>
      <c r="I445" s="100" t="s">
        <v>705</v>
      </c>
      <c r="J445" s="100" t="str">
        <f>VLOOKUP(I445,Presupuesto!$B$11:$C$565,2,0)</f>
        <v>OTROS SERVICIOS TECNICOS Y PROFESIONALES</v>
      </c>
      <c r="K445" s="97" t="str">
        <f t="shared" si="13"/>
        <v>Posgrado</v>
      </c>
      <c r="L445" s="97" t="s">
        <v>394</v>
      </c>
    </row>
    <row r="446" spans="3:12" ht="15.75" thickBot="1" x14ac:dyDescent="0.3">
      <c r="C446" s="171" t="s">
        <v>59</v>
      </c>
      <c r="D446" s="162"/>
      <c r="E446" s="153">
        <v>0</v>
      </c>
      <c r="F446" s="99">
        <v>0</v>
      </c>
      <c r="G446" s="96">
        <f>F446</f>
        <v>0</v>
      </c>
      <c r="H446" s="163"/>
      <c r="I446" s="100" t="s">
        <v>705</v>
      </c>
      <c r="J446" s="100" t="str">
        <f>VLOOKUP(I446,Presupuesto!$B$11:$C$565,2,0)</f>
        <v>OTROS SERVICIOS TECNICOS Y PROFESIONALES</v>
      </c>
      <c r="K446" s="97" t="str">
        <f t="shared" si="13"/>
        <v>Posgrado</v>
      </c>
      <c r="L446" s="97" t="s">
        <v>394</v>
      </c>
    </row>
    <row r="447" spans="3:12" ht="15.75" thickBot="1" x14ac:dyDescent="0.3">
      <c r="C447" s="139" t="s">
        <v>61</v>
      </c>
      <c r="D447" s="198"/>
      <c r="E447" s="151">
        <v>12</v>
      </c>
      <c r="F447" s="117">
        <v>30000</v>
      </c>
      <c r="G447" s="112">
        <f>D447*E447*F447</f>
        <v>0</v>
      </c>
      <c r="H447" s="165"/>
      <c r="I447" s="113" t="s">
        <v>496</v>
      </c>
      <c r="J447" s="113" t="str">
        <f>VLOOKUP(I447,Presupuesto!$B$11:$C$565,2,0)</f>
        <v>SUELDOS Y SALARIOS PERMANENTES</v>
      </c>
      <c r="K447" s="97" t="str">
        <f t="shared" si="13"/>
        <v>Posgrado</v>
      </c>
      <c r="L447" s="97" t="s">
        <v>394</v>
      </c>
    </row>
    <row r="448" spans="3:12" x14ac:dyDescent="0.25">
      <c r="C448" s="170" t="s">
        <v>58</v>
      </c>
      <c r="D448" s="168"/>
      <c r="E448" s="130">
        <v>0</v>
      </c>
      <c r="F448" s="118">
        <f>IF(E447=0,"",(G447/E447)/12*E447)</f>
        <v>0</v>
      </c>
      <c r="G448" s="119">
        <f>F448</f>
        <v>0</v>
      </c>
      <c r="H448" s="163"/>
      <c r="I448" s="100" t="s">
        <v>516</v>
      </c>
      <c r="J448" s="100" t="str">
        <f>VLOOKUP(I448,Presupuesto!$B$11:$C$565,2,0)</f>
        <v>AGUINALDO Y DECIMO CUARTO MES</v>
      </c>
      <c r="K448" s="97" t="str">
        <f t="shared" si="13"/>
        <v>Posgrado</v>
      </c>
      <c r="L448" s="97" t="s">
        <v>394</v>
      </c>
    </row>
    <row r="449" spans="3:12" ht="15.75" thickBot="1" x14ac:dyDescent="0.3">
      <c r="C449" s="172" t="s">
        <v>59</v>
      </c>
      <c r="D449" s="161"/>
      <c r="E449" s="131">
        <v>0</v>
      </c>
      <c r="F449" s="104">
        <f>IF(E447&lt;6,"",((E447-6)/12)*(G447/E447))</f>
        <v>0</v>
      </c>
      <c r="G449" s="104">
        <f>F449</f>
        <v>0</v>
      </c>
      <c r="H449" s="161"/>
      <c r="I449" s="105" t="s">
        <v>519</v>
      </c>
      <c r="J449" s="123" t="str">
        <f>VLOOKUP(I449,Presupuesto!$B$11:$C$565,2,0)</f>
        <v>DECIMOCUARTO MES</v>
      </c>
      <c r="K449" s="105" t="str">
        <f t="shared" si="13"/>
        <v>Posgrado</v>
      </c>
      <c r="L449" s="123" t="s">
        <v>394</v>
      </c>
    </row>
    <row r="451" spans="3:12" ht="15.75" thickBot="1" x14ac:dyDescent="0.3"/>
    <row r="452" spans="3:12" ht="15.75" thickBot="1" x14ac:dyDescent="0.3">
      <c r="C452" s="69" t="s">
        <v>43</v>
      </c>
      <c r="D452" s="30">
        <f>SUM(G459:G509)</f>
        <v>0</v>
      </c>
      <c r="E452" s="92"/>
      <c r="F452" s="92"/>
      <c r="G452" s="92"/>
      <c r="H452" s="75"/>
      <c r="I452" s="75"/>
      <c r="J452" s="75"/>
    </row>
    <row r="453" spans="3:12" x14ac:dyDescent="0.25">
      <c r="D453" s="31"/>
      <c r="E453" s="92"/>
      <c r="F453" s="92"/>
      <c r="G453" s="92"/>
      <c r="H453" s="75"/>
      <c r="I453" s="75"/>
      <c r="J453" s="75"/>
      <c r="K453" s="152"/>
    </row>
    <row r="454" spans="3:12" x14ac:dyDescent="0.25">
      <c r="D454" s="31"/>
      <c r="E454" s="92"/>
      <c r="F454" s="92"/>
      <c r="G454" s="92"/>
      <c r="H454" s="75"/>
      <c r="I454" s="75"/>
      <c r="J454" s="75"/>
      <c r="K454" s="152"/>
    </row>
    <row r="455" spans="3:12" ht="15.75" x14ac:dyDescent="0.25">
      <c r="C455" s="201" t="s">
        <v>392</v>
      </c>
      <c r="D455" s="347"/>
      <c r="E455" s="92"/>
      <c r="F455" s="92"/>
      <c r="G455" s="92"/>
      <c r="H455" s="75"/>
      <c r="I455" s="75"/>
      <c r="J455" s="75"/>
      <c r="K455" s="152"/>
    </row>
    <row r="456" spans="3:12" ht="18.75" x14ac:dyDescent="0.25">
      <c r="C456" s="207" t="e">
        <f>IFERROR(VLOOKUP(D455,'1. Desarrollo e Innov. Curricu.'!$E:$F,2,FALSE),IFERROR(VLOOKUP(D455,'2. Investigación Científica'!$E:$F,2,FALSE),IFERROR(VLOOKUP(D455,'3. Vinculación Univ. Sociedad'!$E:$F,2,FALSE),IFERROR(VLOOKUP(D455,'4. Docencia y Profesorado Univ.'!$E:$F,2,FALSE),IFERROR(VLOOKUP(D455,'5. Estudiantes y Graduados'!$E:$F,2,FALSE),IFERROR(VLOOKUP(D455,'11. Gestion Administrativa'!$E:$F,2,FALSE),IFERROR(VLOOKUP(D455,'13. Gestión Académica'!$E:$F,2,FALSE),IFERROR(VLOOKUP(D455,'8. Asegura. de la Calid. y M'!$E:$F,2,FALSE),IFERROR(VLOOKUP(D455,'6. Gestión del Conocimiento'!$E:$F,2,FALSE),IFERROR(VLOOKUP(D455,'15. Gobernabilidad y Proceso...'!$E:$F,2,FALSE),IFERROR(VLOOKUP(D455,'12. Gestión del Talento Humano'!$E:$F,2,FALSE),IFERROR(VLOOKUP(D455,'14. Internacional... de la E.S.'!$E:$F,2,FALSE),IFERROR(VLOOKUP(D455,'10. Posgrado'!$E:$F,2,FALSE),IFERROR(VLOOKUP(D455,'17. Gestión TIC'!$E:$F,2,FALSE),IFERROR(VLOOKUP(D455,'16. Desa. del Sistema Educ.Sup.'!$E:$F,2,FALSE),IFERROR(VLOOKUP(D455,'9. Cultura de Inno. Insti...'!$E:$F,2,FALSE),VLOOKUP(D455,'7. Lo Esencial de la Reforma U.'!$E:$F,2,0)))))))))))))))))</f>
        <v>#N/A</v>
      </c>
      <c r="D456" s="31"/>
      <c r="E456" s="92"/>
      <c r="F456" s="92"/>
      <c r="G456" s="92"/>
      <c r="H456" s="75"/>
      <c r="I456" s="75"/>
      <c r="J456" s="75"/>
      <c r="K456" s="152"/>
    </row>
    <row r="457" spans="3:12" ht="15.75" thickBot="1" x14ac:dyDescent="0.3">
      <c r="C457" s="176"/>
      <c r="D457" s="31"/>
      <c r="E457" s="92"/>
      <c r="F457" s="92"/>
      <c r="G457" s="92"/>
      <c r="H457" s="75"/>
      <c r="I457" s="75"/>
      <c r="J457" s="75"/>
      <c r="K457" s="152"/>
    </row>
    <row r="458" spans="3:12" ht="30.75" thickBot="1" x14ac:dyDescent="0.3">
      <c r="C458" s="133" t="s">
        <v>44</v>
      </c>
      <c r="D458" s="137" t="s">
        <v>55</v>
      </c>
      <c r="E458" s="169" t="s">
        <v>56</v>
      </c>
      <c r="F458" s="137" t="s">
        <v>57</v>
      </c>
      <c r="G458" s="134" t="s">
        <v>27</v>
      </c>
      <c r="H458" s="132" t="s">
        <v>131</v>
      </c>
      <c r="I458" s="135" t="s">
        <v>46</v>
      </c>
      <c r="J458" s="135" t="s">
        <v>132</v>
      </c>
      <c r="K458" s="135" t="s">
        <v>410</v>
      </c>
      <c r="L458" s="135" t="s">
        <v>411</v>
      </c>
    </row>
    <row r="459" spans="3:12" ht="15.75" thickBot="1" x14ac:dyDescent="0.3">
      <c r="C459" s="136" t="s">
        <v>482</v>
      </c>
      <c r="D459" s="198"/>
      <c r="E459" s="151">
        <v>12</v>
      </c>
      <c r="F459" s="292">
        <f>HLOOKUP($C459,$BZ$2:$CM$3,2,0)</f>
        <v>43674.39</v>
      </c>
      <c r="G459" s="112">
        <f>D459*E459*F459</f>
        <v>0</v>
      </c>
      <c r="H459" s="165"/>
      <c r="I459" s="113" t="s">
        <v>496</v>
      </c>
      <c r="J459" s="113" t="str">
        <f>VLOOKUP(I459,Presupuesto!$B$11:$C$565,2,0)</f>
        <v>SUELDOS Y SALARIOS PERMANENTES</v>
      </c>
      <c r="K459" s="215" t="s">
        <v>1450</v>
      </c>
      <c r="L459" s="97" t="s">
        <v>394</v>
      </c>
    </row>
    <row r="460" spans="3:12" x14ac:dyDescent="0.25">
      <c r="C460" s="170" t="s">
        <v>58</v>
      </c>
      <c r="D460" s="162"/>
      <c r="E460" s="153">
        <v>0</v>
      </c>
      <c r="F460" s="99">
        <f>IF(E459=0,"",(G459/E459)/12*E459)</f>
        <v>0</v>
      </c>
      <c r="G460" s="96">
        <f>F460</f>
        <v>0</v>
      </c>
      <c r="H460" s="163"/>
      <c r="I460" s="115" t="s">
        <v>516</v>
      </c>
      <c r="J460" s="115" t="str">
        <f>VLOOKUP(I460,Presupuesto!$B$11:$C$565,2,0)</f>
        <v>AGUINALDO Y DECIMO CUARTO MES</v>
      </c>
      <c r="K460" s="97" t="str">
        <f t="shared" ref="K460:K491" si="14">$K$459</f>
        <v>Posgrado</v>
      </c>
      <c r="L460" s="97" t="s">
        <v>412</v>
      </c>
    </row>
    <row r="461" spans="3:12" ht="15.75" thickBot="1" x14ac:dyDescent="0.3">
      <c r="C461" s="171" t="s">
        <v>59</v>
      </c>
      <c r="D461" s="162"/>
      <c r="E461" s="153">
        <v>0</v>
      </c>
      <c r="F461" s="116">
        <f>IF(E459&lt;6,"",((E459-6)/12)*(G459/E459))</f>
        <v>0</v>
      </c>
      <c r="G461" s="96">
        <f>F461</f>
        <v>0</v>
      </c>
      <c r="H461" s="163"/>
      <c r="I461" s="100" t="s">
        <v>519</v>
      </c>
      <c r="J461" s="100" t="str">
        <f>VLOOKUP(I461,Presupuesto!$B$11:$C$565,2,0)</f>
        <v>DECIMOCUARTO MES</v>
      </c>
      <c r="K461" s="97" t="str">
        <f t="shared" si="14"/>
        <v>Posgrado</v>
      </c>
      <c r="L461" s="97" t="s">
        <v>395</v>
      </c>
    </row>
    <row r="462" spans="3:12" ht="15.75" thickBot="1" x14ac:dyDescent="0.3">
      <c r="C462" s="136" t="s">
        <v>483</v>
      </c>
      <c r="D462" s="198"/>
      <c r="E462" s="151">
        <v>12</v>
      </c>
      <c r="F462" s="292">
        <f>HLOOKUP($C462,$BZ$2:$CM$3,2,0)</f>
        <v>39703.99</v>
      </c>
      <c r="G462" s="112">
        <f>D462*E462*F462</f>
        <v>0</v>
      </c>
      <c r="H462" s="165"/>
      <c r="I462" s="113" t="s">
        <v>496</v>
      </c>
      <c r="J462" s="113" t="str">
        <f>VLOOKUP(I462,Presupuesto!$B$11:$C$565,2,0)</f>
        <v>SUELDOS Y SALARIOS PERMANENTES</v>
      </c>
      <c r="K462" s="97" t="str">
        <f t="shared" si="14"/>
        <v>Posgrado</v>
      </c>
      <c r="L462" s="97" t="s">
        <v>395</v>
      </c>
    </row>
    <row r="463" spans="3:12" x14ac:dyDescent="0.25">
      <c r="C463" s="170" t="s">
        <v>58</v>
      </c>
      <c r="D463" s="162"/>
      <c r="E463" s="153">
        <v>0</v>
      </c>
      <c r="F463" s="99">
        <f>IF(E462=0,"",(G462/E462)/12*E462)</f>
        <v>0</v>
      </c>
      <c r="G463" s="96">
        <f>F463</f>
        <v>0</v>
      </c>
      <c r="H463" s="163"/>
      <c r="I463" s="115" t="s">
        <v>516</v>
      </c>
      <c r="J463" s="115" t="str">
        <f>VLOOKUP(I463,Presupuesto!$B$11:$C$565,2,0)</f>
        <v>AGUINALDO Y DECIMO CUARTO MES</v>
      </c>
      <c r="K463" s="97" t="str">
        <f t="shared" si="14"/>
        <v>Posgrado</v>
      </c>
      <c r="L463" s="97" t="s">
        <v>395</v>
      </c>
    </row>
    <row r="464" spans="3:12" ht="15.75" thickBot="1" x14ac:dyDescent="0.3">
      <c r="C464" s="171" t="s">
        <v>59</v>
      </c>
      <c r="D464" s="162"/>
      <c r="E464" s="153">
        <v>0</v>
      </c>
      <c r="F464" s="116">
        <f>IF(E462&lt;6,"",((E462-6)/12)*(G462/E462))</f>
        <v>0</v>
      </c>
      <c r="G464" s="96">
        <f>F464</f>
        <v>0</v>
      </c>
      <c r="H464" s="163"/>
      <c r="I464" s="100" t="s">
        <v>519</v>
      </c>
      <c r="J464" s="100" t="str">
        <f>VLOOKUP(I464,Presupuesto!$B$11:$C$565,2,0)</f>
        <v>DECIMOCUARTO MES</v>
      </c>
      <c r="K464" s="97" t="str">
        <f t="shared" si="14"/>
        <v>Posgrado</v>
      </c>
      <c r="L464" s="97" t="s">
        <v>395</v>
      </c>
    </row>
    <row r="465" spans="3:12" ht="15.75" thickBot="1" x14ac:dyDescent="0.3">
      <c r="C465" s="136" t="s">
        <v>484</v>
      </c>
      <c r="D465" s="198"/>
      <c r="E465" s="151">
        <v>12</v>
      </c>
      <c r="F465" s="292">
        <f>HLOOKUP($C465,$BZ$2:$CM$3,2,0)</f>
        <v>35733.589999999997</v>
      </c>
      <c r="G465" s="112">
        <f>D465*E465*F465</f>
        <v>0</v>
      </c>
      <c r="H465" s="165"/>
      <c r="I465" s="113" t="s">
        <v>496</v>
      </c>
      <c r="J465" s="113" t="str">
        <f>VLOOKUP(I465,Presupuesto!$B$11:$C$565,2,0)</f>
        <v>SUELDOS Y SALARIOS PERMANENTES</v>
      </c>
      <c r="K465" s="97" t="str">
        <f t="shared" si="14"/>
        <v>Posgrado</v>
      </c>
      <c r="L465" s="97" t="s">
        <v>395</v>
      </c>
    </row>
    <row r="466" spans="3:12" x14ac:dyDescent="0.25">
      <c r="C466" s="170" t="s">
        <v>58</v>
      </c>
      <c r="D466" s="162"/>
      <c r="E466" s="153">
        <v>0</v>
      </c>
      <c r="F466" s="99">
        <f>IF(E465=0,"",(G465/E465)/12*E465)</f>
        <v>0</v>
      </c>
      <c r="G466" s="96">
        <f>F466</f>
        <v>0</v>
      </c>
      <c r="H466" s="163"/>
      <c r="I466" s="115" t="s">
        <v>516</v>
      </c>
      <c r="J466" s="115" t="str">
        <f>VLOOKUP(I466,Presupuesto!$B$11:$C$565,2,0)</f>
        <v>AGUINALDO Y DECIMO CUARTO MES</v>
      </c>
      <c r="K466" s="97" t="str">
        <f t="shared" si="14"/>
        <v>Posgrado</v>
      </c>
      <c r="L466" s="97" t="s">
        <v>395</v>
      </c>
    </row>
    <row r="467" spans="3:12" ht="15.75" thickBot="1" x14ac:dyDescent="0.3">
      <c r="C467" s="171" t="s">
        <v>59</v>
      </c>
      <c r="D467" s="162"/>
      <c r="E467" s="153">
        <v>0</v>
      </c>
      <c r="F467" s="116">
        <f>IF(E465&lt;6,"",((E465-6)/12)*(G465/E465))</f>
        <v>0</v>
      </c>
      <c r="G467" s="96">
        <f>F467</f>
        <v>0</v>
      </c>
      <c r="H467" s="163"/>
      <c r="I467" s="100" t="s">
        <v>519</v>
      </c>
      <c r="J467" s="100" t="str">
        <f>VLOOKUP(I467,Presupuesto!$B$11:$C$565,2,0)</f>
        <v>DECIMOCUARTO MES</v>
      </c>
      <c r="K467" s="97" t="str">
        <f t="shared" si="14"/>
        <v>Posgrado</v>
      </c>
      <c r="L467" s="97" t="s">
        <v>395</v>
      </c>
    </row>
    <row r="468" spans="3:12" ht="15.75" thickBot="1" x14ac:dyDescent="0.3">
      <c r="C468" s="136" t="s">
        <v>485</v>
      </c>
      <c r="D468" s="198"/>
      <c r="E468" s="151">
        <v>12</v>
      </c>
      <c r="F468" s="292">
        <f>HLOOKUP($C468,$BZ$2:$CM$3,2,0)</f>
        <v>31763.19</v>
      </c>
      <c r="G468" s="112">
        <f>D468*E468*F468</f>
        <v>0</v>
      </c>
      <c r="H468" s="165"/>
      <c r="I468" s="113" t="s">
        <v>496</v>
      </c>
      <c r="J468" s="113" t="str">
        <f>VLOOKUP(I468,Presupuesto!$B$11:$C$565,2,0)</f>
        <v>SUELDOS Y SALARIOS PERMANENTES</v>
      </c>
      <c r="K468" s="97" t="str">
        <f t="shared" si="14"/>
        <v>Posgrado</v>
      </c>
      <c r="L468" s="97" t="s">
        <v>395</v>
      </c>
    </row>
    <row r="469" spans="3:12" x14ac:dyDescent="0.25">
      <c r="C469" s="170" t="s">
        <v>58</v>
      </c>
      <c r="D469" s="162"/>
      <c r="E469" s="153">
        <v>0</v>
      </c>
      <c r="F469" s="99">
        <f>IF(E468=0,"",(G468/E468)/12*E468)</f>
        <v>0</v>
      </c>
      <c r="G469" s="96">
        <f>F469</f>
        <v>0</v>
      </c>
      <c r="H469" s="163"/>
      <c r="I469" s="115" t="s">
        <v>516</v>
      </c>
      <c r="J469" s="115" t="str">
        <f>VLOOKUP(I469,Presupuesto!$B$11:$C$565,2,0)</f>
        <v>AGUINALDO Y DECIMO CUARTO MES</v>
      </c>
      <c r="K469" s="97" t="str">
        <f t="shared" si="14"/>
        <v>Posgrado</v>
      </c>
      <c r="L469" s="97" t="s">
        <v>395</v>
      </c>
    </row>
    <row r="470" spans="3:12" ht="15.75" thickBot="1" x14ac:dyDescent="0.3">
      <c r="C470" s="171" t="s">
        <v>59</v>
      </c>
      <c r="D470" s="162"/>
      <c r="E470" s="153">
        <v>0</v>
      </c>
      <c r="F470" s="116">
        <f>IF(E468&lt;6,"",((E468-6)/12)*(G468/E468))</f>
        <v>0</v>
      </c>
      <c r="G470" s="96">
        <f>F470</f>
        <v>0</v>
      </c>
      <c r="H470" s="163"/>
      <c r="I470" s="100" t="s">
        <v>519</v>
      </c>
      <c r="J470" s="100" t="str">
        <f>VLOOKUP(I470,Presupuesto!$B$11:$C$565,2,0)</f>
        <v>DECIMOCUARTO MES</v>
      </c>
      <c r="K470" s="97" t="str">
        <f t="shared" si="14"/>
        <v>Posgrado</v>
      </c>
      <c r="L470" s="97" t="s">
        <v>395</v>
      </c>
    </row>
    <row r="471" spans="3:12" ht="15.75" thickBot="1" x14ac:dyDescent="0.3">
      <c r="C471" s="136" t="s">
        <v>486</v>
      </c>
      <c r="D471" s="198"/>
      <c r="E471" s="151">
        <v>12</v>
      </c>
      <c r="F471" s="292">
        <f>HLOOKUP($C471,$BZ$2:$CM$3,2,0)</f>
        <v>29777.99</v>
      </c>
      <c r="G471" s="112">
        <f>D471*E471*F471</f>
        <v>0</v>
      </c>
      <c r="H471" s="165"/>
      <c r="I471" s="113" t="s">
        <v>496</v>
      </c>
      <c r="J471" s="113" t="str">
        <f>VLOOKUP(I471,Presupuesto!$B$11:$C$565,2,0)</f>
        <v>SUELDOS Y SALARIOS PERMANENTES</v>
      </c>
      <c r="K471" s="97" t="str">
        <f t="shared" si="14"/>
        <v>Posgrado</v>
      </c>
      <c r="L471" s="97" t="s">
        <v>395</v>
      </c>
    </row>
    <row r="472" spans="3:12" x14ac:dyDescent="0.25">
      <c r="C472" s="170" t="s">
        <v>58</v>
      </c>
      <c r="D472" s="162"/>
      <c r="E472" s="153">
        <v>0</v>
      </c>
      <c r="F472" s="99">
        <f>IF(E471=0,"",(G471/E471)/12*E471)</f>
        <v>0</v>
      </c>
      <c r="G472" s="96">
        <f>F472</f>
        <v>0</v>
      </c>
      <c r="H472" s="163"/>
      <c r="I472" s="115" t="s">
        <v>516</v>
      </c>
      <c r="J472" s="115" t="str">
        <f>VLOOKUP(I472,Presupuesto!$B$11:$C$565,2,0)</f>
        <v>AGUINALDO Y DECIMO CUARTO MES</v>
      </c>
      <c r="K472" s="97" t="str">
        <f t="shared" si="14"/>
        <v>Posgrado</v>
      </c>
      <c r="L472" s="97" t="s">
        <v>395</v>
      </c>
    </row>
    <row r="473" spans="3:12" ht="15.75" thickBot="1" x14ac:dyDescent="0.3">
      <c r="C473" s="171" t="s">
        <v>59</v>
      </c>
      <c r="D473" s="162"/>
      <c r="E473" s="153">
        <v>0</v>
      </c>
      <c r="F473" s="116">
        <f>IF(E471&lt;6,"",((E471-6)/12)*(G471/E471))</f>
        <v>0</v>
      </c>
      <c r="G473" s="96">
        <f>F473</f>
        <v>0</v>
      </c>
      <c r="H473" s="163"/>
      <c r="I473" s="100" t="s">
        <v>519</v>
      </c>
      <c r="J473" s="100" t="str">
        <f>VLOOKUP(I473,Presupuesto!$B$11:$C$565,2,0)</f>
        <v>DECIMOCUARTO MES</v>
      </c>
      <c r="K473" s="97" t="str">
        <f t="shared" si="14"/>
        <v>Posgrado</v>
      </c>
      <c r="L473" s="97" t="s">
        <v>395</v>
      </c>
    </row>
    <row r="474" spans="3:12" ht="15.75" thickBot="1" x14ac:dyDescent="0.3">
      <c r="C474" s="136" t="s">
        <v>487</v>
      </c>
      <c r="D474" s="198"/>
      <c r="E474" s="151">
        <v>12</v>
      </c>
      <c r="F474" s="292">
        <f>HLOOKUP($C474,$BZ$2:$CM$3,2,0)</f>
        <v>27792.79</v>
      </c>
      <c r="G474" s="112">
        <f>D474*E474*F474</f>
        <v>0</v>
      </c>
      <c r="H474" s="165"/>
      <c r="I474" s="113" t="s">
        <v>496</v>
      </c>
      <c r="J474" s="113" t="str">
        <f>VLOOKUP(I474,Presupuesto!$B$11:$C$565,2,0)</f>
        <v>SUELDOS Y SALARIOS PERMANENTES</v>
      </c>
      <c r="K474" s="97" t="str">
        <f t="shared" si="14"/>
        <v>Posgrado</v>
      </c>
      <c r="L474" s="97" t="s">
        <v>395</v>
      </c>
    </row>
    <row r="475" spans="3:12" x14ac:dyDescent="0.25">
      <c r="C475" s="170" t="s">
        <v>58</v>
      </c>
      <c r="D475" s="162"/>
      <c r="E475" s="153">
        <v>0</v>
      </c>
      <c r="F475" s="99">
        <f>IF(E474=0,"",(G474/E474)/12*E474)</f>
        <v>0</v>
      </c>
      <c r="G475" s="96">
        <f>F475</f>
        <v>0</v>
      </c>
      <c r="H475" s="163"/>
      <c r="I475" s="115" t="s">
        <v>516</v>
      </c>
      <c r="J475" s="115" t="str">
        <f>VLOOKUP(I475,Presupuesto!$B$11:$C$565,2,0)</f>
        <v>AGUINALDO Y DECIMO CUARTO MES</v>
      </c>
      <c r="K475" s="97" t="str">
        <f t="shared" si="14"/>
        <v>Posgrado</v>
      </c>
      <c r="L475" s="97" t="s">
        <v>395</v>
      </c>
    </row>
    <row r="476" spans="3:12" ht="15.75" thickBot="1" x14ac:dyDescent="0.3">
      <c r="C476" s="171" t="s">
        <v>59</v>
      </c>
      <c r="D476" s="162"/>
      <c r="E476" s="153">
        <v>0</v>
      </c>
      <c r="F476" s="116">
        <f>IF(E474&lt;6,"",((E474-6)/12)*(G474/E474))</f>
        <v>0</v>
      </c>
      <c r="G476" s="96">
        <f>F476</f>
        <v>0</v>
      </c>
      <c r="H476" s="163"/>
      <c r="I476" s="100" t="s">
        <v>519</v>
      </c>
      <c r="J476" s="100" t="str">
        <f>VLOOKUP(I476,Presupuesto!$B$11:$C$565,2,0)</f>
        <v>DECIMOCUARTO MES</v>
      </c>
      <c r="K476" s="97" t="str">
        <f t="shared" si="14"/>
        <v>Posgrado</v>
      </c>
      <c r="L476" s="97" t="s">
        <v>395</v>
      </c>
    </row>
    <row r="477" spans="3:12" ht="15.75" thickBot="1" x14ac:dyDescent="0.3">
      <c r="C477" s="136" t="s">
        <v>488</v>
      </c>
      <c r="D477" s="198"/>
      <c r="E477" s="151">
        <v>12</v>
      </c>
      <c r="F477" s="292">
        <f>HLOOKUP($C477,$BZ$2:$CM$3,2,0)</f>
        <v>18859.39</v>
      </c>
      <c r="G477" s="112">
        <f>D477*E477*F477</f>
        <v>0</v>
      </c>
      <c r="H477" s="165"/>
      <c r="I477" s="113" t="s">
        <v>496</v>
      </c>
      <c r="J477" s="113" t="str">
        <f>VLOOKUP(I477,Presupuesto!$B$11:$C$565,2,0)</f>
        <v>SUELDOS Y SALARIOS PERMANENTES</v>
      </c>
      <c r="K477" s="97" t="str">
        <f t="shared" si="14"/>
        <v>Posgrado</v>
      </c>
      <c r="L477" s="97" t="s">
        <v>395</v>
      </c>
    </row>
    <row r="478" spans="3:12" x14ac:dyDescent="0.25">
      <c r="C478" s="170" t="s">
        <v>58</v>
      </c>
      <c r="D478" s="162"/>
      <c r="E478" s="153">
        <v>0</v>
      </c>
      <c r="F478" s="99">
        <f>IF(E477=0,"",(G477/E477)/12*E477)</f>
        <v>0</v>
      </c>
      <c r="G478" s="96">
        <f>F478</f>
        <v>0</v>
      </c>
      <c r="H478" s="163"/>
      <c r="I478" s="115" t="s">
        <v>516</v>
      </c>
      <c r="J478" s="115" t="str">
        <f>VLOOKUP(I478,Presupuesto!$B$11:$C$565,2,0)</f>
        <v>AGUINALDO Y DECIMO CUARTO MES</v>
      </c>
      <c r="K478" s="97" t="str">
        <f t="shared" si="14"/>
        <v>Posgrado</v>
      </c>
      <c r="L478" s="97" t="s">
        <v>395</v>
      </c>
    </row>
    <row r="479" spans="3:12" ht="15.75" thickBot="1" x14ac:dyDescent="0.3">
      <c r="C479" s="171" t="s">
        <v>59</v>
      </c>
      <c r="D479" s="162"/>
      <c r="E479" s="153">
        <v>0</v>
      </c>
      <c r="F479" s="116">
        <f>IF(E477&lt;6,"",((E477-6)/12)*(G477/E477))</f>
        <v>0</v>
      </c>
      <c r="G479" s="96">
        <f>F479</f>
        <v>0</v>
      </c>
      <c r="H479" s="163"/>
      <c r="I479" s="100" t="s">
        <v>519</v>
      </c>
      <c r="J479" s="100" t="str">
        <f>VLOOKUP(I479,Presupuesto!$B$11:$C$565,2,0)</f>
        <v>DECIMOCUARTO MES</v>
      </c>
      <c r="K479" s="97" t="str">
        <f t="shared" si="14"/>
        <v>Posgrado</v>
      </c>
      <c r="L479" s="97" t="s">
        <v>395</v>
      </c>
    </row>
    <row r="480" spans="3:12" ht="15.75" thickBot="1" x14ac:dyDescent="0.3">
      <c r="C480" s="136" t="s">
        <v>489</v>
      </c>
      <c r="D480" s="198"/>
      <c r="E480" s="151">
        <v>12</v>
      </c>
      <c r="F480" s="292">
        <f>HLOOKUP($C480,$BZ$2:$CM$3,2,0)</f>
        <v>17866.8</v>
      </c>
      <c r="G480" s="112">
        <f>D480*E480*F480</f>
        <v>0</v>
      </c>
      <c r="H480" s="165"/>
      <c r="I480" s="113" t="s">
        <v>496</v>
      </c>
      <c r="J480" s="113" t="str">
        <f>VLOOKUP(I480,Presupuesto!$B$11:$C$565,2,0)</f>
        <v>SUELDOS Y SALARIOS PERMANENTES</v>
      </c>
      <c r="K480" s="97" t="str">
        <f t="shared" si="14"/>
        <v>Posgrado</v>
      </c>
      <c r="L480" s="97" t="s">
        <v>395</v>
      </c>
    </row>
    <row r="481" spans="3:12" x14ac:dyDescent="0.25">
      <c r="C481" s="170" t="s">
        <v>58</v>
      </c>
      <c r="D481" s="162"/>
      <c r="E481" s="153">
        <v>0</v>
      </c>
      <c r="F481" s="99">
        <f>IF(E480=0,"",(G480/E480)/12*E480)</f>
        <v>0</v>
      </c>
      <c r="G481" s="96">
        <f>F481</f>
        <v>0</v>
      </c>
      <c r="H481" s="163"/>
      <c r="I481" s="115" t="s">
        <v>516</v>
      </c>
      <c r="J481" s="115" t="str">
        <f>VLOOKUP(I481,Presupuesto!$B$11:$C$565,2,0)</f>
        <v>AGUINALDO Y DECIMO CUARTO MES</v>
      </c>
      <c r="K481" s="97" t="str">
        <f t="shared" si="14"/>
        <v>Posgrado</v>
      </c>
      <c r="L481" s="97" t="s">
        <v>395</v>
      </c>
    </row>
    <row r="482" spans="3:12" ht="15.75" thickBot="1" x14ac:dyDescent="0.3">
      <c r="C482" s="171" t="s">
        <v>59</v>
      </c>
      <c r="D482" s="162"/>
      <c r="E482" s="153">
        <v>0</v>
      </c>
      <c r="F482" s="116">
        <f>IF(E480&lt;6,"",((E480-6)/12)*(G480/E480))</f>
        <v>0</v>
      </c>
      <c r="G482" s="96">
        <f>F482</f>
        <v>0</v>
      </c>
      <c r="H482" s="163"/>
      <c r="I482" s="100" t="s">
        <v>519</v>
      </c>
      <c r="J482" s="100" t="str">
        <f>VLOOKUP(I482,Presupuesto!$B$11:$C$565,2,0)</f>
        <v>DECIMOCUARTO MES</v>
      </c>
      <c r="K482" s="97" t="str">
        <f t="shared" si="14"/>
        <v>Posgrado</v>
      </c>
      <c r="L482" s="97" t="s">
        <v>395</v>
      </c>
    </row>
    <row r="483" spans="3:12" ht="15.75" thickBot="1" x14ac:dyDescent="0.3">
      <c r="C483" s="136" t="s">
        <v>490</v>
      </c>
      <c r="D483" s="198"/>
      <c r="E483" s="151">
        <v>12</v>
      </c>
      <c r="F483" s="292">
        <f>HLOOKUP($C483,$BZ$2:$CM$3,2,0)</f>
        <v>13896.4</v>
      </c>
      <c r="G483" s="112">
        <f>D483*E483*F483</f>
        <v>0</v>
      </c>
      <c r="H483" s="165"/>
      <c r="I483" s="113" t="s">
        <v>496</v>
      </c>
      <c r="J483" s="113" t="str">
        <f>VLOOKUP(I483,Presupuesto!$B$11:$C$565,2,0)</f>
        <v>SUELDOS Y SALARIOS PERMANENTES</v>
      </c>
      <c r="K483" s="97" t="str">
        <f t="shared" si="14"/>
        <v>Posgrado</v>
      </c>
      <c r="L483" s="97" t="s">
        <v>395</v>
      </c>
    </row>
    <row r="484" spans="3:12" x14ac:dyDescent="0.25">
      <c r="C484" s="170" t="s">
        <v>58</v>
      </c>
      <c r="D484" s="162"/>
      <c r="E484" s="153">
        <v>0</v>
      </c>
      <c r="F484" s="99">
        <f>IF(E483=0,"",(G483/E483)/12*E483)</f>
        <v>0</v>
      </c>
      <c r="G484" s="96">
        <f>F484</f>
        <v>0</v>
      </c>
      <c r="H484" s="163"/>
      <c r="I484" s="115" t="s">
        <v>516</v>
      </c>
      <c r="J484" s="115" t="str">
        <f>VLOOKUP(I484,Presupuesto!$B$11:$C$565,2,0)</f>
        <v>AGUINALDO Y DECIMO CUARTO MES</v>
      </c>
      <c r="K484" s="97" t="str">
        <f t="shared" si="14"/>
        <v>Posgrado</v>
      </c>
      <c r="L484" s="97" t="s">
        <v>395</v>
      </c>
    </row>
    <row r="485" spans="3:12" ht="15.75" thickBot="1" x14ac:dyDescent="0.3">
      <c r="C485" s="171" t="s">
        <v>59</v>
      </c>
      <c r="D485" s="162"/>
      <c r="E485" s="153">
        <v>0</v>
      </c>
      <c r="F485" s="116">
        <f>IF(E483&lt;6,"",((E483-6)/12)*(G483/E483))</f>
        <v>0</v>
      </c>
      <c r="G485" s="96">
        <f>F485</f>
        <v>0</v>
      </c>
      <c r="H485" s="163"/>
      <c r="I485" s="100" t="s">
        <v>519</v>
      </c>
      <c r="J485" s="100" t="str">
        <f>VLOOKUP(I485,Presupuesto!$B$11:$C$565,2,0)</f>
        <v>DECIMOCUARTO MES</v>
      </c>
      <c r="K485" s="97" t="str">
        <f t="shared" si="14"/>
        <v>Posgrado</v>
      </c>
      <c r="L485" s="97" t="s">
        <v>395</v>
      </c>
    </row>
    <row r="486" spans="3:12" ht="15.75" thickBot="1" x14ac:dyDescent="0.3">
      <c r="C486" s="136" t="s">
        <v>491</v>
      </c>
      <c r="D486" s="198"/>
      <c r="E486" s="151">
        <v>12</v>
      </c>
      <c r="F486" s="292">
        <f>HLOOKUP($C486,$BZ$2:$CM$3,2,0)</f>
        <v>15004.09</v>
      </c>
      <c r="G486" s="112">
        <f>D486*E486*F486</f>
        <v>0</v>
      </c>
      <c r="H486" s="165"/>
      <c r="I486" s="113" t="s">
        <v>496</v>
      </c>
      <c r="J486" s="113" t="str">
        <f>VLOOKUP(I486,Presupuesto!$B$11:$C$565,2,0)</f>
        <v>SUELDOS Y SALARIOS PERMANENTES</v>
      </c>
      <c r="K486" s="97" t="str">
        <f t="shared" si="14"/>
        <v>Posgrado</v>
      </c>
      <c r="L486" s="97" t="s">
        <v>395</v>
      </c>
    </row>
    <row r="487" spans="3:12" x14ac:dyDescent="0.25">
      <c r="C487" s="170" t="s">
        <v>58</v>
      </c>
      <c r="D487" s="162"/>
      <c r="E487" s="153">
        <v>0</v>
      </c>
      <c r="F487" s="99">
        <f>IF(E486=0,"",(G486/E486)/12*E486)</f>
        <v>0</v>
      </c>
      <c r="G487" s="96">
        <f>F487</f>
        <v>0</v>
      </c>
      <c r="H487" s="163"/>
      <c r="I487" s="115" t="s">
        <v>516</v>
      </c>
      <c r="J487" s="115" t="str">
        <f>VLOOKUP(I487,Presupuesto!$B$11:$C$565,2,0)</f>
        <v>AGUINALDO Y DECIMO CUARTO MES</v>
      </c>
      <c r="K487" s="97" t="str">
        <f t="shared" si="14"/>
        <v>Posgrado</v>
      </c>
      <c r="L487" s="97" t="s">
        <v>395</v>
      </c>
    </row>
    <row r="488" spans="3:12" ht="15.75" thickBot="1" x14ac:dyDescent="0.3">
      <c r="C488" s="171" t="s">
        <v>59</v>
      </c>
      <c r="D488" s="162"/>
      <c r="E488" s="153">
        <v>0</v>
      </c>
      <c r="F488" s="116">
        <f>IF(E486&lt;6,"",((E486-6)/12)*(G486/E486))</f>
        <v>0</v>
      </c>
      <c r="G488" s="96">
        <f>F488</f>
        <v>0</v>
      </c>
      <c r="H488" s="163"/>
      <c r="I488" s="100" t="s">
        <v>519</v>
      </c>
      <c r="J488" s="100" t="str">
        <f>VLOOKUP(I488,Presupuesto!$B$11:$C$565,2,0)</f>
        <v>DECIMOCUARTO MES</v>
      </c>
      <c r="K488" s="97" t="str">
        <f t="shared" si="14"/>
        <v>Posgrado</v>
      </c>
      <c r="L488" s="97" t="s">
        <v>395</v>
      </c>
    </row>
    <row r="489" spans="3:12" ht="15.75" thickBot="1" x14ac:dyDescent="0.3">
      <c r="C489" s="136" t="s">
        <v>492</v>
      </c>
      <c r="D489" s="198"/>
      <c r="E489" s="151">
        <v>12</v>
      </c>
      <c r="F489" s="292">
        <f>HLOOKUP($C489,$BZ$2:$CM$3,2,0)</f>
        <v>13238.9</v>
      </c>
      <c r="G489" s="112">
        <f>D489*E489*F489</f>
        <v>0</v>
      </c>
      <c r="H489" s="165"/>
      <c r="I489" s="113" t="s">
        <v>496</v>
      </c>
      <c r="J489" s="113" t="str">
        <f>VLOOKUP(I489,Presupuesto!$B$11:$C$565,2,0)</f>
        <v>SUELDOS Y SALARIOS PERMANENTES</v>
      </c>
      <c r="K489" s="97" t="str">
        <f t="shared" si="14"/>
        <v>Posgrado</v>
      </c>
      <c r="L489" s="97" t="s">
        <v>395</v>
      </c>
    </row>
    <row r="490" spans="3:12" x14ac:dyDescent="0.25">
      <c r="C490" s="170" t="s">
        <v>58</v>
      </c>
      <c r="D490" s="162"/>
      <c r="E490" s="153">
        <v>0</v>
      </c>
      <c r="F490" s="99">
        <f>IF(E489=0,"",(G489/E489)/12*E489)</f>
        <v>0</v>
      </c>
      <c r="G490" s="96">
        <f>F490</f>
        <v>0</v>
      </c>
      <c r="H490" s="163"/>
      <c r="I490" s="115" t="s">
        <v>516</v>
      </c>
      <c r="J490" s="115" t="str">
        <f>VLOOKUP(I490,Presupuesto!$B$11:$C$565,2,0)</f>
        <v>AGUINALDO Y DECIMO CUARTO MES</v>
      </c>
      <c r="K490" s="97" t="str">
        <f t="shared" si="14"/>
        <v>Posgrado</v>
      </c>
      <c r="L490" s="97" t="s">
        <v>395</v>
      </c>
    </row>
    <row r="491" spans="3:12" ht="15.75" thickBot="1" x14ac:dyDescent="0.3">
      <c r="C491" s="171" t="s">
        <v>59</v>
      </c>
      <c r="D491" s="162"/>
      <c r="E491" s="153">
        <v>0</v>
      </c>
      <c r="F491" s="116">
        <f>IF(E489&lt;6,"",((E489-6)/12)*(G489/E489))</f>
        <v>0</v>
      </c>
      <c r="G491" s="96">
        <f>F491</f>
        <v>0</v>
      </c>
      <c r="H491" s="163"/>
      <c r="I491" s="100" t="s">
        <v>519</v>
      </c>
      <c r="J491" s="100" t="str">
        <f>VLOOKUP(I491,Presupuesto!$B$11:$C$565,2,0)</f>
        <v>DECIMOCUARTO MES</v>
      </c>
      <c r="K491" s="97" t="str">
        <f t="shared" si="14"/>
        <v>Posgrado</v>
      </c>
      <c r="L491" s="97" t="s">
        <v>395</v>
      </c>
    </row>
    <row r="492" spans="3:12" ht="15.75" thickBot="1" x14ac:dyDescent="0.3">
      <c r="C492" s="136" t="s">
        <v>493</v>
      </c>
      <c r="D492" s="198"/>
      <c r="E492" s="151">
        <v>12</v>
      </c>
      <c r="F492" s="292">
        <f>HLOOKUP($C492,$BZ$2:$CM$3,2,0)</f>
        <v>12356.31</v>
      </c>
      <c r="G492" s="112">
        <f>D492*E492*F492</f>
        <v>0</v>
      </c>
      <c r="H492" s="165"/>
      <c r="I492" s="113" t="s">
        <v>496</v>
      </c>
      <c r="J492" s="113" t="str">
        <f>VLOOKUP(I492,Presupuesto!$B$11:$C$565,2,0)</f>
        <v>SUELDOS Y SALARIOS PERMANENTES</v>
      </c>
      <c r="K492" s="97" t="str">
        <f t="shared" ref="K492:K509" si="15">$K$459</f>
        <v>Posgrado</v>
      </c>
      <c r="L492" s="97" t="s">
        <v>395</v>
      </c>
    </row>
    <row r="493" spans="3:12" x14ac:dyDescent="0.25">
      <c r="C493" s="170" t="s">
        <v>58</v>
      </c>
      <c r="D493" s="162"/>
      <c r="E493" s="153">
        <v>0</v>
      </c>
      <c r="F493" s="99">
        <f>IF(E492=0,"",(G492/E492)/12*E492)</f>
        <v>0</v>
      </c>
      <c r="G493" s="96">
        <f>F493</f>
        <v>0</v>
      </c>
      <c r="H493" s="163"/>
      <c r="I493" s="115" t="s">
        <v>516</v>
      </c>
      <c r="J493" s="115" t="str">
        <f>VLOOKUP(I493,Presupuesto!$B$11:$C$565,2,0)</f>
        <v>AGUINALDO Y DECIMO CUARTO MES</v>
      </c>
      <c r="K493" s="97" t="str">
        <f t="shared" si="15"/>
        <v>Posgrado</v>
      </c>
      <c r="L493" s="97" t="s">
        <v>395</v>
      </c>
    </row>
    <row r="494" spans="3:12" ht="15.75" thickBot="1" x14ac:dyDescent="0.3">
      <c r="C494" s="171" t="s">
        <v>59</v>
      </c>
      <c r="D494" s="162"/>
      <c r="E494" s="153">
        <v>0</v>
      </c>
      <c r="F494" s="116">
        <f>IF(E492&lt;6,"",((E492-6)/12)*(G492/E492))</f>
        <v>0</v>
      </c>
      <c r="G494" s="96">
        <f>F494</f>
        <v>0</v>
      </c>
      <c r="H494" s="163"/>
      <c r="I494" s="100" t="s">
        <v>519</v>
      </c>
      <c r="J494" s="100" t="str">
        <f>VLOOKUP(I494,Presupuesto!$B$11:$C$565,2,0)</f>
        <v>DECIMOCUARTO MES</v>
      </c>
      <c r="K494" s="97" t="str">
        <f t="shared" si="15"/>
        <v>Posgrado</v>
      </c>
      <c r="L494" s="97" t="s">
        <v>395</v>
      </c>
    </row>
    <row r="495" spans="3:12" ht="15.75" thickBot="1" x14ac:dyDescent="0.3">
      <c r="C495" s="136" t="s">
        <v>494</v>
      </c>
      <c r="D495" s="198"/>
      <c r="E495" s="151">
        <v>12</v>
      </c>
      <c r="F495" s="292">
        <f>HLOOKUP($C495,$BZ$2:$CM$3,2,0)</f>
        <v>463.22</v>
      </c>
      <c r="G495" s="112">
        <f>D495*E495*F495</f>
        <v>0</v>
      </c>
      <c r="H495" s="165"/>
      <c r="I495" s="113" t="s">
        <v>496</v>
      </c>
      <c r="J495" s="113" t="str">
        <f>VLOOKUP(I495,Presupuesto!$B$11:$C$565,2,0)</f>
        <v>SUELDOS Y SALARIOS PERMANENTES</v>
      </c>
      <c r="K495" s="97" t="str">
        <f t="shared" si="15"/>
        <v>Posgrado</v>
      </c>
      <c r="L495" s="97" t="s">
        <v>395</v>
      </c>
    </row>
    <row r="496" spans="3:12" x14ac:dyDescent="0.25">
      <c r="C496" s="170" t="s">
        <v>58</v>
      </c>
      <c r="D496" s="162"/>
      <c r="E496" s="153">
        <v>0</v>
      </c>
      <c r="F496" s="99">
        <f>IF(E495=0,"",(G495/E495)/12*E495)</f>
        <v>0</v>
      </c>
      <c r="G496" s="96">
        <f>F496</f>
        <v>0</v>
      </c>
      <c r="H496" s="163"/>
      <c r="I496" s="115" t="s">
        <v>516</v>
      </c>
      <c r="J496" s="115" t="str">
        <f>VLOOKUP(I496,Presupuesto!$B$11:$C$565,2,0)</f>
        <v>AGUINALDO Y DECIMO CUARTO MES</v>
      </c>
      <c r="K496" s="97" t="str">
        <f t="shared" si="15"/>
        <v>Posgrado</v>
      </c>
      <c r="L496" s="97" t="s">
        <v>395</v>
      </c>
    </row>
    <row r="497" spans="3:12" ht="15.75" thickBot="1" x14ac:dyDescent="0.3">
      <c r="C497" s="171" t="s">
        <v>59</v>
      </c>
      <c r="D497" s="162"/>
      <c r="E497" s="153">
        <v>0</v>
      </c>
      <c r="F497" s="116">
        <f>IF(E495&lt;6,"",((E495-6)/12)*(G495/E495))</f>
        <v>0</v>
      </c>
      <c r="G497" s="96">
        <f>F497</f>
        <v>0</v>
      </c>
      <c r="H497" s="163"/>
      <c r="I497" s="100" t="s">
        <v>519</v>
      </c>
      <c r="J497" s="100" t="str">
        <f>VLOOKUP(I497,Presupuesto!$B$11:$C$565,2,0)</f>
        <v>DECIMOCUARTO MES</v>
      </c>
      <c r="K497" s="97" t="str">
        <f t="shared" si="15"/>
        <v>Posgrado</v>
      </c>
      <c r="L497" s="97" t="s">
        <v>395</v>
      </c>
    </row>
    <row r="498" spans="3:12" ht="15.75" thickBot="1" x14ac:dyDescent="0.3">
      <c r="C498" s="136" t="s">
        <v>495</v>
      </c>
      <c r="D498" s="198"/>
      <c r="E498" s="151">
        <v>12</v>
      </c>
      <c r="F498" s="292">
        <f>HLOOKUP($C498,$BZ$2:$CM$3,2,0)</f>
        <v>2007.3</v>
      </c>
      <c r="G498" s="112">
        <f>D498*E498*F498</f>
        <v>0</v>
      </c>
      <c r="H498" s="165"/>
      <c r="I498" s="113" t="s">
        <v>496</v>
      </c>
      <c r="J498" s="113" t="str">
        <f>VLOOKUP(I498,Presupuesto!$B$11:$C$565,2,0)</f>
        <v>SUELDOS Y SALARIOS PERMANENTES</v>
      </c>
      <c r="K498" s="97" t="str">
        <f t="shared" si="15"/>
        <v>Posgrado</v>
      </c>
      <c r="L498" s="97" t="s">
        <v>395</v>
      </c>
    </row>
    <row r="499" spans="3:12" x14ac:dyDescent="0.25">
      <c r="C499" s="170" t="s">
        <v>58</v>
      </c>
      <c r="D499" s="162"/>
      <c r="E499" s="153">
        <v>0</v>
      </c>
      <c r="F499" s="99">
        <f>IF(E498=0,"",(G498/E498)/12*E498)</f>
        <v>0</v>
      </c>
      <c r="G499" s="96">
        <f>F499</f>
        <v>0</v>
      </c>
      <c r="H499" s="163"/>
      <c r="I499" s="115" t="s">
        <v>516</v>
      </c>
      <c r="J499" s="115" t="str">
        <f>VLOOKUP(I499,Presupuesto!$B$11:$C$565,2,0)</f>
        <v>AGUINALDO Y DECIMO CUARTO MES</v>
      </c>
      <c r="K499" s="97" t="str">
        <f t="shared" si="15"/>
        <v>Posgrado</v>
      </c>
      <c r="L499" s="97" t="s">
        <v>395</v>
      </c>
    </row>
    <row r="500" spans="3:12" ht="15.75" thickBot="1" x14ac:dyDescent="0.3">
      <c r="C500" s="171" t="s">
        <v>59</v>
      </c>
      <c r="D500" s="162"/>
      <c r="E500" s="153">
        <v>0</v>
      </c>
      <c r="F500" s="116">
        <f>IF(E498&lt;6,"",((E498-6)/12)*(G498/E498))</f>
        <v>0</v>
      </c>
      <c r="G500" s="96">
        <f>F500</f>
        <v>0</v>
      </c>
      <c r="H500" s="163"/>
      <c r="I500" s="100" t="s">
        <v>519</v>
      </c>
      <c r="J500" s="100" t="str">
        <f>VLOOKUP(I500,Presupuesto!$B$11:$C$565,2,0)</f>
        <v>DECIMOCUARTO MES</v>
      </c>
      <c r="K500" s="97" t="str">
        <f t="shared" si="15"/>
        <v>Posgrado</v>
      </c>
      <c r="L500" s="97" t="s">
        <v>395</v>
      </c>
    </row>
    <row r="501" spans="3:12" ht="15.75" thickBot="1" x14ac:dyDescent="0.3">
      <c r="C501" s="139" t="s">
        <v>83</v>
      </c>
      <c r="D501" s="198"/>
      <c r="E501" s="151">
        <v>12</v>
      </c>
      <c r="F501" s="138">
        <v>30000</v>
      </c>
      <c r="G501" s="112">
        <f>D501*E501*F501</f>
        <v>0</v>
      </c>
      <c r="H501" s="165"/>
      <c r="I501" s="113" t="s">
        <v>564</v>
      </c>
      <c r="J501" s="113" t="str">
        <f>VLOOKUP(I501,Presupuesto!$B$11:$C$565,2,0)</f>
        <v>CONTRATOS ESPECIALES</v>
      </c>
      <c r="K501" s="97" t="str">
        <f t="shared" si="15"/>
        <v>Posgrado</v>
      </c>
      <c r="L501" s="97" t="s">
        <v>395</v>
      </c>
    </row>
    <row r="502" spans="3:12" x14ac:dyDescent="0.25">
      <c r="C502" s="170" t="s">
        <v>58</v>
      </c>
      <c r="D502" s="162"/>
      <c r="E502" s="153">
        <v>0</v>
      </c>
      <c r="F502" s="116">
        <f>IF(E501=0,"",(G501/E501)/12*E501)</f>
        <v>0</v>
      </c>
      <c r="G502" s="96">
        <f>F502</f>
        <v>0</v>
      </c>
      <c r="H502" s="163"/>
      <c r="I502" s="100" t="s">
        <v>564</v>
      </c>
      <c r="J502" s="100" t="str">
        <f>VLOOKUP(I502,Presupuesto!$B$11:$C$565,2,0)</f>
        <v>CONTRATOS ESPECIALES</v>
      </c>
      <c r="K502" s="97" t="str">
        <f t="shared" si="15"/>
        <v>Posgrado</v>
      </c>
      <c r="L502" s="97" t="s">
        <v>394</v>
      </c>
    </row>
    <row r="503" spans="3:12" ht="15.75" thickBot="1" x14ac:dyDescent="0.3">
      <c r="C503" s="171" t="s">
        <v>59</v>
      </c>
      <c r="D503" s="162"/>
      <c r="E503" s="153">
        <v>0</v>
      </c>
      <c r="F503" s="99">
        <f>IF(E501&lt;6,"",((E501-6)/12)*(G501/E501))</f>
        <v>0</v>
      </c>
      <c r="G503" s="96">
        <f>F503</f>
        <v>0</v>
      </c>
      <c r="H503" s="163"/>
      <c r="I503" s="100" t="s">
        <v>564</v>
      </c>
      <c r="J503" s="100" t="str">
        <f>VLOOKUP(I503,Presupuesto!$B$11:$C$565,2,0)</f>
        <v>CONTRATOS ESPECIALES</v>
      </c>
      <c r="K503" s="97" t="str">
        <f t="shared" si="15"/>
        <v>Posgrado</v>
      </c>
      <c r="L503" s="97" t="s">
        <v>399</v>
      </c>
    </row>
    <row r="504" spans="3:12" ht="15.75" thickBot="1" x14ac:dyDescent="0.3">
      <c r="C504" s="139" t="s">
        <v>60</v>
      </c>
      <c r="D504" s="198"/>
      <c r="E504" s="151">
        <v>12</v>
      </c>
      <c r="F504" s="117">
        <v>30000</v>
      </c>
      <c r="G504" s="112">
        <f>D504*E504*F504</f>
        <v>0</v>
      </c>
      <c r="H504" s="165"/>
      <c r="I504" s="113" t="s">
        <v>705</v>
      </c>
      <c r="J504" s="113" t="str">
        <f>VLOOKUP(I504,Presupuesto!$B$11:$C$565,2,0)</f>
        <v>OTROS SERVICIOS TECNICOS Y PROFESIONALES</v>
      </c>
      <c r="K504" s="97" t="str">
        <f t="shared" si="15"/>
        <v>Posgrado</v>
      </c>
      <c r="L504" s="97" t="s">
        <v>394</v>
      </c>
    </row>
    <row r="505" spans="3:12" x14ac:dyDescent="0.25">
      <c r="C505" s="170" t="s">
        <v>58</v>
      </c>
      <c r="D505" s="162"/>
      <c r="E505" s="153">
        <v>0</v>
      </c>
      <c r="F505" s="99">
        <v>0</v>
      </c>
      <c r="G505" s="96">
        <f>F505</f>
        <v>0</v>
      </c>
      <c r="H505" s="163"/>
      <c r="I505" s="100" t="s">
        <v>705</v>
      </c>
      <c r="J505" s="100" t="str">
        <f>VLOOKUP(I505,Presupuesto!$B$11:$C$565,2,0)</f>
        <v>OTROS SERVICIOS TECNICOS Y PROFESIONALES</v>
      </c>
      <c r="K505" s="97" t="str">
        <f t="shared" si="15"/>
        <v>Posgrado</v>
      </c>
      <c r="L505" s="97" t="s">
        <v>394</v>
      </c>
    </row>
    <row r="506" spans="3:12" ht="15.75" thickBot="1" x14ac:dyDescent="0.3">
      <c r="C506" s="171" t="s">
        <v>59</v>
      </c>
      <c r="D506" s="162"/>
      <c r="E506" s="153">
        <v>0</v>
      </c>
      <c r="F506" s="99">
        <v>0</v>
      </c>
      <c r="G506" s="96">
        <f>F506</f>
        <v>0</v>
      </c>
      <c r="H506" s="163"/>
      <c r="I506" s="100" t="s">
        <v>705</v>
      </c>
      <c r="J506" s="100" t="str">
        <f>VLOOKUP(I506,Presupuesto!$B$11:$C$565,2,0)</f>
        <v>OTROS SERVICIOS TECNICOS Y PROFESIONALES</v>
      </c>
      <c r="K506" s="97" t="str">
        <f t="shared" si="15"/>
        <v>Posgrado</v>
      </c>
      <c r="L506" s="97" t="s">
        <v>394</v>
      </c>
    </row>
    <row r="507" spans="3:12" ht="15.75" thickBot="1" x14ac:dyDescent="0.3">
      <c r="C507" s="139" t="s">
        <v>61</v>
      </c>
      <c r="D507" s="198"/>
      <c r="E507" s="151">
        <v>12</v>
      </c>
      <c r="F507" s="117">
        <v>30000</v>
      </c>
      <c r="G507" s="112">
        <f>D507*E507*F507</f>
        <v>0</v>
      </c>
      <c r="H507" s="165"/>
      <c r="I507" s="113" t="s">
        <v>496</v>
      </c>
      <c r="J507" s="113" t="str">
        <f>VLOOKUP(I507,Presupuesto!$B$11:$C$565,2,0)</f>
        <v>SUELDOS Y SALARIOS PERMANENTES</v>
      </c>
      <c r="K507" s="97" t="str">
        <f t="shared" si="15"/>
        <v>Posgrado</v>
      </c>
      <c r="L507" s="97" t="s">
        <v>394</v>
      </c>
    </row>
    <row r="508" spans="3:12" x14ac:dyDescent="0.25">
      <c r="C508" s="170" t="s">
        <v>58</v>
      </c>
      <c r="D508" s="168"/>
      <c r="E508" s="130">
        <v>0</v>
      </c>
      <c r="F508" s="118">
        <f>IF(E507=0,"",(G507/E507)/12*E507)</f>
        <v>0</v>
      </c>
      <c r="G508" s="119">
        <f>F508</f>
        <v>0</v>
      </c>
      <c r="H508" s="163"/>
      <c r="I508" s="100" t="s">
        <v>516</v>
      </c>
      <c r="J508" s="100" t="str">
        <f>VLOOKUP(I508,Presupuesto!$B$11:$C$565,2,0)</f>
        <v>AGUINALDO Y DECIMO CUARTO MES</v>
      </c>
      <c r="K508" s="97" t="str">
        <f t="shared" si="15"/>
        <v>Posgrado</v>
      </c>
      <c r="L508" s="97" t="s">
        <v>394</v>
      </c>
    </row>
    <row r="509" spans="3:12" ht="15.75" thickBot="1" x14ac:dyDescent="0.3">
      <c r="C509" s="172" t="s">
        <v>59</v>
      </c>
      <c r="D509" s="161"/>
      <c r="E509" s="131">
        <v>0</v>
      </c>
      <c r="F509" s="104">
        <f>IF(E507&lt;6,"",((E507-6)/12)*(G507/E507))</f>
        <v>0</v>
      </c>
      <c r="G509" s="104">
        <f>F509</f>
        <v>0</v>
      </c>
      <c r="H509" s="161"/>
      <c r="I509" s="105" t="s">
        <v>519</v>
      </c>
      <c r="J509" s="123" t="str">
        <f>VLOOKUP(I509,Presupuesto!$B$11:$C$565,2,0)</f>
        <v>DECIMOCUARTO MES</v>
      </c>
      <c r="K509" s="105" t="str">
        <f t="shared" si="15"/>
        <v>Posgrado</v>
      </c>
      <c r="L509" s="123" t="s">
        <v>394</v>
      </c>
    </row>
    <row r="511" spans="3:12" ht="15.75" thickBot="1" x14ac:dyDescent="0.3"/>
    <row r="512" spans="3:12" ht="15.75" thickBot="1" x14ac:dyDescent="0.3">
      <c r="C512" s="69" t="s">
        <v>43</v>
      </c>
      <c r="D512" s="30">
        <f>SUM(G519:G569)</f>
        <v>0</v>
      </c>
      <c r="E512" s="92"/>
      <c r="F512" s="92"/>
      <c r="G512" s="92"/>
      <c r="H512" s="75"/>
      <c r="I512" s="75"/>
      <c r="J512" s="75"/>
    </row>
    <row r="513" spans="3:12" x14ac:dyDescent="0.25">
      <c r="D513" s="31"/>
      <c r="E513" s="92"/>
      <c r="F513" s="92"/>
      <c r="G513" s="92"/>
      <c r="H513" s="75"/>
      <c r="I513" s="75"/>
      <c r="J513" s="75"/>
    </row>
    <row r="514" spans="3:12" x14ac:dyDescent="0.25">
      <c r="D514" s="31"/>
      <c r="E514" s="92"/>
      <c r="F514" s="92"/>
      <c r="G514" s="92"/>
      <c r="H514" s="75"/>
      <c r="I514" s="75"/>
      <c r="J514" s="75"/>
      <c r="K514" s="152"/>
    </row>
    <row r="515" spans="3:12" ht="15.75" x14ac:dyDescent="0.25">
      <c r="C515" s="201" t="s">
        <v>392</v>
      </c>
      <c r="D515" s="347"/>
      <c r="E515" s="92"/>
      <c r="F515" s="92"/>
      <c r="G515" s="92"/>
      <c r="H515" s="75"/>
      <c r="I515" s="75"/>
      <c r="J515" s="75"/>
      <c r="K515" s="152"/>
    </row>
    <row r="516" spans="3:12" ht="18.75" x14ac:dyDescent="0.25">
      <c r="C516" s="207" t="e">
        <f>IFERROR(VLOOKUP(D515,'1. Desarrollo e Innov. Curricu.'!$E:$F,2,FALSE),IFERROR(VLOOKUP(D515,'2. Investigación Científica'!$E:$F,2,FALSE),IFERROR(VLOOKUP(D515,'3. Vinculación Univ. Sociedad'!$E:$F,2,FALSE),IFERROR(VLOOKUP(D515,'4. Docencia y Profesorado Univ.'!$E:$F,2,FALSE),IFERROR(VLOOKUP(D515,'5. Estudiantes y Graduados'!$E:$F,2,FALSE),IFERROR(VLOOKUP(D515,'11. Gestion Administrativa'!$E:$F,2,FALSE),IFERROR(VLOOKUP(D515,'13. Gestión Académica'!$E:$F,2,FALSE),IFERROR(VLOOKUP(D515,'8. Asegura. de la Calid. y M'!$E:$F,2,FALSE),IFERROR(VLOOKUP(D515,'6. Gestión del Conocimiento'!$E:$F,2,FALSE),IFERROR(VLOOKUP(D515,'15. Gobernabilidad y Proceso...'!$E:$F,2,FALSE),IFERROR(VLOOKUP(D515,'12. Gestión del Talento Humano'!$E:$F,2,FALSE),IFERROR(VLOOKUP(D515,'14. Internacional... de la E.S.'!$E:$F,2,FALSE),IFERROR(VLOOKUP(D515,'10. Posgrado'!$E:$F,2,FALSE),IFERROR(VLOOKUP(D515,'17. Gestión TIC'!$E:$F,2,FALSE),IFERROR(VLOOKUP(D515,'16. Desa. del Sistema Educ.Sup.'!$E:$F,2,FALSE),IFERROR(VLOOKUP(D515,'9. Cultura de Inno. Insti...'!$E:$F,2,FALSE),VLOOKUP(D515,'7. Lo Esencial de la Reforma U.'!$E:$F,2,0)))))))))))))))))</f>
        <v>#N/A</v>
      </c>
      <c r="D516" s="31"/>
      <c r="E516" s="92"/>
      <c r="F516" s="92"/>
      <c r="G516" s="92"/>
      <c r="H516" s="75"/>
      <c r="I516" s="75"/>
      <c r="J516" s="75"/>
      <c r="K516" s="152"/>
    </row>
    <row r="517" spans="3:12" ht="15.75" thickBot="1" x14ac:dyDescent="0.3">
      <c r="C517" s="176"/>
      <c r="D517" s="31"/>
      <c r="E517" s="92"/>
      <c r="F517" s="92"/>
      <c r="G517" s="92"/>
      <c r="H517" s="75"/>
      <c r="I517" s="75"/>
      <c r="J517" s="75"/>
      <c r="K517" s="152"/>
    </row>
    <row r="518" spans="3:12" ht="30.75" thickBot="1" x14ac:dyDescent="0.3">
      <c r="C518" s="133" t="s">
        <v>44</v>
      </c>
      <c r="D518" s="137" t="s">
        <v>55</v>
      </c>
      <c r="E518" s="169" t="s">
        <v>56</v>
      </c>
      <c r="F518" s="137" t="s">
        <v>57</v>
      </c>
      <c r="G518" s="134" t="s">
        <v>27</v>
      </c>
      <c r="H518" s="132" t="s">
        <v>131</v>
      </c>
      <c r="I518" s="135" t="s">
        <v>46</v>
      </c>
      <c r="J518" s="135" t="s">
        <v>132</v>
      </c>
      <c r="K518" s="135" t="s">
        <v>410</v>
      </c>
      <c r="L518" s="135" t="s">
        <v>411</v>
      </c>
    </row>
    <row r="519" spans="3:12" ht="15.75" thickBot="1" x14ac:dyDescent="0.3">
      <c r="C519" s="136" t="s">
        <v>482</v>
      </c>
      <c r="D519" s="198"/>
      <c r="E519" s="151">
        <v>12</v>
      </c>
      <c r="F519" s="292">
        <f>HLOOKUP($C519,$BZ$2:$CM$3,2,0)</f>
        <v>43674.39</v>
      </c>
      <c r="G519" s="112">
        <f>D519*E519*F519</f>
        <v>0</v>
      </c>
      <c r="H519" s="165"/>
      <c r="I519" s="113" t="s">
        <v>496</v>
      </c>
      <c r="J519" s="113" t="str">
        <f>VLOOKUP(I519,Presupuesto!$B$11:$C$565,2,0)</f>
        <v>SUELDOS Y SALARIOS PERMANENTES</v>
      </c>
      <c r="K519" s="215" t="s">
        <v>1450</v>
      </c>
      <c r="L519" s="97" t="s">
        <v>394</v>
      </c>
    </row>
    <row r="520" spans="3:12" x14ac:dyDescent="0.25">
      <c r="C520" s="170" t="s">
        <v>58</v>
      </c>
      <c r="D520" s="162"/>
      <c r="E520" s="153">
        <v>0</v>
      </c>
      <c r="F520" s="99">
        <f>IF(E519=0,"",(G519/E519)/12*E519)</f>
        <v>0</v>
      </c>
      <c r="G520" s="96">
        <f>F520</f>
        <v>0</v>
      </c>
      <c r="H520" s="163"/>
      <c r="I520" s="115" t="s">
        <v>516</v>
      </c>
      <c r="J520" s="115" t="str">
        <f>VLOOKUP(I520,Presupuesto!$B$11:$C$565,2,0)</f>
        <v>AGUINALDO Y DECIMO CUARTO MES</v>
      </c>
      <c r="K520" s="97" t="str">
        <f t="shared" ref="K520:K551" si="16">$K$519</f>
        <v>Posgrado</v>
      </c>
      <c r="L520" s="97" t="s">
        <v>412</v>
      </c>
    </row>
    <row r="521" spans="3:12" ht="15.75" thickBot="1" x14ac:dyDescent="0.3">
      <c r="C521" s="171" t="s">
        <v>59</v>
      </c>
      <c r="D521" s="162"/>
      <c r="E521" s="153">
        <v>0</v>
      </c>
      <c r="F521" s="116">
        <f>IF(E519&lt;6,"",((E519-6)/12)*(G519/E519))</f>
        <v>0</v>
      </c>
      <c r="G521" s="96">
        <f>F521</f>
        <v>0</v>
      </c>
      <c r="H521" s="163"/>
      <c r="I521" s="100" t="s">
        <v>519</v>
      </c>
      <c r="J521" s="100" t="str">
        <f>VLOOKUP(I521,Presupuesto!$B$11:$C$565,2,0)</f>
        <v>DECIMOCUARTO MES</v>
      </c>
      <c r="K521" s="97" t="str">
        <f t="shared" si="16"/>
        <v>Posgrado</v>
      </c>
      <c r="L521" s="97" t="s">
        <v>395</v>
      </c>
    </row>
    <row r="522" spans="3:12" ht="15.75" thickBot="1" x14ac:dyDescent="0.3">
      <c r="C522" s="136" t="s">
        <v>483</v>
      </c>
      <c r="D522" s="198"/>
      <c r="E522" s="151">
        <v>12</v>
      </c>
      <c r="F522" s="292">
        <f>HLOOKUP($C522,$BZ$2:$CM$3,2,0)</f>
        <v>39703.99</v>
      </c>
      <c r="G522" s="112">
        <f>D522*E522*F522</f>
        <v>0</v>
      </c>
      <c r="H522" s="165"/>
      <c r="I522" s="113" t="s">
        <v>496</v>
      </c>
      <c r="J522" s="113" t="str">
        <f>VLOOKUP(I522,Presupuesto!$B$11:$C$565,2,0)</f>
        <v>SUELDOS Y SALARIOS PERMANENTES</v>
      </c>
      <c r="K522" s="97" t="str">
        <f t="shared" si="16"/>
        <v>Posgrado</v>
      </c>
      <c r="L522" s="97" t="s">
        <v>395</v>
      </c>
    </row>
    <row r="523" spans="3:12" x14ac:dyDescent="0.25">
      <c r="C523" s="170" t="s">
        <v>58</v>
      </c>
      <c r="D523" s="162"/>
      <c r="E523" s="153">
        <v>0</v>
      </c>
      <c r="F523" s="99">
        <f>IF(E522=0,"",(G522/E522)/12*E522)</f>
        <v>0</v>
      </c>
      <c r="G523" s="96">
        <f>F523</f>
        <v>0</v>
      </c>
      <c r="H523" s="163"/>
      <c r="I523" s="115" t="s">
        <v>516</v>
      </c>
      <c r="J523" s="115" t="str">
        <f>VLOOKUP(I523,Presupuesto!$B$11:$C$565,2,0)</f>
        <v>AGUINALDO Y DECIMO CUARTO MES</v>
      </c>
      <c r="K523" s="97" t="str">
        <f t="shared" si="16"/>
        <v>Posgrado</v>
      </c>
      <c r="L523" s="97" t="s">
        <v>395</v>
      </c>
    </row>
    <row r="524" spans="3:12" ht="15.75" thickBot="1" x14ac:dyDescent="0.3">
      <c r="C524" s="171" t="s">
        <v>59</v>
      </c>
      <c r="D524" s="162"/>
      <c r="E524" s="153">
        <v>0</v>
      </c>
      <c r="F524" s="116">
        <f>IF(E522&lt;6,"",((E522-6)/12)*(G522/E522))</f>
        <v>0</v>
      </c>
      <c r="G524" s="96">
        <f>F524</f>
        <v>0</v>
      </c>
      <c r="H524" s="163"/>
      <c r="I524" s="100" t="s">
        <v>519</v>
      </c>
      <c r="J524" s="100" t="str">
        <f>VLOOKUP(I524,Presupuesto!$B$11:$C$565,2,0)</f>
        <v>DECIMOCUARTO MES</v>
      </c>
      <c r="K524" s="97" t="str">
        <f t="shared" si="16"/>
        <v>Posgrado</v>
      </c>
      <c r="L524" s="97" t="s">
        <v>395</v>
      </c>
    </row>
    <row r="525" spans="3:12" ht="15.75" thickBot="1" x14ac:dyDescent="0.3">
      <c r="C525" s="136" t="s">
        <v>484</v>
      </c>
      <c r="D525" s="198"/>
      <c r="E525" s="151">
        <v>12</v>
      </c>
      <c r="F525" s="292">
        <f>HLOOKUP($C525,$BZ$2:$CM$3,2,0)</f>
        <v>35733.589999999997</v>
      </c>
      <c r="G525" s="112">
        <f>D525*E525*F525</f>
        <v>0</v>
      </c>
      <c r="H525" s="165"/>
      <c r="I525" s="113" t="s">
        <v>496</v>
      </c>
      <c r="J525" s="113" t="str">
        <f>VLOOKUP(I525,Presupuesto!$B$11:$C$565,2,0)</f>
        <v>SUELDOS Y SALARIOS PERMANENTES</v>
      </c>
      <c r="K525" s="97" t="str">
        <f t="shared" si="16"/>
        <v>Posgrado</v>
      </c>
      <c r="L525" s="97" t="s">
        <v>395</v>
      </c>
    </row>
    <row r="526" spans="3:12" x14ac:dyDescent="0.25">
      <c r="C526" s="170" t="s">
        <v>58</v>
      </c>
      <c r="D526" s="162"/>
      <c r="E526" s="153">
        <v>0</v>
      </c>
      <c r="F526" s="99">
        <f>IF(E525=0,"",(G525/E525)/12*E525)</f>
        <v>0</v>
      </c>
      <c r="G526" s="96">
        <f>F526</f>
        <v>0</v>
      </c>
      <c r="H526" s="163"/>
      <c r="I526" s="115" t="s">
        <v>516</v>
      </c>
      <c r="J526" s="115" t="str">
        <f>VLOOKUP(I526,Presupuesto!$B$11:$C$565,2,0)</f>
        <v>AGUINALDO Y DECIMO CUARTO MES</v>
      </c>
      <c r="K526" s="97" t="str">
        <f t="shared" si="16"/>
        <v>Posgrado</v>
      </c>
      <c r="L526" s="97" t="s">
        <v>395</v>
      </c>
    </row>
    <row r="527" spans="3:12" ht="15.75" thickBot="1" x14ac:dyDescent="0.3">
      <c r="C527" s="171" t="s">
        <v>59</v>
      </c>
      <c r="D527" s="162"/>
      <c r="E527" s="153">
        <v>0</v>
      </c>
      <c r="F527" s="116">
        <f>IF(E525&lt;6,"",((E525-6)/12)*(G525/E525))</f>
        <v>0</v>
      </c>
      <c r="G527" s="96">
        <f>F527</f>
        <v>0</v>
      </c>
      <c r="H527" s="163"/>
      <c r="I527" s="100" t="s">
        <v>519</v>
      </c>
      <c r="J527" s="100" t="str">
        <f>VLOOKUP(I527,Presupuesto!$B$11:$C$565,2,0)</f>
        <v>DECIMOCUARTO MES</v>
      </c>
      <c r="K527" s="97" t="str">
        <f t="shared" si="16"/>
        <v>Posgrado</v>
      </c>
      <c r="L527" s="97" t="s">
        <v>395</v>
      </c>
    </row>
    <row r="528" spans="3:12" ht="15.75" thickBot="1" x14ac:dyDescent="0.3">
      <c r="C528" s="136" t="s">
        <v>485</v>
      </c>
      <c r="D528" s="198"/>
      <c r="E528" s="151">
        <v>12</v>
      </c>
      <c r="F528" s="292">
        <f>HLOOKUP($C528,$BZ$2:$CM$3,2,0)</f>
        <v>31763.19</v>
      </c>
      <c r="G528" s="112">
        <f>D528*E528*F528</f>
        <v>0</v>
      </c>
      <c r="H528" s="165"/>
      <c r="I528" s="113" t="s">
        <v>496</v>
      </c>
      <c r="J528" s="113" t="str">
        <f>VLOOKUP(I528,Presupuesto!$B$11:$C$565,2,0)</f>
        <v>SUELDOS Y SALARIOS PERMANENTES</v>
      </c>
      <c r="K528" s="97" t="str">
        <f t="shared" si="16"/>
        <v>Posgrado</v>
      </c>
      <c r="L528" s="97" t="s">
        <v>395</v>
      </c>
    </row>
    <row r="529" spans="3:12" x14ac:dyDescent="0.25">
      <c r="C529" s="170" t="s">
        <v>58</v>
      </c>
      <c r="D529" s="162"/>
      <c r="E529" s="153">
        <v>0</v>
      </c>
      <c r="F529" s="99">
        <f>IF(E528=0,"",(G528/E528)/12*E528)</f>
        <v>0</v>
      </c>
      <c r="G529" s="96">
        <f>F529</f>
        <v>0</v>
      </c>
      <c r="H529" s="163"/>
      <c r="I529" s="115" t="s">
        <v>516</v>
      </c>
      <c r="J529" s="115" t="str">
        <f>VLOOKUP(I529,Presupuesto!$B$11:$C$565,2,0)</f>
        <v>AGUINALDO Y DECIMO CUARTO MES</v>
      </c>
      <c r="K529" s="97" t="str">
        <f t="shared" si="16"/>
        <v>Posgrado</v>
      </c>
      <c r="L529" s="97" t="s">
        <v>395</v>
      </c>
    </row>
    <row r="530" spans="3:12" ht="15.75" thickBot="1" x14ac:dyDescent="0.3">
      <c r="C530" s="171" t="s">
        <v>59</v>
      </c>
      <c r="D530" s="162"/>
      <c r="E530" s="153">
        <v>0</v>
      </c>
      <c r="F530" s="116">
        <f>IF(E528&lt;6,"",((E528-6)/12)*(G528/E528))</f>
        <v>0</v>
      </c>
      <c r="G530" s="96">
        <f>F530</f>
        <v>0</v>
      </c>
      <c r="H530" s="163"/>
      <c r="I530" s="100" t="s">
        <v>519</v>
      </c>
      <c r="J530" s="100" t="str">
        <f>VLOOKUP(I530,Presupuesto!$B$11:$C$565,2,0)</f>
        <v>DECIMOCUARTO MES</v>
      </c>
      <c r="K530" s="97" t="str">
        <f t="shared" si="16"/>
        <v>Posgrado</v>
      </c>
      <c r="L530" s="97" t="s">
        <v>395</v>
      </c>
    </row>
    <row r="531" spans="3:12" ht="15.75" thickBot="1" x14ac:dyDescent="0.3">
      <c r="C531" s="136" t="s">
        <v>486</v>
      </c>
      <c r="D531" s="198"/>
      <c r="E531" s="151">
        <v>12</v>
      </c>
      <c r="F531" s="292">
        <f>HLOOKUP($C531,$BZ$2:$CM$3,2,0)</f>
        <v>29777.99</v>
      </c>
      <c r="G531" s="112">
        <f>D531*E531*F531</f>
        <v>0</v>
      </c>
      <c r="H531" s="165"/>
      <c r="I531" s="113" t="s">
        <v>496</v>
      </c>
      <c r="J531" s="113" t="str">
        <f>VLOOKUP(I531,Presupuesto!$B$11:$C$565,2,0)</f>
        <v>SUELDOS Y SALARIOS PERMANENTES</v>
      </c>
      <c r="K531" s="97" t="str">
        <f t="shared" si="16"/>
        <v>Posgrado</v>
      </c>
      <c r="L531" s="97" t="s">
        <v>395</v>
      </c>
    </row>
    <row r="532" spans="3:12" x14ac:dyDescent="0.25">
      <c r="C532" s="170" t="s">
        <v>58</v>
      </c>
      <c r="D532" s="162"/>
      <c r="E532" s="153">
        <v>0</v>
      </c>
      <c r="F532" s="99">
        <f>IF(E531=0,"",(G531/E531)/12*E531)</f>
        <v>0</v>
      </c>
      <c r="G532" s="96">
        <f>F532</f>
        <v>0</v>
      </c>
      <c r="H532" s="163"/>
      <c r="I532" s="115" t="s">
        <v>516</v>
      </c>
      <c r="J532" s="115" t="str">
        <f>VLOOKUP(I532,Presupuesto!$B$11:$C$565,2,0)</f>
        <v>AGUINALDO Y DECIMO CUARTO MES</v>
      </c>
      <c r="K532" s="97" t="str">
        <f t="shared" si="16"/>
        <v>Posgrado</v>
      </c>
      <c r="L532" s="97" t="s">
        <v>395</v>
      </c>
    </row>
    <row r="533" spans="3:12" ht="15.75" thickBot="1" x14ac:dyDescent="0.3">
      <c r="C533" s="171" t="s">
        <v>59</v>
      </c>
      <c r="D533" s="162"/>
      <c r="E533" s="153">
        <v>0</v>
      </c>
      <c r="F533" s="116">
        <f>IF(E531&lt;6,"",((E531-6)/12)*(G531/E531))</f>
        <v>0</v>
      </c>
      <c r="G533" s="96">
        <f>F533</f>
        <v>0</v>
      </c>
      <c r="H533" s="163"/>
      <c r="I533" s="100" t="s">
        <v>519</v>
      </c>
      <c r="J533" s="100" t="str">
        <f>VLOOKUP(I533,Presupuesto!$B$11:$C$565,2,0)</f>
        <v>DECIMOCUARTO MES</v>
      </c>
      <c r="K533" s="97" t="str">
        <f t="shared" si="16"/>
        <v>Posgrado</v>
      </c>
      <c r="L533" s="97" t="s">
        <v>395</v>
      </c>
    </row>
    <row r="534" spans="3:12" ht="15.75" thickBot="1" x14ac:dyDescent="0.3">
      <c r="C534" s="136" t="s">
        <v>487</v>
      </c>
      <c r="D534" s="198"/>
      <c r="E534" s="151">
        <v>12</v>
      </c>
      <c r="F534" s="292">
        <f>HLOOKUP($C534,$BZ$2:$CM$3,2,0)</f>
        <v>27792.79</v>
      </c>
      <c r="G534" s="112">
        <f>D534*E534*F534</f>
        <v>0</v>
      </c>
      <c r="H534" s="165"/>
      <c r="I534" s="113" t="s">
        <v>496</v>
      </c>
      <c r="J534" s="113" t="str">
        <f>VLOOKUP(I534,Presupuesto!$B$11:$C$565,2,0)</f>
        <v>SUELDOS Y SALARIOS PERMANENTES</v>
      </c>
      <c r="K534" s="97" t="str">
        <f t="shared" si="16"/>
        <v>Posgrado</v>
      </c>
      <c r="L534" s="97" t="s">
        <v>395</v>
      </c>
    </row>
    <row r="535" spans="3:12" x14ac:dyDescent="0.25">
      <c r="C535" s="170" t="s">
        <v>58</v>
      </c>
      <c r="D535" s="162"/>
      <c r="E535" s="153">
        <v>0</v>
      </c>
      <c r="F535" s="99">
        <f>IF(E534=0,"",(G534/E534)/12*E534)</f>
        <v>0</v>
      </c>
      <c r="G535" s="96">
        <f>F535</f>
        <v>0</v>
      </c>
      <c r="H535" s="163"/>
      <c r="I535" s="115" t="s">
        <v>516</v>
      </c>
      <c r="J535" s="115" t="str">
        <f>VLOOKUP(I535,Presupuesto!$B$11:$C$565,2,0)</f>
        <v>AGUINALDO Y DECIMO CUARTO MES</v>
      </c>
      <c r="K535" s="97" t="str">
        <f t="shared" si="16"/>
        <v>Posgrado</v>
      </c>
      <c r="L535" s="97" t="s">
        <v>395</v>
      </c>
    </row>
    <row r="536" spans="3:12" ht="15.75" thickBot="1" x14ac:dyDescent="0.3">
      <c r="C536" s="171" t="s">
        <v>59</v>
      </c>
      <c r="D536" s="162"/>
      <c r="E536" s="153">
        <v>0</v>
      </c>
      <c r="F536" s="116">
        <f>IF(E534&lt;6,"",((E534-6)/12)*(G534/E534))</f>
        <v>0</v>
      </c>
      <c r="G536" s="96">
        <f>F536</f>
        <v>0</v>
      </c>
      <c r="H536" s="163"/>
      <c r="I536" s="100" t="s">
        <v>519</v>
      </c>
      <c r="J536" s="100" t="str">
        <f>VLOOKUP(I536,Presupuesto!$B$11:$C$565,2,0)</f>
        <v>DECIMOCUARTO MES</v>
      </c>
      <c r="K536" s="97" t="str">
        <f t="shared" si="16"/>
        <v>Posgrado</v>
      </c>
      <c r="L536" s="97" t="s">
        <v>395</v>
      </c>
    </row>
    <row r="537" spans="3:12" ht="15.75" thickBot="1" x14ac:dyDescent="0.3">
      <c r="C537" s="136" t="s">
        <v>488</v>
      </c>
      <c r="D537" s="198"/>
      <c r="E537" s="151">
        <v>12</v>
      </c>
      <c r="F537" s="292">
        <f>HLOOKUP($C537,$BZ$2:$CM$3,2,0)</f>
        <v>18859.39</v>
      </c>
      <c r="G537" s="112">
        <f>D537*E537*F537</f>
        <v>0</v>
      </c>
      <c r="H537" s="165"/>
      <c r="I537" s="113" t="s">
        <v>496</v>
      </c>
      <c r="J537" s="113" t="str">
        <f>VLOOKUP(I537,Presupuesto!$B$11:$C$565,2,0)</f>
        <v>SUELDOS Y SALARIOS PERMANENTES</v>
      </c>
      <c r="K537" s="97" t="str">
        <f t="shared" si="16"/>
        <v>Posgrado</v>
      </c>
      <c r="L537" s="97" t="s">
        <v>395</v>
      </c>
    </row>
    <row r="538" spans="3:12" x14ac:dyDescent="0.25">
      <c r="C538" s="170" t="s">
        <v>58</v>
      </c>
      <c r="D538" s="162"/>
      <c r="E538" s="153">
        <v>0</v>
      </c>
      <c r="F538" s="99">
        <f>IF(E537=0,"",(G537/E537)/12*E537)</f>
        <v>0</v>
      </c>
      <c r="G538" s="96">
        <f>F538</f>
        <v>0</v>
      </c>
      <c r="H538" s="163"/>
      <c r="I538" s="115" t="s">
        <v>516</v>
      </c>
      <c r="J538" s="115" t="str">
        <f>VLOOKUP(I538,Presupuesto!$B$11:$C$565,2,0)</f>
        <v>AGUINALDO Y DECIMO CUARTO MES</v>
      </c>
      <c r="K538" s="97" t="str">
        <f t="shared" si="16"/>
        <v>Posgrado</v>
      </c>
      <c r="L538" s="97" t="s">
        <v>395</v>
      </c>
    </row>
    <row r="539" spans="3:12" ht="15.75" thickBot="1" x14ac:dyDescent="0.3">
      <c r="C539" s="171" t="s">
        <v>59</v>
      </c>
      <c r="D539" s="162"/>
      <c r="E539" s="153">
        <v>0</v>
      </c>
      <c r="F539" s="116">
        <f>IF(E537&lt;6,"",((E537-6)/12)*(G537/E537))</f>
        <v>0</v>
      </c>
      <c r="G539" s="96">
        <f>F539</f>
        <v>0</v>
      </c>
      <c r="H539" s="163"/>
      <c r="I539" s="100" t="s">
        <v>519</v>
      </c>
      <c r="J539" s="100" t="str">
        <f>VLOOKUP(I539,Presupuesto!$B$11:$C$565,2,0)</f>
        <v>DECIMOCUARTO MES</v>
      </c>
      <c r="K539" s="97" t="str">
        <f t="shared" si="16"/>
        <v>Posgrado</v>
      </c>
      <c r="L539" s="97" t="s">
        <v>395</v>
      </c>
    </row>
    <row r="540" spans="3:12" ht="15.75" thickBot="1" x14ac:dyDescent="0.3">
      <c r="C540" s="136" t="s">
        <v>489</v>
      </c>
      <c r="D540" s="198"/>
      <c r="E540" s="151">
        <v>12</v>
      </c>
      <c r="F540" s="292">
        <f>HLOOKUP($C540,$BZ$2:$CM$3,2,0)</f>
        <v>17866.8</v>
      </c>
      <c r="G540" s="112">
        <f>D540*E540*F540</f>
        <v>0</v>
      </c>
      <c r="H540" s="165"/>
      <c r="I540" s="113" t="s">
        <v>496</v>
      </c>
      <c r="J540" s="113" t="str">
        <f>VLOOKUP(I540,Presupuesto!$B$11:$C$565,2,0)</f>
        <v>SUELDOS Y SALARIOS PERMANENTES</v>
      </c>
      <c r="K540" s="97" t="str">
        <f t="shared" si="16"/>
        <v>Posgrado</v>
      </c>
      <c r="L540" s="97" t="s">
        <v>395</v>
      </c>
    </row>
    <row r="541" spans="3:12" x14ac:dyDescent="0.25">
      <c r="C541" s="170" t="s">
        <v>58</v>
      </c>
      <c r="D541" s="162"/>
      <c r="E541" s="153">
        <v>0</v>
      </c>
      <c r="F541" s="99">
        <f>IF(E540=0,"",(G540/E540)/12*E540)</f>
        <v>0</v>
      </c>
      <c r="G541" s="96">
        <f>F541</f>
        <v>0</v>
      </c>
      <c r="H541" s="163"/>
      <c r="I541" s="115" t="s">
        <v>516</v>
      </c>
      <c r="J541" s="115" t="str">
        <f>VLOOKUP(I541,Presupuesto!$B$11:$C$565,2,0)</f>
        <v>AGUINALDO Y DECIMO CUARTO MES</v>
      </c>
      <c r="K541" s="97" t="str">
        <f t="shared" si="16"/>
        <v>Posgrado</v>
      </c>
      <c r="L541" s="97" t="s">
        <v>395</v>
      </c>
    </row>
    <row r="542" spans="3:12" ht="15.75" thickBot="1" x14ac:dyDescent="0.3">
      <c r="C542" s="171" t="s">
        <v>59</v>
      </c>
      <c r="D542" s="162"/>
      <c r="E542" s="153">
        <v>0</v>
      </c>
      <c r="F542" s="116">
        <f>IF(E540&lt;6,"",((E540-6)/12)*(G540/E540))</f>
        <v>0</v>
      </c>
      <c r="G542" s="96">
        <f>F542</f>
        <v>0</v>
      </c>
      <c r="H542" s="163"/>
      <c r="I542" s="100" t="s">
        <v>519</v>
      </c>
      <c r="J542" s="100" t="str">
        <f>VLOOKUP(I542,Presupuesto!$B$11:$C$565,2,0)</f>
        <v>DECIMOCUARTO MES</v>
      </c>
      <c r="K542" s="97" t="str">
        <f t="shared" si="16"/>
        <v>Posgrado</v>
      </c>
      <c r="L542" s="97" t="s">
        <v>395</v>
      </c>
    </row>
    <row r="543" spans="3:12" ht="15.75" thickBot="1" x14ac:dyDescent="0.3">
      <c r="C543" s="136" t="s">
        <v>490</v>
      </c>
      <c r="D543" s="198"/>
      <c r="E543" s="151">
        <v>12</v>
      </c>
      <c r="F543" s="292">
        <f>HLOOKUP($C543,$BZ$2:$CM$3,2,0)</f>
        <v>13896.4</v>
      </c>
      <c r="G543" s="112">
        <f>D543*E543*F543</f>
        <v>0</v>
      </c>
      <c r="H543" s="165"/>
      <c r="I543" s="113" t="s">
        <v>496</v>
      </c>
      <c r="J543" s="113" t="str">
        <f>VLOOKUP(I543,Presupuesto!$B$11:$C$565,2,0)</f>
        <v>SUELDOS Y SALARIOS PERMANENTES</v>
      </c>
      <c r="K543" s="97" t="str">
        <f t="shared" si="16"/>
        <v>Posgrado</v>
      </c>
      <c r="L543" s="97" t="s">
        <v>395</v>
      </c>
    </row>
    <row r="544" spans="3:12" x14ac:dyDescent="0.25">
      <c r="C544" s="170" t="s">
        <v>58</v>
      </c>
      <c r="D544" s="162"/>
      <c r="E544" s="153">
        <v>0</v>
      </c>
      <c r="F544" s="99">
        <f>IF(E543=0,"",(G543/E543)/12*E543)</f>
        <v>0</v>
      </c>
      <c r="G544" s="96">
        <f>F544</f>
        <v>0</v>
      </c>
      <c r="H544" s="163"/>
      <c r="I544" s="115" t="s">
        <v>516</v>
      </c>
      <c r="J544" s="115" t="str">
        <f>VLOOKUP(I544,Presupuesto!$B$11:$C$565,2,0)</f>
        <v>AGUINALDO Y DECIMO CUARTO MES</v>
      </c>
      <c r="K544" s="97" t="str">
        <f t="shared" si="16"/>
        <v>Posgrado</v>
      </c>
      <c r="L544" s="97" t="s">
        <v>395</v>
      </c>
    </row>
    <row r="545" spans="3:12" ht="15.75" thickBot="1" x14ac:dyDescent="0.3">
      <c r="C545" s="171" t="s">
        <v>59</v>
      </c>
      <c r="D545" s="162"/>
      <c r="E545" s="153">
        <v>0</v>
      </c>
      <c r="F545" s="116">
        <f>IF(E543&lt;6,"",((E543-6)/12)*(G543/E543))</f>
        <v>0</v>
      </c>
      <c r="G545" s="96">
        <f>F545</f>
        <v>0</v>
      </c>
      <c r="H545" s="163"/>
      <c r="I545" s="100" t="s">
        <v>519</v>
      </c>
      <c r="J545" s="100" t="str">
        <f>VLOOKUP(I545,Presupuesto!$B$11:$C$565,2,0)</f>
        <v>DECIMOCUARTO MES</v>
      </c>
      <c r="K545" s="97" t="str">
        <f t="shared" si="16"/>
        <v>Posgrado</v>
      </c>
      <c r="L545" s="97" t="s">
        <v>395</v>
      </c>
    </row>
    <row r="546" spans="3:12" ht="15.75" thickBot="1" x14ac:dyDescent="0.3">
      <c r="C546" s="136" t="s">
        <v>491</v>
      </c>
      <c r="D546" s="198"/>
      <c r="E546" s="151">
        <v>12</v>
      </c>
      <c r="F546" s="292">
        <f>HLOOKUP($C546,$BZ$2:$CM$3,2,0)</f>
        <v>15004.09</v>
      </c>
      <c r="G546" s="112">
        <f>D546*E546*F546</f>
        <v>0</v>
      </c>
      <c r="H546" s="165"/>
      <c r="I546" s="113" t="s">
        <v>496</v>
      </c>
      <c r="J546" s="113" t="str">
        <f>VLOOKUP(I546,Presupuesto!$B$11:$C$565,2,0)</f>
        <v>SUELDOS Y SALARIOS PERMANENTES</v>
      </c>
      <c r="K546" s="97" t="str">
        <f t="shared" si="16"/>
        <v>Posgrado</v>
      </c>
      <c r="L546" s="97" t="s">
        <v>395</v>
      </c>
    </row>
    <row r="547" spans="3:12" x14ac:dyDescent="0.25">
      <c r="C547" s="170" t="s">
        <v>58</v>
      </c>
      <c r="D547" s="162"/>
      <c r="E547" s="153">
        <v>0</v>
      </c>
      <c r="F547" s="99">
        <f>IF(E546=0,"",(G546/E546)/12*E546)</f>
        <v>0</v>
      </c>
      <c r="G547" s="96">
        <f>F547</f>
        <v>0</v>
      </c>
      <c r="H547" s="163"/>
      <c r="I547" s="115" t="s">
        <v>516</v>
      </c>
      <c r="J547" s="115" t="str">
        <f>VLOOKUP(I547,Presupuesto!$B$11:$C$565,2,0)</f>
        <v>AGUINALDO Y DECIMO CUARTO MES</v>
      </c>
      <c r="K547" s="97" t="str">
        <f t="shared" si="16"/>
        <v>Posgrado</v>
      </c>
      <c r="L547" s="97" t="s">
        <v>395</v>
      </c>
    </row>
    <row r="548" spans="3:12" ht="15.75" thickBot="1" x14ac:dyDescent="0.3">
      <c r="C548" s="171" t="s">
        <v>59</v>
      </c>
      <c r="D548" s="162"/>
      <c r="E548" s="153">
        <v>0</v>
      </c>
      <c r="F548" s="116">
        <f>IF(E546&lt;6,"",((E546-6)/12)*(G546/E546))</f>
        <v>0</v>
      </c>
      <c r="G548" s="96">
        <f>F548</f>
        <v>0</v>
      </c>
      <c r="H548" s="163"/>
      <c r="I548" s="100" t="s">
        <v>519</v>
      </c>
      <c r="J548" s="100" t="str">
        <f>VLOOKUP(I548,Presupuesto!$B$11:$C$565,2,0)</f>
        <v>DECIMOCUARTO MES</v>
      </c>
      <c r="K548" s="97" t="str">
        <f t="shared" si="16"/>
        <v>Posgrado</v>
      </c>
      <c r="L548" s="97" t="s">
        <v>395</v>
      </c>
    </row>
    <row r="549" spans="3:12" ht="15.75" thickBot="1" x14ac:dyDescent="0.3">
      <c r="C549" s="136" t="s">
        <v>492</v>
      </c>
      <c r="D549" s="198"/>
      <c r="E549" s="151">
        <v>12</v>
      </c>
      <c r="F549" s="292">
        <f>HLOOKUP($C549,$BZ$2:$CM$3,2,0)</f>
        <v>13238.9</v>
      </c>
      <c r="G549" s="112">
        <f>D549*E549*F549</f>
        <v>0</v>
      </c>
      <c r="H549" s="165"/>
      <c r="I549" s="113" t="s">
        <v>496</v>
      </c>
      <c r="J549" s="113" t="str">
        <f>VLOOKUP(I549,Presupuesto!$B$11:$C$565,2,0)</f>
        <v>SUELDOS Y SALARIOS PERMANENTES</v>
      </c>
      <c r="K549" s="97" t="str">
        <f t="shared" si="16"/>
        <v>Posgrado</v>
      </c>
      <c r="L549" s="97" t="s">
        <v>395</v>
      </c>
    </row>
    <row r="550" spans="3:12" x14ac:dyDescent="0.25">
      <c r="C550" s="170" t="s">
        <v>58</v>
      </c>
      <c r="D550" s="162"/>
      <c r="E550" s="153">
        <v>0</v>
      </c>
      <c r="F550" s="99">
        <f>IF(E549=0,"",(G549/E549)/12*E549)</f>
        <v>0</v>
      </c>
      <c r="G550" s="96">
        <f>F550</f>
        <v>0</v>
      </c>
      <c r="H550" s="163"/>
      <c r="I550" s="115" t="s">
        <v>516</v>
      </c>
      <c r="J550" s="115" t="str">
        <f>VLOOKUP(I550,Presupuesto!$B$11:$C$565,2,0)</f>
        <v>AGUINALDO Y DECIMO CUARTO MES</v>
      </c>
      <c r="K550" s="97" t="str">
        <f t="shared" si="16"/>
        <v>Posgrado</v>
      </c>
      <c r="L550" s="97" t="s">
        <v>395</v>
      </c>
    </row>
    <row r="551" spans="3:12" ht="15.75" thickBot="1" x14ac:dyDescent="0.3">
      <c r="C551" s="171" t="s">
        <v>59</v>
      </c>
      <c r="D551" s="162"/>
      <c r="E551" s="153">
        <v>0</v>
      </c>
      <c r="F551" s="116">
        <f>IF(E549&lt;6,"",((E549-6)/12)*(G549/E549))</f>
        <v>0</v>
      </c>
      <c r="G551" s="96">
        <f>F551</f>
        <v>0</v>
      </c>
      <c r="H551" s="163"/>
      <c r="I551" s="100" t="s">
        <v>519</v>
      </c>
      <c r="J551" s="100" t="str">
        <f>VLOOKUP(I551,Presupuesto!$B$11:$C$565,2,0)</f>
        <v>DECIMOCUARTO MES</v>
      </c>
      <c r="K551" s="97" t="str">
        <f t="shared" si="16"/>
        <v>Posgrado</v>
      </c>
      <c r="L551" s="97" t="s">
        <v>395</v>
      </c>
    </row>
    <row r="552" spans="3:12" ht="15.75" thickBot="1" x14ac:dyDescent="0.3">
      <c r="C552" s="136" t="s">
        <v>493</v>
      </c>
      <c r="D552" s="198"/>
      <c r="E552" s="151">
        <v>12</v>
      </c>
      <c r="F552" s="292">
        <f>HLOOKUP($C552,$BZ$2:$CM$3,2,0)</f>
        <v>12356.31</v>
      </c>
      <c r="G552" s="112">
        <f>D552*E552*F552</f>
        <v>0</v>
      </c>
      <c r="H552" s="165"/>
      <c r="I552" s="113" t="s">
        <v>496</v>
      </c>
      <c r="J552" s="113" t="str">
        <f>VLOOKUP(I552,Presupuesto!$B$11:$C$565,2,0)</f>
        <v>SUELDOS Y SALARIOS PERMANENTES</v>
      </c>
      <c r="K552" s="97" t="str">
        <f t="shared" ref="K552:K569" si="17">$K$519</f>
        <v>Posgrado</v>
      </c>
      <c r="L552" s="97" t="s">
        <v>395</v>
      </c>
    </row>
    <row r="553" spans="3:12" x14ac:dyDescent="0.25">
      <c r="C553" s="170" t="s">
        <v>58</v>
      </c>
      <c r="D553" s="162"/>
      <c r="E553" s="153">
        <v>0</v>
      </c>
      <c r="F553" s="99">
        <f>IF(E552=0,"",(G552/E552)/12*E552)</f>
        <v>0</v>
      </c>
      <c r="G553" s="96">
        <f>F553</f>
        <v>0</v>
      </c>
      <c r="H553" s="163"/>
      <c r="I553" s="115" t="s">
        <v>516</v>
      </c>
      <c r="J553" s="115" t="str">
        <f>VLOOKUP(I553,Presupuesto!$B$11:$C$565,2,0)</f>
        <v>AGUINALDO Y DECIMO CUARTO MES</v>
      </c>
      <c r="K553" s="97" t="str">
        <f t="shared" si="17"/>
        <v>Posgrado</v>
      </c>
      <c r="L553" s="97" t="s">
        <v>395</v>
      </c>
    </row>
    <row r="554" spans="3:12" ht="15.75" thickBot="1" x14ac:dyDescent="0.3">
      <c r="C554" s="171" t="s">
        <v>59</v>
      </c>
      <c r="D554" s="162"/>
      <c r="E554" s="153">
        <v>0</v>
      </c>
      <c r="F554" s="116">
        <f>IF(E552&lt;6,"",((E552-6)/12)*(G552/E552))</f>
        <v>0</v>
      </c>
      <c r="G554" s="96">
        <f>F554</f>
        <v>0</v>
      </c>
      <c r="H554" s="163"/>
      <c r="I554" s="100" t="s">
        <v>519</v>
      </c>
      <c r="J554" s="100" t="str">
        <f>VLOOKUP(I554,Presupuesto!$B$11:$C$565,2,0)</f>
        <v>DECIMOCUARTO MES</v>
      </c>
      <c r="K554" s="97" t="str">
        <f t="shared" si="17"/>
        <v>Posgrado</v>
      </c>
      <c r="L554" s="97" t="s">
        <v>395</v>
      </c>
    </row>
    <row r="555" spans="3:12" ht="15.75" thickBot="1" x14ac:dyDescent="0.3">
      <c r="C555" s="136" t="s">
        <v>494</v>
      </c>
      <c r="D555" s="198"/>
      <c r="E555" s="151">
        <v>12</v>
      </c>
      <c r="F555" s="292">
        <f>HLOOKUP($C555,$BZ$2:$CM$3,2,0)</f>
        <v>463.22</v>
      </c>
      <c r="G555" s="112">
        <f>D555*E555*F555</f>
        <v>0</v>
      </c>
      <c r="H555" s="165"/>
      <c r="I555" s="113" t="s">
        <v>496</v>
      </c>
      <c r="J555" s="113" t="str">
        <f>VLOOKUP(I555,Presupuesto!$B$11:$C$565,2,0)</f>
        <v>SUELDOS Y SALARIOS PERMANENTES</v>
      </c>
      <c r="K555" s="97" t="str">
        <f t="shared" si="17"/>
        <v>Posgrado</v>
      </c>
      <c r="L555" s="97" t="s">
        <v>395</v>
      </c>
    </row>
    <row r="556" spans="3:12" x14ac:dyDescent="0.25">
      <c r="C556" s="170" t="s">
        <v>58</v>
      </c>
      <c r="D556" s="162"/>
      <c r="E556" s="153">
        <v>0</v>
      </c>
      <c r="F556" s="99">
        <f>IF(E555=0,"",(G555/E555)/12*E555)</f>
        <v>0</v>
      </c>
      <c r="G556" s="96">
        <f>F556</f>
        <v>0</v>
      </c>
      <c r="H556" s="163"/>
      <c r="I556" s="115" t="s">
        <v>516</v>
      </c>
      <c r="J556" s="115" t="str">
        <f>VLOOKUP(I556,Presupuesto!$B$11:$C$565,2,0)</f>
        <v>AGUINALDO Y DECIMO CUARTO MES</v>
      </c>
      <c r="K556" s="97" t="str">
        <f t="shared" si="17"/>
        <v>Posgrado</v>
      </c>
      <c r="L556" s="97" t="s">
        <v>395</v>
      </c>
    </row>
    <row r="557" spans="3:12" ht="15.75" thickBot="1" x14ac:dyDescent="0.3">
      <c r="C557" s="171" t="s">
        <v>59</v>
      </c>
      <c r="D557" s="162"/>
      <c r="E557" s="153">
        <v>0</v>
      </c>
      <c r="F557" s="116">
        <f>IF(E555&lt;6,"",((E555-6)/12)*(G555/E555))</f>
        <v>0</v>
      </c>
      <c r="G557" s="96">
        <f>F557</f>
        <v>0</v>
      </c>
      <c r="H557" s="163"/>
      <c r="I557" s="100" t="s">
        <v>519</v>
      </c>
      <c r="J557" s="100" t="str">
        <f>VLOOKUP(I557,Presupuesto!$B$11:$C$565,2,0)</f>
        <v>DECIMOCUARTO MES</v>
      </c>
      <c r="K557" s="97" t="str">
        <f t="shared" si="17"/>
        <v>Posgrado</v>
      </c>
      <c r="L557" s="97" t="s">
        <v>395</v>
      </c>
    </row>
    <row r="558" spans="3:12" ht="15.75" thickBot="1" x14ac:dyDescent="0.3">
      <c r="C558" s="136" t="s">
        <v>495</v>
      </c>
      <c r="D558" s="198"/>
      <c r="E558" s="151">
        <v>12</v>
      </c>
      <c r="F558" s="292">
        <f>HLOOKUP($C558,$BZ$2:$CM$3,2,0)</f>
        <v>2007.3</v>
      </c>
      <c r="G558" s="112">
        <f>D558*E558*F558</f>
        <v>0</v>
      </c>
      <c r="H558" s="165"/>
      <c r="I558" s="113" t="s">
        <v>496</v>
      </c>
      <c r="J558" s="113" t="str">
        <f>VLOOKUP(I558,Presupuesto!$B$11:$C$565,2,0)</f>
        <v>SUELDOS Y SALARIOS PERMANENTES</v>
      </c>
      <c r="K558" s="97" t="str">
        <f t="shared" si="17"/>
        <v>Posgrado</v>
      </c>
      <c r="L558" s="97" t="s">
        <v>395</v>
      </c>
    </row>
    <row r="559" spans="3:12" x14ac:dyDescent="0.25">
      <c r="C559" s="170" t="s">
        <v>58</v>
      </c>
      <c r="D559" s="162"/>
      <c r="E559" s="153">
        <v>0</v>
      </c>
      <c r="F559" s="99">
        <f>IF(E558=0,"",(G558/E558)/12*E558)</f>
        <v>0</v>
      </c>
      <c r="G559" s="96">
        <f>F559</f>
        <v>0</v>
      </c>
      <c r="H559" s="163"/>
      <c r="I559" s="115" t="s">
        <v>516</v>
      </c>
      <c r="J559" s="115" t="str">
        <f>VLOOKUP(I559,Presupuesto!$B$11:$C$565,2,0)</f>
        <v>AGUINALDO Y DECIMO CUARTO MES</v>
      </c>
      <c r="K559" s="97" t="str">
        <f t="shared" si="17"/>
        <v>Posgrado</v>
      </c>
      <c r="L559" s="97" t="s">
        <v>395</v>
      </c>
    </row>
    <row r="560" spans="3:12" ht="15.75" thickBot="1" x14ac:dyDescent="0.3">
      <c r="C560" s="171" t="s">
        <v>59</v>
      </c>
      <c r="D560" s="162"/>
      <c r="E560" s="153">
        <v>0</v>
      </c>
      <c r="F560" s="116">
        <f>IF(E558&lt;6,"",((E558-6)/12)*(G558/E558))</f>
        <v>0</v>
      </c>
      <c r="G560" s="96">
        <f>F560</f>
        <v>0</v>
      </c>
      <c r="H560" s="163"/>
      <c r="I560" s="100" t="s">
        <v>519</v>
      </c>
      <c r="J560" s="100" t="str">
        <f>VLOOKUP(I560,Presupuesto!$B$11:$C$565,2,0)</f>
        <v>DECIMOCUARTO MES</v>
      </c>
      <c r="K560" s="97" t="str">
        <f t="shared" si="17"/>
        <v>Posgrado</v>
      </c>
      <c r="L560" s="97" t="s">
        <v>395</v>
      </c>
    </row>
    <row r="561" spans="3:12" ht="15.75" thickBot="1" x14ac:dyDescent="0.3">
      <c r="C561" s="139" t="s">
        <v>83</v>
      </c>
      <c r="D561" s="198"/>
      <c r="E561" s="151">
        <v>12</v>
      </c>
      <c r="F561" s="138">
        <v>30000</v>
      </c>
      <c r="G561" s="112">
        <f>D561*E561*F561</f>
        <v>0</v>
      </c>
      <c r="H561" s="165"/>
      <c r="I561" s="113" t="s">
        <v>564</v>
      </c>
      <c r="J561" s="113" t="str">
        <f>VLOOKUP(I561,Presupuesto!$B$11:$C$565,2,0)</f>
        <v>CONTRATOS ESPECIALES</v>
      </c>
      <c r="K561" s="97" t="str">
        <f t="shared" si="17"/>
        <v>Posgrado</v>
      </c>
      <c r="L561" s="97" t="s">
        <v>395</v>
      </c>
    </row>
    <row r="562" spans="3:12" x14ac:dyDescent="0.25">
      <c r="C562" s="170" t="s">
        <v>58</v>
      </c>
      <c r="D562" s="162"/>
      <c r="E562" s="153">
        <v>0</v>
      </c>
      <c r="F562" s="116">
        <f>IF(E561=0,"",(G561/E561)/12*E561)</f>
        <v>0</v>
      </c>
      <c r="G562" s="96">
        <f>F562</f>
        <v>0</v>
      </c>
      <c r="H562" s="163"/>
      <c r="I562" s="100" t="s">
        <v>564</v>
      </c>
      <c r="J562" s="100" t="str">
        <f>VLOOKUP(I562,Presupuesto!$B$11:$C$565,2,0)</f>
        <v>CONTRATOS ESPECIALES</v>
      </c>
      <c r="K562" s="97" t="str">
        <f t="shared" si="17"/>
        <v>Posgrado</v>
      </c>
      <c r="L562" s="97" t="s">
        <v>394</v>
      </c>
    </row>
    <row r="563" spans="3:12" ht="15.75" thickBot="1" x14ac:dyDescent="0.3">
      <c r="C563" s="171" t="s">
        <v>59</v>
      </c>
      <c r="D563" s="162"/>
      <c r="E563" s="153">
        <v>0</v>
      </c>
      <c r="F563" s="99">
        <f>IF(E561&lt;6,"",((E561-6)/12)*(G561/E561))</f>
        <v>0</v>
      </c>
      <c r="G563" s="96">
        <f>F563</f>
        <v>0</v>
      </c>
      <c r="H563" s="163"/>
      <c r="I563" s="100" t="s">
        <v>564</v>
      </c>
      <c r="J563" s="100" t="str">
        <f>VLOOKUP(I563,Presupuesto!$B$11:$C$565,2,0)</f>
        <v>CONTRATOS ESPECIALES</v>
      </c>
      <c r="K563" s="97" t="str">
        <f t="shared" si="17"/>
        <v>Posgrado</v>
      </c>
      <c r="L563" s="97" t="s">
        <v>399</v>
      </c>
    </row>
    <row r="564" spans="3:12" ht="15.75" thickBot="1" x14ac:dyDescent="0.3">
      <c r="C564" s="139" t="s">
        <v>60</v>
      </c>
      <c r="D564" s="198"/>
      <c r="E564" s="151">
        <v>12</v>
      </c>
      <c r="F564" s="117">
        <v>30000</v>
      </c>
      <c r="G564" s="112">
        <f>D564*E564*F564</f>
        <v>0</v>
      </c>
      <c r="H564" s="165"/>
      <c r="I564" s="113" t="s">
        <v>705</v>
      </c>
      <c r="J564" s="113" t="str">
        <f>VLOOKUP(I564,Presupuesto!$B$11:$C$565,2,0)</f>
        <v>OTROS SERVICIOS TECNICOS Y PROFESIONALES</v>
      </c>
      <c r="K564" s="97" t="str">
        <f t="shared" si="17"/>
        <v>Posgrado</v>
      </c>
      <c r="L564" s="97" t="s">
        <v>394</v>
      </c>
    </row>
    <row r="565" spans="3:12" x14ac:dyDescent="0.25">
      <c r="C565" s="170" t="s">
        <v>58</v>
      </c>
      <c r="D565" s="162"/>
      <c r="E565" s="153">
        <v>0</v>
      </c>
      <c r="F565" s="99">
        <v>0</v>
      </c>
      <c r="G565" s="96">
        <f>F565</f>
        <v>0</v>
      </c>
      <c r="H565" s="163"/>
      <c r="I565" s="100" t="s">
        <v>705</v>
      </c>
      <c r="J565" s="100" t="str">
        <f>VLOOKUP(I565,Presupuesto!$B$11:$C$565,2,0)</f>
        <v>OTROS SERVICIOS TECNICOS Y PROFESIONALES</v>
      </c>
      <c r="K565" s="97" t="str">
        <f t="shared" si="17"/>
        <v>Posgrado</v>
      </c>
      <c r="L565" s="97" t="s">
        <v>394</v>
      </c>
    </row>
    <row r="566" spans="3:12" ht="15.75" thickBot="1" x14ac:dyDescent="0.3">
      <c r="C566" s="171" t="s">
        <v>59</v>
      </c>
      <c r="D566" s="162"/>
      <c r="E566" s="153">
        <v>0</v>
      </c>
      <c r="F566" s="99">
        <v>0</v>
      </c>
      <c r="G566" s="96">
        <f>F566</f>
        <v>0</v>
      </c>
      <c r="H566" s="163"/>
      <c r="I566" s="100" t="s">
        <v>705</v>
      </c>
      <c r="J566" s="100" t="str">
        <f>VLOOKUP(I566,Presupuesto!$B$11:$C$565,2,0)</f>
        <v>OTROS SERVICIOS TECNICOS Y PROFESIONALES</v>
      </c>
      <c r="K566" s="97" t="str">
        <f t="shared" si="17"/>
        <v>Posgrado</v>
      </c>
      <c r="L566" s="97" t="s">
        <v>394</v>
      </c>
    </row>
    <row r="567" spans="3:12" ht="15.75" thickBot="1" x14ac:dyDescent="0.3">
      <c r="C567" s="139" t="s">
        <v>61</v>
      </c>
      <c r="D567" s="198"/>
      <c r="E567" s="151">
        <v>12</v>
      </c>
      <c r="F567" s="117">
        <v>30000</v>
      </c>
      <c r="G567" s="112">
        <f>D567*E567*F567</f>
        <v>0</v>
      </c>
      <c r="H567" s="165"/>
      <c r="I567" s="113" t="s">
        <v>496</v>
      </c>
      <c r="J567" s="113" t="str">
        <f>VLOOKUP(I567,Presupuesto!$B$11:$C$565,2,0)</f>
        <v>SUELDOS Y SALARIOS PERMANENTES</v>
      </c>
      <c r="K567" s="97" t="str">
        <f t="shared" si="17"/>
        <v>Posgrado</v>
      </c>
      <c r="L567" s="97" t="s">
        <v>394</v>
      </c>
    </row>
    <row r="568" spans="3:12" x14ac:dyDescent="0.25">
      <c r="C568" s="170" t="s">
        <v>58</v>
      </c>
      <c r="D568" s="168"/>
      <c r="E568" s="130">
        <v>0</v>
      </c>
      <c r="F568" s="118">
        <f>IF(E567=0,"",(G567/E567)/12*E567)</f>
        <v>0</v>
      </c>
      <c r="G568" s="119">
        <f>F568</f>
        <v>0</v>
      </c>
      <c r="H568" s="163"/>
      <c r="I568" s="100" t="s">
        <v>516</v>
      </c>
      <c r="J568" s="100" t="str">
        <f>VLOOKUP(I568,Presupuesto!$B$11:$C$565,2,0)</f>
        <v>AGUINALDO Y DECIMO CUARTO MES</v>
      </c>
      <c r="K568" s="97" t="str">
        <f t="shared" si="17"/>
        <v>Posgrado</v>
      </c>
      <c r="L568" s="97" t="s">
        <v>394</v>
      </c>
    </row>
    <row r="569" spans="3:12" ht="15.75" thickBot="1" x14ac:dyDescent="0.3">
      <c r="C569" s="172" t="s">
        <v>59</v>
      </c>
      <c r="D569" s="161"/>
      <c r="E569" s="131">
        <v>0</v>
      </c>
      <c r="F569" s="104">
        <f>IF(E567&lt;6,"",((E567-6)/12)*(G567/E567))</f>
        <v>0</v>
      </c>
      <c r="G569" s="104">
        <f>F569</f>
        <v>0</v>
      </c>
      <c r="H569" s="161"/>
      <c r="I569" s="105" t="s">
        <v>519</v>
      </c>
      <c r="J569" s="123" t="str">
        <f>VLOOKUP(I569,Presupuesto!$B$11:$C$565,2,0)</f>
        <v>DECIMOCUARTO MES</v>
      </c>
      <c r="K569" s="105" t="str">
        <f t="shared" si="17"/>
        <v>Posgrado</v>
      </c>
      <c r="L569" s="123" t="s">
        <v>394</v>
      </c>
    </row>
    <row r="571" spans="3:12" ht="15.75" thickBot="1" x14ac:dyDescent="0.3"/>
    <row r="572" spans="3:12" ht="15.75" thickBot="1" x14ac:dyDescent="0.3">
      <c r="C572" s="69" t="s">
        <v>43</v>
      </c>
      <c r="D572" s="30">
        <f>SUM(G579:G629)</f>
        <v>0</v>
      </c>
      <c r="E572" s="92"/>
      <c r="F572" s="92"/>
      <c r="G572" s="92"/>
      <c r="H572" s="75"/>
      <c r="I572" s="75"/>
      <c r="J572" s="75"/>
    </row>
    <row r="573" spans="3:12" x14ac:dyDescent="0.25">
      <c r="D573" s="31"/>
      <c r="E573" s="92"/>
      <c r="F573" s="92"/>
      <c r="G573" s="92"/>
      <c r="H573" s="75"/>
      <c r="I573" s="75"/>
      <c r="J573" s="75"/>
    </row>
    <row r="574" spans="3:12" x14ac:dyDescent="0.25">
      <c r="D574" s="31"/>
      <c r="E574" s="92"/>
      <c r="F574" s="92"/>
      <c r="G574" s="92"/>
      <c r="H574" s="75"/>
      <c r="I574" s="75"/>
      <c r="J574" s="75"/>
    </row>
    <row r="575" spans="3:12" ht="15.75" x14ac:dyDescent="0.25">
      <c r="C575" s="201" t="s">
        <v>392</v>
      </c>
      <c r="D575" s="347"/>
      <c r="E575" s="92"/>
      <c r="F575" s="92"/>
      <c r="G575" s="92"/>
      <c r="H575" s="75"/>
      <c r="I575" s="75"/>
      <c r="J575" s="75"/>
      <c r="K575" s="152"/>
    </row>
    <row r="576" spans="3:12" ht="18.75" x14ac:dyDescent="0.25">
      <c r="C576" s="207" t="e">
        <f>IFERROR(VLOOKUP(D575,'1. Desarrollo e Innov. Curricu.'!$E:$F,2,FALSE),IFERROR(VLOOKUP(D575,'2. Investigación Científica'!$E:$F,2,FALSE),IFERROR(VLOOKUP(D575,'3. Vinculación Univ. Sociedad'!$E:$F,2,FALSE),IFERROR(VLOOKUP(D575,'4. Docencia y Profesorado Univ.'!$E:$F,2,FALSE),IFERROR(VLOOKUP(D575,'5. Estudiantes y Graduados'!$E:$F,2,FALSE),IFERROR(VLOOKUP(D575,'11. Gestion Administrativa'!$E:$F,2,FALSE),IFERROR(VLOOKUP(D575,'13. Gestión Académica'!$E:$F,2,FALSE),IFERROR(VLOOKUP(D575,'8. Asegura. de la Calid. y M'!$E:$F,2,FALSE),IFERROR(VLOOKUP(D575,'6. Gestión del Conocimiento'!$E:$F,2,FALSE),IFERROR(VLOOKUP(D575,'15. Gobernabilidad y Proceso...'!$E:$F,2,FALSE),IFERROR(VLOOKUP(D575,'12. Gestión del Talento Humano'!$E:$F,2,FALSE),IFERROR(VLOOKUP(D575,'14. Internacional... de la E.S.'!$E:$F,2,FALSE),IFERROR(VLOOKUP(D575,'10. Posgrado'!$E:$F,2,FALSE),IFERROR(VLOOKUP(D575,'17. Gestión TIC'!$E:$F,2,FALSE),IFERROR(VLOOKUP(D575,'16. Desa. del Sistema Educ.Sup.'!$E:$F,2,FALSE),IFERROR(VLOOKUP(D575,'9. Cultura de Inno. Insti...'!$E:$F,2,FALSE),VLOOKUP(D575,'7. Lo Esencial de la Reforma U.'!$E:$F,2,0)))))))))))))))))</f>
        <v>#N/A</v>
      </c>
      <c r="D576" s="31"/>
      <c r="E576" s="92"/>
      <c r="F576" s="92"/>
      <c r="G576" s="92"/>
      <c r="H576" s="75"/>
      <c r="I576" s="75"/>
      <c r="J576" s="75"/>
      <c r="K576" s="152"/>
    </row>
    <row r="577" spans="3:12" ht="15.75" thickBot="1" x14ac:dyDescent="0.3">
      <c r="C577" s="176"/>
      <c r="D577" s="31"/>
      <c r="E577" s="92"/>
      <c r="F577" s="92"/>
      <c r="G577" s="92"/>
      <c r="H577" s="75"/>
      <c r="I577" s="75"/>
      <c r="J577" s="75"/>
      <c r="K577" s="152"/>
    </row>
    <row r="578" spans="3:12" ht="30.75" thickBot="1" x14ac:dyDescent="0.3">
      <c r="C578" s="133" t="s">
        <v>44</v>
      </c>
      <c r="D578" s="137" t="s">
        <v>55</v>
      </c>
      <c r="E578" s="169" t="s">
        <v>56</v>
      </c>
      <c r="F578" s="137" t="s">
        <v>57</v>
      </c>
      <c r="G578" s="134" t="s">
        <v>27</v>
      </c>
      <c r="H578" s="132" t="s">
        <v>131</v>
      </c>
      <c r="I578" s="135" t="s">
        <v>46</v>
      </c>
      <c r="J578" s="135" t="s">
        <v>132</v>
      </c>
      <c r="K578" s="135" t="s">
        <v>410</v>
      </c>
      <c r="L578" s="135" t="s">
        <v>411</v>
      </c>
    </row>
    <row r="579" spans="3:12" ht="15.75" thickBot="1" x14ac:dyDescent="0.3">
      <c r="C579" s="136" t="s">
        <v>482</v>
      </c>
      <c r="D579" s="198"/>
      <c r="E579" s="151">
        <v>12</v>
      </c>
      <c r="F579" s="292">
        <f>HLOOKUP($C579,$BZ$2:$CM$3,2,0)</f>
        <v>43674.39</v>
      </c>
      <c r="G579" s="112">
        <f>D579*E579*F579</f>
        <v>0</v>
      </c>
      <c r="H579" s="165"/>
      <c r="I579" s="113" t="s">
        <v>496</v>
      </c>
      <c r="J579" s="113" t="str">
        <f>VLOOKUP(I579,Presupuesto!$B$11:$C$565,2,0)</f>
        <v>SUELDOS Y SALARIOS PERMANENTES</v>
      </c>
      <c r="K579" s="215" t="s">
        <v>1450</v>
      </c>
      <c r="L579" s="97" t="s">
        <v>394</v>
      </c>
    </row>
    <row r="580" spans="3:12" x14ac:dyDescent="0.25">
      <c r="C580" s="170" t="s">
        <v>58</v>
      </c>
      <c r="D580" s="162"/>
      <c r="E580" s="153">
        <v>0</v>
      </c>
      <c r="F580" s="99">
        <f>IF(E579=0,"",(G579/E579)/12*E579)</f>
        <v>0</v>
      </c>
      <c r="G580" s="96">
        <f>F580</f>
        <v>0</v>
      </c>
      <c r="H580" s="163"/>
      <c r="I580" s="115" t="s">
        <v>516</v>
      </c>
      <c r="J580" s="115" t="str">
        <f>VLOOKUP(I580,Presupuesto!$B$11:$C$565,2,0)</f>
        <v>AGUINALDO Y DECIMO CUARTO MES</v>
      </c>
      <c r="K580" s="97" t="str">
        <f t="shared" ref="K580:K611" si="18">$K$579</f>
        <v>Posgrado</v>
      </c>
      <c r="L580" s="97" t="s">
        <v>412</v>
      </c>
    </row>
    <row r="581" spans="3:12" ht="15.75" thickBot="1" x14ac:dyDescent="0.3">
      <c r="C581" s="171" t="s">
        <v>59</v>
      </c>
      <c r="D581" s="162"/>
      <c r="E581" s="153">
        <v>0</v>
      </c>
      <c r="F581" s="116">
        <f>IF(E579&lt;6,"",((E579-6)/12)*(G579/E579))</f>
        <v>0</v>
      </c>
      <c r="G581" s="96">
        <f>F581</f>
        <v>0</v>
      </c>
      <c r="H581" s="163"/>
      <c r="I581" s="100" t="s">
        <v>519</v>
      </c>
      <c r="J581" s="100" t="str">
        <f>VLOOKUP(I581,Presupuesto!$B$11:$C$565,2,0)</f>
        <v>DECIMOCUARTO MES</v>
      </c>
      <c r="K581" s="97" t="str">
        <f t="shared" si="18"/>
        <v>Posgrado</v>
      </c>
      <c r="L581" s="97" t="s">
        <v>395</v>
      </c>
    </row>
    <row r="582" spans="3:12" ht="15.75" thickBot="1" x14ac:dyDescent="0.3">
      <c r="C582" s="136" t="s">
        <v>483</v>
      </c>
      <c r="D582" s="198"/>
      <c r="E582" s="151">
        <v>12</v>
      </c>
      <c r="F582" s="292">
        <f>HLOOKUP($C582,$BZ$2:$CM$3,2,0)</f>
        <v>39703.99</v>
      </c>
      <c r="G582" s="112">
        <f>D582*E582*F582</f>
        <v>0</v>
      </c>
      <c r="H582" s="165"/>
      <c r="I582" s="113" t="s">
        <v>496</v>
      </c>
      <c r="J582" s="113" t="str">
        <f>VLOOKUP(I582,Presupuesto!$B$11:$C$565,2,0)</f>
        <v>SUELDOS Y SALARIOS PERMANENTES</v>
      </c>
      <c r="K582" s="97" t="str">
        <f t="shared" si="18"/>
        <v>Posgrado</v>
      </c>
      <c r="L582" s="97" t="s">
        <v>395</v>
      </c>
    </row>
    <row r="583" spans="3:12" x14ac:dyDescent="0.25">
      <c r="C583" s="170" t="s">
        <v>58</v>
      </c>
      <c r="D583" s="162"/>
      <c r="E583" s="153">
        <v>0</v>
      </c>
      <c r="F583" s="99">
        <f>IF(E582=0,"",(G582/E582)/12*E582)</f>
        <v>0</v>
      </c>
      <c r="G583" s="96">
        <f>F583</f>
        <v>0</v>
      </c>
      <c r="H583" s="163"/>
      <c r="I583" s="115" t="s">
        <v>516</v>
      </c>
      <c r="J583" s="115" t="str">
        <f>VLOOKUP(I583,Presupuesto!$B$11:$C$565,2,0)</f>
        <v>AGUINALDO Y DECIMO CUARTO MES</v>
      </c>
      <c r="K583" s="97" t="str">
        <f t="shared" si="18"/>
        <v>Posgrado</v>
      </c>
      <c r="L583" s="97" t="s">
        <v>395</v>
      </c>
    </row>
    <row r="584" spans="3:12" ht="15.75" thickBot="1" x14ac:dyDescent="0.3">
      <c r="C584" s="171" t="s">
        <v>59</v>
      </c>
      <c r="D584" s="162"/>
      <c r="E584" s="153">
        <v>0</v>
      </c>
      <c r="F584" s="116">
        <f>IF(E582&lt;6,"",((E582-6)/12)*(G582/E582))</f>
        <v>0</v>
      </c>
      <c r="G584" s="96">
        <f>F584</f>
        <v>0</v>
      </c>
      <c r="H584" s="163"/>
      <c r="I584" s="100" t="s">
        <v>519</v>
      </c>
      <c r="J584" s="100" t="str">
        <f>VLOOKUP(I584,Presupuesto!$B$11:$C$565,2,0)</f>
        <v>DECIMOCUARTO MES</v>
      </c>
      <c r="K584" s="97" t="str">
        <f t="shared" si="18"/>
        <v>Posgrado</v>
      </c>
      <c r="L584" s="97" t="s">
        <v>395</v>
      </c>
    </row>
    <row r="585" spans="3:12" ht="15.75" thickBot="1" x14ac:dyDescent="0.3">
      <c r="C585" s="136" t="s">
        <v>484</v>
      </c>
      <c r="D585" s="198"/>
      <c r="E585" s="151">
        <v>12</v>
      </c>
      <c r="F585" s="292">
        <f>HLOOKUP($C585,$BZ$2:$CM$3,2,0)</f>
        <v>35733.589999999997</v>
      </c>
      <c r="G585" s="112">
        <f>D585*E585*F585</f>
        <v>0</v>
      </c>
      <c r="H585" s="165"/>
      <c r="I585" s="113" t="s">
        <v>496</v>
      </c>
      <c r="J585" s="113" t="str">
        <f>VLOOKUP(I585,Presupuesto!$B$11:$C$565,2,0)</f>
        <v>SUELDOS Y SALARIOS PERMANENTES</v>
      </c>
      <c r="K585" s="97" t="str">
        <f t="shared" si="18"/>
        <v>Posgrado</v>
      </c>
      <c r="L585" s="97" t="s">
        <v>395</v>
      </c>
    </row>
    <row r="586" spans="3:12" x14ac:dyDescent="0.25">
      <c r="C586" s="170" t="s">
        <v>58</v>
      </c>
      <c r="D586" s="162"/>
      <c r="E586" s="153">
        <v>0</v>
      </c>
      <c r="F586" s="99">
        <f>IF(E585=0,"",(G585/E585)/12*E585)</f>
        <v>0</v>
      </c>
      <c r="G586" s="96">
        <f>F586</f>
        <v>0</v>
      </c>
      <c r="H586" s="163"/>
      <c r="I586" s="115" t="s">
        <v>516</v>
      </c>
      <c r="J586" s="115" t="str">
        <f>VLOOKUP(I586,Presupuesto!$B$11:$C$565,2,0)</f>
        <v>AGUINALDO Y DECIMO CUARTO MES</v>
      </c>
      <c r="K586" s="97" t="str">
        <f t="shared" si="18"/>
        <v>Posgrado</v>
      </c>
      <c r="L586" s="97" t="s">
        <v>395</v>
      </c>
    </row>
    <row r="587" spans="3:12" ht="15.75" thickBot="1" x14ac:dyDescent="0.3">
      <c r="C587" s="171" t="s">
        <v>59</v>
      </c>
      <c r="D587" s="162"/>
      <c r="E587" s="153">
        <v>0</v>
      </c>
      <c r="F587" s="116">
        <f>IF(E585&lt;6,"",((E585-6)/12)*(G585/E585))</f>
        <v>0</v>
      </c>
      <c r="G587" s="96">
        <f>F587</f>
        <v>0</v>
      </c>
      <c r="H587" s="163"/>
      <c r="I587" s="100" t="s">
        <v>519</v>
      </c>
      <c r="J587" s="100" t="str">
        <f>VLOOKUP(I587,Presupuesto!$B$11:$C$565,2,0)</f>
        <v>DECIMOCUARTO MES</v>
      </c>
      <c r="K587" s="97" t="str">
        <f t="shared" si="18"/>
        <v>Posgrado</v>
      </c>
      <c r="L587" s="97" t="s">
        <v>395</v>
      </c>
    </row>
    <row r="588" spans="3:12" ht="15.75" thickBot="1" x14ac:dyDescent="0.3">
      <c r="C588" s="136" t="s">
        <v>485</v>
      </c>
      <c r="D588" s="198"/>
      <c r="E588" s="151">
        <v>12</v>
      </c>
      <c r="F588" s="292">
        <f>HLOOKUP($C588,$BZ$2:$CM$3,2,0)</f>
        <v>31763.19</v>
      </c>
      <c r="G588" s="112">
        <f>D588*E588*F588</f>
        <v>0</v>
      </c>
      <c r="H588" s="165"/>
      <c r="I588" s="113" t="s">
        <v>496</v>
      </c>
      <c r="J588" s="113" t="str">
        <f>VLOOKUP(I588,Presupuesto!$B$11:$C$565,2,0)</f>
        <v>SUELDOS Y SALARIOS PERMANENTES</v>
      </c>
      <c r="K588" s="97" t="str">
        <f t="shared" si="18"/>
        <v>Posgrado</v>
      </c>
      <c r="L588" s="97" t="s">
        <v>395</v>
      </c>
    </row>
    <row r="589" spans="3:12" x14ac:dyDescent="0.25">
      <c r="C589" s="170" t="s">
        <v>58</v>
      </c>
      <c r="D589" s="162"/>
      <c r="E589" s="153">
        <v>0</v>
      </c>
      <c r="F589" s="99">
        <f>IF(E588=0,"",(G588/E588)/12*E588)</f>
        <v>0</v>
      </c>
      <c r="G589" s="96">
        <f>F589</f>
        <v>0</v>
      </c>
      <c r="H589" s="163"/>
      <c r="I589" s="115" t="s">
        <v>516</v>
      </c>
      <c r="J589" s="115" t="str">
        <f>VLOOKUP(I589,Presupuesto!$B$11:$C$565,2,0)</f>
        <v>AGUINALDO Y DECIMO CUARTO MES</v>
      </c>
      <c r="K589" s="97" t="str">
        <f t="shared" si="18"/>
        <v>Posgrado</v>
      </c>
      <c r="L589" s="97" t="s">
        <v>395</v>
      </c>
    </row>
    <row r="590" spans="3:12" ht="15.75" thickBot="1" x14ac:dyDescent="0.3">
      <c r="C590" s="171" t="s">
        <v>59</v>
      </c>
      <c r="D590" s="162"/>
      <c r="E590" s="153">
        <v>0</v>
      </c>
      <c r="F590" s="116">
        <f>IF(E588&lt;6,"",((E588-6)/12)*(G588/E588))</f>
        <v>0</v>
      </c>
      <c r="G590" s="96">
        <f>F590</f>
        <v>0</v>
      </c>
      <c r="H590" s="163"/>
      <c r="I590" s="100" t="s">
        <v>519</v>
      </c>
      <c r="J590" s="100" t="str">
        <f>VLOOKUP(I590,Presupuesto!$B$11:$C$565,2,0)</f>
        <v>DECIMOCUARTO MES</v>
      </c>
      <c r="K590" s="97" t="str">
        <f t="shared" si="18"/>
        <v>Posgrado</v>
      </c>
      <c r="L590" s="97" t="s">
        <v>395</v>
      </c>
    </row>
    <row r="591" spans="3:12" ht="15.75" thickBot="1" x14ac:dyDescent="0.3">
      <c r="C591" s="136" t="s">
        <v>486</v>
      </c>
      <c r="D591" s="198"/>
      <c r="E591" s="151">
        <v>12</v>
      </c>
      <c r="F591" s="292">
        <f>HLOOKUP($C591,$BZ$2:$CM$3,2,0)</f>
        <v>29777.99</v>
      </c>
      <c r="G591" s="112">
        <f>D591*E591*F591</f>
        <v>0</v>
      </c>
      <c r="H591" s="165"/>
      <c r="I591" s="113" t="s">
        <v>496</v>
      </c>
      <c r="J591" s="113" t="str">
        <f>VLOOKUP(I591,Presupuesto!$B$11:$C$565,2,0)</f>
        <v>SUELDOS Y SALARIOS PERMANENTES</v>
      </c>
      <c r="K591" s="97" t="str">
        <f t="shared" si="18"/>
        <v>Posgrado</v>
      </c>
      <c r="L591" s="97" t="s">
        <v>395</v>
      </c>
    </row>
    <row r="592" spans="3:12" x14ac:dyDescent="0.25">
      <c r="C592" s="170" t="s">
        <v>58</v>
      </c>
      <c r="D592" s="162"/>
      <c r="E592" s="153">
        <v>0</v>
      </c>
      <c r="F592" s="99">
        <f>IF(E591=0,"",(G591/E591)/12*E591)</f>
        <v>0</v>
      </c>
      <c r="G592" s="96">
        <f>F592</f>
        <v>0</v>
      </c>
      <c r="H592" s="163"/>
      <c r="I592" s="115" t="s">
        <v>516</v>
      </c>
      <c r="J592" s="115" t="str">
        <f>VLOOKUP(I592,Presupuesto!$B$11:$C$565,2,0)</f>
        <v>AGUINALDO Y DECIMO CUARTO MES</v>
      </c>
      <c r="K592" s="97" t="str">
        <f t="shared" si="18"/>
        <v>Posgrado</v>
      </c>
      <c r="L592" s="97" t="s">
        <v>395</v>
      </c>
    </row>
    <row r="593" spans="3:12" ht="15.75" thickBot="1" x14ac:dyDescent="0.3">
      <c r="C593" s="171" t="s">
        <v>59</v>
      </c>
      <c r="D593" s="162"/>
      <c r="E593" s="153">
        <v>0</v>
      </c>
      <c r="F593" s="116">
        <f>IF(E591&lt;6,"",((E591-6)/12)*(G591/E591))</f>
        <v>0</v>
      </c>
      <c r="G593" s="96">
        <f>F593</f>
        <v>0</v>
      </c>
      <c r="H593" s="163"/>
      <c r="I593" s="100" t="s">
        <v>519</v>
      </c>
      <c r="J593" s="100" t="str">
        <f>VLOOKUP(I593,Presupuesto!$B$11:$C$565,2,0)</f>
        <v>DECIMOCUARTO MES</v>
      </c>
      <c r="K593" s="97" t="str">
        <f t="shared" si="18"/>
        <v>Posgrado</v>
      </c>
      <c r="L593" s="97" t="s">
        <v>395</v>
      </c>
    </row>
    <row r="594" spans="3:12" ht="15.75" thickBot="1" x14ac:dyDescent="0.3">
      <c r="C594" s="136" t="s">
        <v>487</v>
      </c>
      <c r="D594" s="198"/>
      <c r="E594" s="151">
        <v>12</v>
      </c>
      <c r="F594" s="292">
        <f>HLOOKUP($C594,$BZ$2:$CM$3,2,0)</f>
        <v>27792.79</v>
      </c>
      <c r="G594" s="112">
        <f>D594*E594*F594</f>
        <v>0</v>
      </c>
      <c r="H594" s="165"/>
      <c r="I594" s="113" t="s">
        <v>496</v>
      </c>
      <c r="J594" s="113" t="str">
        <f>VLOOKUP(I594,Presupuesto!$B$11:$C$565,2,0)</f>
        <v>SUELDOS Y SALARIOS PERMANENTES</v>
      </c>
      <c r="K594" s="97" t="str">
        <f t="shared" si="18"/>
        <v>Posgrado</v>
      </c>
      <c r="L594" s="97" t="s">
        <v>395</v>
      </c>
    </row>
    <row r="595" spans="3:12" x14ac:dyDescent="0.25">
      <c r="C595" s="170" t="s">
        <v>58</v>
      </c>
      <c r="D595" s="162"/>
      <c r="E595" s="153">
        <v>0</v>
      </c>
      <c r="F595" s="99">
        <f>IF(E594=0,"",(G594/E594)/12*E594)</f>
        <v>0</v>
      </c>
      <c r="G595" s="96">
        <f>F595</f>
        <v>0</v>
      </c>
      <c r="H595" s="163"/>
      <c r="I595" s="115" t="s">
        <v>516</v>
      </c>
      <c r="J595" s="115" t="str">
        <f>VLOOKUP(I595,Presupuesto!$B$11:$C$565,2,0)</f>
        <v>AGUINALDO Y DECIMO CUARTO MES</v>
      </c>
      <c r="K595" s="97" t="str">
        <f t="shared" si="18"/>
        <v>Posgrado</v>
      </c>
      <c r="L595" s="97" t="s">
        <v>395</v>
      </c>
    </row>
    <row r="596" spans="3:12" ht="15.75" thickBot="1" x14ac:dyDescent="0.3">
      <c r="C596" s="171" t="s">
        <v>59</v>
      </c>
      <c r="D596" s="162"/>
      <c r="E596" s="153">
        <v>0</v>
      </c>
      <c r="F596" s="116">
        <f>IF(E594&lt;6,"",((E594-6)/12)*(G594/E594))</f>
        <v>0</v>
      </c>
      <c r="G596" s="96">
        <f>F596</f>
        <v>0</v>
      </c>
      <c r="H596" s="163"/>
      <c r="I596" s="100" t="s">
        <v>519</v>
      </c>
      <c r="J596" s="100" t="str">
        <f>VLOOKUP(I596,Presupuesto!$B$11:$C$565,2,0)</f>
        <v>DECIMOCUARTO MES</v>
      </c>
      <c r="K596" s="97" t="str">
        <f t="shared" si="18"/>
        <v>Posgrado</v>
      </c>
      <c r="L596" s="97" t="s">
        <v>395</v>
      </c>
    </row>
    <row r="597" spans="3:12" ht="15.75" thickBot="1" x14ac:dyDescent="0.3">
      <c r="C597" s="136" t="s">
        <v>488</v>
      </c>
      <c r="D597" s="198"/>
      <c r="E597" s="151">
        <v>12</v>
      </c>
      <c r="F597" s="292">
        <f>HLOOKUP($C597,$BZ$2:$CM$3,2,0)</f>
        <v>18859.39</v>
      </c>
      <c r="G597" s="112">
        <f>D597*E597*F597</f>
        <v>0</v>
      </c>
      <c r="H597" s="165"/>
      <c r="I597" s="113" t="s">
        <v>496</v>
      </c>
      <c r="J597" s="113" t="str">
        <f>VLOOKUP(I597,Presupuesto!$B$11:$C$565,2,0)</f>
        <v>SUELDOS Y SALARIOS PERMANENTES</v>
      </c>
      <c r="K597" s="97" t="str">
        <f t="shared" si="18"/>
        <v>Posgrado</v>
      </c>
      <c r="L597" s="97" t="s">
        <v>395</v>
      </c>
    </row>
    <row r="598" spans="3:12" x14ac:dyDescent="0.25">
      <c r="C598" s="170" t="s">
        <v>58</v>
      </c>
      <c r="D598" s="162"/>
      <c r="E598" s="153">
        <v>0</v>
      </c>
      <c r="F598" s="99">
        <f>IF(E597=0,"",(G597/E597)/12*E597)</f>
        <v>0</v>
      </c>
      <c r="G598" s="96">
        <f>F598</f>
        <v>0</v>
      </c>
      <c r="H598" s="163"/>
      <c r="I598" s="115" t="s">
        <v>516</v>
      </c>
      <c r="J598" s="115" t="str">
        <f>VLOOKUP(I598,Presupuesto!$B$11:$C$565,2,0)</f>
        <v>AGUINALDO Y DECIMO CUARTO MES</v>
      </c>
      <c r="K598" s="97" t="str">
        <f t="shared" si="18"/>
        <v>Posgrado</v>
      </c>
      <c r="L598" s="97" t="s">
        <v>395</v>
      </c>
    </row>
    <row r="599" spans="3:12" ht="15.75" thickBot="1" x14ac:dyDescent="0.3">
      <c r="C599" s="171" t="s">
        <v>59</v>
      </c>
      <c r="D599" s="162"/>
      <c r="E599" s="153">
        <v>0</v>
      </c>
      <c r="F599" s="116">
        <f>IF(E597&lt;6,"",((E597-6)/12)*(G597/E597))</f>
        <v>0</v>
      </c>
      <c r="G599" s="96">
        <f>F599</f>
        <v>0</v>
      </c>
      <c r="H599" s="163"/>
      <c r="I599" s="100" t="s">
        <v>519</v>
      </c>
      <c r="J599" s="100" t="str">
        <f>VLOOKUP(I599,Presupuesto!$B$11:$C$565,2,0)</f>
        <v>DECIMOCUARTO MES</v>
      </c>
      <c r="K599" s="97" t="str">
        <f t="shared" si="18"/>
        <v>Posgrado</v>
      </c>
      <c r="L599" s="97" t="s">
        <v>395</v>
      </c>
    </row>
    <row r="600" spans="3:12" ht="15.75" thickBot="1" x14ac:dyDescent="0.3">
      <c r="C600" s="136" t="s">
        <v>489</v>
      </c>
      <c r="D600" s="198"/>
      <c r="E600" s="151">
        <v>12</v>
      </c>
      <c r="F600" s="292">
        <f>HLOOKUP($C600,$BZ$2:$CM$3,2,0)</f>
        <v>17866.8</v>
      </c>
      <c r="G600" s="112">
        <f>D600*E600*F600</f>
        <v>0</v>
      </c>
      <c r="H600" s="165"/>
      <c r="I600" s="113" t="s">
        <v>496</v>
      </c>
      <c r="J600" s="113" t="str">
        <f>VLOOKUP(I600,Presupuesto!$B$11:$C$565,2,0)</f>
        <v>SUELDOS Y SALARIOS PERMANENTES</v>
      </c>
      <c r="K600" s="97" t="str">
        <f t="shared" si="18"/>
        <v>Posgrado</v>
      </c>
      <c r="L600" s="97" t="s">
        <v>395</v>
      </c>
    </row>
    <row r="601" spans="3:12" x14ac:dyDescent="0.25">
      <c r="C601" s="170" t="s">
        <v>58</v>
      </c>
      <c r="D601" s="162"/>
      <c r="E601" s="153">
        <v>0</v>
      </c>
      <c r="F601" s="99">
        <f>IF(E600=0,"",(G600/E600)/12*E600)</f>
        <v>0</v>
      </c>
      <c r="G601" s="96">
        <f>F601</f>
        <v>0</v>
      </c>
      <c r="H601" s="163"/>
      <c r="I601" s="115" t="s">
        <v>516</v>
      </c>
      <c r="J601" s="115" t="str">
        <f>VLOOKUP(I601,Presupuesto!$B$11:$C$565,2,0)</f>
        <v>AGUINALDO Y DECIMO CUARTO MES</v>
      </c>
      <c r="K601" s="97" t="str">
        <f t="shared" si="18"/>
        <v>Posgrado</v>
      </c>
      <c r="L601" s="97" t="s">
        <v>395</v>
      </c>
    </row>
    <row r="602" spans="3:12" ht="15.75" thickBot="1" x14ac:dyDescent="0.3">
      <c r="C602" s="171" t="s">
        <v>59</v>
      </c>
      <c r="D602" s="162"/>
      <c r="E602" s="153">
        <v>0</v>
      </c>
      <c r="F602" s="116">
        <f>IF(E600&lt;6,"",((E600-6)/12)*(G600/E600))</f>
        <v>0</v>
      </c>
      <c r="G602" s="96">
        <f>F602</f>
        <v>0</v>
      </c>
      <c r="H602" s="163"/>
      <c r="I602" s="100" t="s">
        <v>519</v>
      </c>
      <c r="J602" s="100" t="str">
        <f>VLOOKUP(I602,Presupuesto!$B$11:$C$565,2,0)</f>
        <v>DECIMOCUARTO MES</v>
      </c>
      <c r="K602" s="97" t="str">
        <f t="shared" si="18"/>
        <v>Posgrado</v>
      </c>
      <c r="L602" s="97" t="s">
        <v>395</v>
      </c>
    </row>
    <row r="603" spans="3:12" ht="15.75" thickBot="1" x14ac:dyDescent="0.3">
      <c r="C603" s="136" t="s">
        <v>490</v>
      </c>
      <c r="D603" s="198"/>
      <c r="E603" s="151">
        <v>12</v>
      </c>
      <c r="F603" s="292">
        <f>HLOOKUP($C603,$BZ$2:$CM$3,2,0)</f>
        <v>13896.4</v>
      </c>
      <c r="G603" s="112">
        <f>D603*E603*F603</f>
        <v>0</v>
      </c>
      <c r="H603" s="165"/>
      <c r="I603" s="113" t="s">
        <v>496</v>
      </c>
      <c r="J603" s="113" t="str">
        <f>VLOOKUP(I603,Presupuesto!$B$11:$C$565,2,0)</f>
        <v>SUELDOS Y SALARIOS PERMANENTES</v>
      </c>
      <c r="K603" s="97" t="str">
        <f t="shared" si="18"/>
        <v>Posgrado</v>
      </c>
      <c r="L603" s="97" t="s">
        <v>395</v>
      </c>
    </row>
    <row r="604" spans="3:12" x14ac:dyDescent="0.25">
      <c r="C604" s="170" t="s">
        <v>58</v>
      </c>
      <c r="D604" s="162"/>
      <c r="E604" s="153">
        <v>0</v>
      </c>
      <c r="F604" s="99">
        <f>IF(E603=0,"",(G603/E603)/12*E603)</f>
        <v>0</v>
      </c>
      <c r="G604" s="96">
        <f>F604</f>
        <v>0</v>
      </c>
      <c r="H604" s="163"/>
      <c r="I604" s="115" t="s">
        <v>516</v>
      </c>
      <c r="J604" s="115" t="str">
        <f>VLOOKUP(I604,Presupuesto!$B$11:$C$565,2,0)</f>
        <v>AGUINALDO Y DECIMO CUARTO MES</v>
      </c>
      <c r="K604" s="97" t="str">
        <f t="shared" si="18"/>
        <v>Posgrado</v>
      </c>
      <c r="L604" s="97" t="s">
        <v>395</v>
      </c>
    </row>
    <row r="605" spans="3:12" ht="15.75" thickBot="1" x14ac:dyDescent="0.3">
      <c r="C605" s="171" t="s">
        <v>59</v>
      </c>
      <c r="D605" s="162"/>
      <c r="E605" s="153">
        <v>0</v>
      </c>
      <c r="F605" s="116">
        <f>IF(E603&lt;6,"",((E603-6)/12)*(G603/E603))</f>
        <v>0</v>
      </c>
      <c r="G605" s="96">
        <f>F605</f>
        <v>0</v>
      </c>
      <c r="H605" s="163"/>
      <c r="I605" s="100" t="s">
        <v>519</v>
      </c>
      <c r="J605" s="100" t="str">
        <f>VLOOKUP(I605,Presupuesto!$B$11:$C$565,2,0)</f>
        <v>DECIMOCUARTO MES</v>
      </c>
      <c r="K605" s="97" t="str">
        <f t="shared" si="18"/>
        <v>Posgrado</v>
      </c>
      <c r="L605" s="97" t="s">
        <v>395</v>
      </c>
    </row>
    <row r="606" spans="3:12" ht="15.75" thickBot="1" x14ac:dyDescent="0.3">
      <c r="C606" s="136" t="s">
        <v>491</v>
      </c>
      <c r="D606" s="198"/>
      <c r="E606" s="151">
        <v>12</v>
      </c>
      <c r="F606" s="292">
        <f>HLOOKUP($C606,$BZ$2:$CM$3,2,0)</f>
        <v>15004.09</v>
      </c>
      <c r="G606" s="112">
        <f>D606*E606*F606</f>
        <v>0</v>
      </c>
      <c r="H606" s="165"/>
      <c r="I606" s="113" t="s">
        <v>496</v>
      </c>
      <c r="J606" s="113" t="str">
        <f>VLOOKUP(I606,Presupuesto!$B$11:$C$565,2,0)</f>
        <v>SUELDOS Y SALARIOS PERMANENTES</v>
      </c>
      <c r="K606" s="97" t="str">
        <f t="shared" si="18"/>
        <v>Posgrado</v>
      </c>
      <c r="L606" s="97" t="s">
        <v>395</v>
      </c>
    </row>
    <row r="607" spans="3:12" x14ac:dyDescent="0.25">
      <c r="C607" s="170" t="s">
        <v>58</v>
      </c>
      <c r="D607" s="162"/>
      <c r="E607" s="153">
        <v>0</v>
      </c>
      <c r="F607" s="99">
        <f>IF(E606=0,"",(G606/E606)/12*E606)</f>
        <v>0</v>
      </c>
      <c r="G607" s="96">
        <f>F607</f>
        <v>0</v>
      </c>
      <c r="H607" s="163"/>
      <c r="I607" s="115" t="s">
        <v>516</v>
      </c>
      <c r="J607" s="115" t="str">
        <f>VLOOKUP(I607,Presupuesto!$B$11:$C$565,2,0)</f>
        <v>AGUINALDO Y DECIMO CUARTO MES</v>
      </c>
      <c r="K607" s="97" t="str">
        <f t="shared" si="18"/>
        <v>Posgrado</v>
      </c>
      <c r="L607" s="97" t="s">
        <v>395</v>
      </c>
    </row>
    <row r="608" spans="3:12" ht="15.75" thickBot="1" x14ac:dyDescent="0.3">
      <c r="C608" s="171" t="s">
        <v>59</v>
      </c>
      <c r="D608" s="162"/>
      <c r="E608" s="153">
        <v>0</v>
      </c>
      <c r="F608" s="116">
        <f>IF(E606&lt;6,"",((E606-6)/12)*(G606/E606))</f>
        <v>0</v>
      </c>
      <c r="G608" s="96">
        <f>F608</f>
        <v>0</v>
      </c>
      <c r="H608" s="163"/>
      <c r="I608" s="100" t="s">
        <v>519</v>
      </c>
      <c r="J608" s="100" t="str">
        <f>VLOOKUP(I608,Presupuesto!$B$11:$C$565,2,0)</f>
        <v>DECIMOCUARTO MES</v>
      </c>
      <c r="K608" s="97" t="str">
        <f t="shared" si="18"/>
        <v>Posgrado</v>
      </c>
      <c r="L608" s="97" t="s">
        <v>395</v>
      </c>
    </row>
    <row r="609" spans="3:12" ht="15.75" thickBot="1" x14ac:dyDescent="0.3">
      <c r="C609" s="136" t="s">
        <v>492</v>
      </c>
      <c r="D609" s="198"/>
      <c r="E609" s="151">
        <v>12</v>
      </c>
      <c r="F609" s="292">
        <f>HLOOKUP($C609,$BZ$2:$CM$3,2,0)</f>
        <v>13238.9</v>
      </c>
      <c r="G609" s="112">
        <f>D609*E609*F609</f>
        <v>0</v>
      </c>
      <c r="H609" s="165"/>
      <c r="I609" s="113" t="s">
        <v>496</v>
      </c>
      <c r="J609" s="113" t="str">
        <f>VLOOKUP(I609,Presupuesto!$B$11:$C$565,2,0)</f>
        <v>SUELDOS Y SALARIOS PERMANENTES</v>
      </c>
      <c r="K609" s="97" t="str">
        <f t="shared" si="18"/>
        <v>Posgrado</v>
      </c>
      <c r="L609" s="97" t="s">
        <v>395</v>
      </c>
    </row>
    <row r="610" spans="3:12" x14ac:dyDescent="0.25">
      <c r="C610" s="170" t="s">
        <v>58</v>
      </c>
      <c r="D610" s="162"/>
      <c r="E610" s="153">
        <v>0</v>
      </c>
      <c r="F610" s="99">
        <f>IF(E609=0,"",(G609/E609)/12*E609)</f>
        <v>0</v>
      </c>
      <c r="G610" s="96">
        <f>F610</f>
        <v>0</v>
      </c>
      <c r="H610" s="163"/>
      <c r="I610" s="115" t="s">
        <v>516</v>
      </c>
      <c r="J610" s="115" t="str">
        <f>VLOOKUP(I610,Presupuesto!$B$11:$C$565,2,0)</f>
        <v>AGUINALDO Y DECIMO CUARTO MES</v>
      </c>
      <c r="K610" s="97" t="str">
        <f t="shared" si="18"/>
        <v>Posgrado</v>
      </c>
      <c r="L610" s="97" t="s">
        <v>395</v>
      </c>
    </row>
    <row r="611" spans="3:12" ht="15.75" thickBot="1" x14ac:dyDescent="0.3">
      <c r="C611" s="171" t="s">
        <v>59</v>
      </c>
      <c r="D611" s="162"/>
      <c r="E611" s="153">
        <v>0</v>
      </c>
      <c r="F611" s="116">
        <f>IF(E609&lt;6,"",((E609-6)/12)*(G609/E609))</f>
        <v>0</v>
      </c>
      <c r="G611" s="96">
        <f>F611</f>
        <v>0</v>
      </c>
      <c r="H611" s="163"/>
      <c r="I611" s="100" t="s">
        <v>519</v>
      </c>
      <c r="J611" s="100" t="str">
        <f>VLOOKUP(I611,Presupuesto!$B$11:$C$565,2,0)</f>
        <v>DECIMOCUARTO MES</v>
      </c>
      <c r="K611" s="97" t="str">
        <f t="shared" si="18"/>
        <v>Posgrado</v>
      </c>
      <c r="L611" s="97" t="s">
        <v>395</v>
      </c>
    </row>
    <row r="612" spans="3:12" ht="15.75" thickBot="1" x14ac:dyDescent="0.3">
      <c r="C612" s="136" t="s">
        <v>493</v>
      </c>
      <c r="D612" s="198"/>
      <c r="E612" s="151">
        <v>12</v>
      </c>
      <c r="F612" s="292">
        <f>HLOOKUP($C612,$BZ$2:$CM$3,2,0)</f>
        <v>12356.31</v>
      </c>
      <c r="G612" s="112">
        <f>D612*E612*F612</f>
        <v>0</v>
      </c>
      <c r="H612" s="165"/>
      <c r="I612" s="113" t="s">
        <v>496</v>
      </c>
      <c r="J612" s="113" t="str">
        <f>VLOOKUP(I612,Presupuesto!$B$11:$C$565,2,0)</f>
        <v>SUELDOS Y SALARIOS PERMANENTES</v>
      </c>
      <c r="K612" s="97" t="str">
        <f t="shared" ref="K612:K629" si="19">$K$579</f>
        <v>Posgrado</v>
      </c>
      <c r="L612" s="97" t="s">
        <v>395</v>
      </c>
    </row>
    <row r="613" spans="3:12" x14ac:dyDescent="0.25">
      <c r="C613" s="170" t="s">
        <v>58</v>
      </c>
      <c r="D613" s="162"/>
      <c r="E613" s="153">
        <v>0</v>
      </c>
      <c r="F613" s="99">
        <f>IF(E612=0,"",(G612/E612)/12*E612)</f>
        <v>0</v>
      </c>
      <c r="G613" s="96">
        <f>F613</f>
        <v>0</v>
      </c>
      <c r="H613" s="163"/>
      <c r="I613" s="115" t="s">
        <v>516</v>
      </c>
      <c r="J613" s="115" t="str">
        <f>VLOOKUP(I613,Presupuesto!$B$11:$C$565,2,0)</f>
        <v>AGUINALDO Y DECIMO CUARTO MES</v>
      </c>
      <c r="K613" s="97" t="str">
        <f t="shared" si="19"/>
        <v>Posgrado</v>
      </c>
      <c r="L613" s="97" t="s">
        <v>395</v>
      </c>
    </row>
    <row r="614" spans="3:12" ht="15.75" thickBot="1" x14ac:dyDescent="0.3">
      <c r="C614" s="171" t="s">
        <v>59</v>
      </c>
      <c r="D614" s="162"/>
      <c r="E614" s="153">
        <v>0</v>
      </c>
      <c r="F614" s="116">
        <f>IF(E612&lt;6,"",((E612-6)/12)*(G612/E612))</f>
        <v>0</v>
      </c>
      <c r="G614" s="96">
        <f>F614</f>
        <v>0</v>
      </c>
      <c r="H614" s="163"/>
      <c r="I614" s="100" t="s">
        <v>519</v>
      </c>
      <c r="J614" s="100" t="str">
        <f>VLOOKUP(I614,Presupuesto!$B$11:$C$565,2,0)</f>
        <v>DECIMOCUARTO MES</v>
      </c>
      <c r="K614" s="97" t="str">
        <f t="shared" si="19"/>
        <v>Posgrado</v>
      </c>
      <c r="L614" s="97" t="s">
        <v>395</v>
      </c>
    </row>
    <row r="615" spans="3:12" ht="15.75" thickBot="1" x14ac:dyDescent="0.3">
      <c r="C615" s="136" t="s">
        <v>494</v>
      </c>
      <c r="D615" s="198"/>
      <c r="E615" s="151">
        <v>12</v>
      </c>
      <c r="F615" s="292">
        <f>HLOOKUP($C615,$BZ$2:$CM$3,2,0)</f>
        <v>463.22</v>
      </c>
      <c r="G615" s="112">
        <f>D615*E615*F615</f>
        <v>0</v>
      </c>
      <c r="H615" s="165"/>
      <c r="I615" s="113" t="s">
        <v>496</v>
      </c>
      <c r="J615" s="113" t="str">
        <f>VLOOKUP(I615,Presupuesto!$B$11:$C$565,2,0)</f>
        <v>SUELDOS Y SALARIOS PERMANENTES</v>
      </c>
      <c r="K615" s="97" t="str">
        <f t="shared" si="19"/>
        <v>Posgrado</v>
      </c>
      <c r="L615" s="97" t="s">
        <v>395</v>
      </c>
    </row>
    <row r="616" spans="3:12" x14ac:dyDescent="0.25">
      <c r="C616" s="170" t="s">
        <v>58</v>
      </c>
      <c r="D616" s="162"/>
      <c r="E616" s="153">
        <v>0</v>
      </c>
      <c r="F616" s="99">
        <f>IF(E615=0,"",(G615/E615)/12*E615)</f>
        <v>0</v>
      </c>
      <c r="G616" s="96">
        <f>F616</f>
        <v>0</v>
      </c>
      <c r="H616" s="163"/>
      <c r="I616" s="115" t="s">
        <v>516</v>
      </c>
      <c r="J616" s="115" t="str">
        <f>VLOOKUP(I616,Presupuesto!$B$11:$C$565,2,0)</f>
        <v>AGUINALDO Y DECIMO CUARTO MES</v>
      </c>
      <c r="K616" s="97" t="str">
        <f t="shared" si="19"/>
        <v>Posgrado</v>
      </c>
      <c r="L616" s="97" t="s">
        <v>395</v>
      </c>
    </row>
    <row r="617" spans="3:12" ht="15.75" thickBot="1" x14ac:dyDescent="0.3">
      <c r="C617" s="171" t="s">
        <v>59</v>
      </c>
      <c r="D617" s="162"/>
      <c r="E617" s="153">
        <v>0</v>
      </c>
      <c r="F617" s="116">
        <f>IF(E615&lt;6,"",((E615-6)/12)*(G615/E615))</f>
        <v>0</v>
      </c>
      <c r="G617" s="96">
        <f>F617</f>
        <v>0</v>
      </c>
      <c r="H617" s="163"/>
      <c r="I617" s="100" t="s">
        <v>519</v>
      </c>
      <c r="J617" s="100" t="str">
        <f>VLOOKUP(I617,Presupuesto!$B$11:$C$565,2,0)</f>
        <v>DECIMOCUARTO MES</v>
      </c>
      <c r="K617" s="97" t="str">
        <f t="shared" si="19"/>
        <v>Posgrado</v>
      </c>
      <c r="L617" s="97" t="s">
        <v>395</v>
      </c>
    </row>
    <row r="618" spans="3:12" ht="15.75" thickBot="1" x14ac:dyDescent="0.3">
      <c r="C618" s="136" t="s">
        <v>495</v>
      </c>
      <c r="D618" s="198"/>
      <c r="E618" s="151">
        <v>12</v>
      </c>
      <c r="F618" s="292">
        <f>HLOOKUP($C618,$BZ$2:$CM$3,2,0)</f>
        <v>2007.3</v>
      </c>
      <c r="G618" s="112">
        <f>D618*E618*F618</f>
        <v>0</v>
      </c>
      <c r="H618" s="165"/>
      <c r="I618" s="113" t="s">
        <v>496</v>
      </c>
      <c r="J618" s="113" t="str">
        <f>VLOOKUP(I618,Presupuesto!$B$11:$C$565,2,0)</f>
        <v>SUELDOS Y SALARIOS PERMANENTES</v>
      </c>
      <c r="K618" s="97" t="str">
        <f t="shared" si="19"/>
        <v>Posgrado</v>
      </c>
      <c r="L618" s="97" t="s">
        <v>395</v>
      </c>
    </row>
    <row r="619" spans="3:12" x14ac:dyDescent="0.25">
      <c r="C619" s="170" t="s">
        <v>58</v>
      </c>
      <c r="D619" s="162"/>
      <c r="E619" s="153">
        <v>0</v>
      </c>
      <c r="F619" s="99">
        <f>IF(E618=0,"",(G618/E618)/12*E618)</f>
        <v>0</v>
      </c>
      <c r="G619" s="96">
        <f>F619</f>
        <v>0</v>
      </c>
      <c r="H619" s="163"/>
      <c r="I619" s="115" t="s">
        <v>516</v>
      </c>
      <c r="J619" s="115" t="str">
        <f>VLOOKUP(I619,Presupuesto!$B$11:$C$565,2,0)</f>
        <v>AGUINALDO Y DECIMO CUARTO MES</v>
      </c>
      <c r="K619" s="97" t="str">
        <f t="shared" si="19"/>
        <v>Posgrado</v>
      </c>
      <c r="L619" s="97" t="s">
        <v>395</v>
      </c>
    </row>
    <row r="620" spans="3:12" ht="15.75" thickBot="1" x14ac:dyDescent="0.3">
      <c r="C620" s="171" t="s">
        <v>59</v>
      </c>
      <c r="D620" s="162"/>
      <c r="E620" s="153">
        <v>0</v>
      </c>
      <c r="F620" s="116">
        <f>IF(E618&lt;6,"",((E618-6)/12)*(G618/E618))</f>
        <v>0</v>
      </c>
      <c r="G620" s="96">
        <f>F620</f>
        <v>0</v>
      </c>
      <c r="H620" s="163"/>
      <c r="I620" s="100" t="s">
        <v>519</v>
      </c>
      <c r="J620" s="100" t="str">
        <f>VLOOKUP(I620,Presupuesto!$B$11:$C$565,2,0)</f>
        <v>DECIMOCUARTO MES</v>
      </c>
      <c r="K620" s="97" t="str">
        <f t="shared" si="19"/>
        <v>Posgrado</v>
      </c>
      <c r="L620" s="97" t="s">
        <v>395</v>
      </c>
    </row>
    <row r="621" spans="3:12" ht="15.75" thickBot="1" x14ac:dyDescent="0.3">
      <c r="C621" s="139" t="s">
        <v>83</v>
      </c>
      <c r="D621" s="198"/>
      <c r="E621" s="151">
        <v>12</v>
      </c>
      <c r="F621" s="138">
        <v>30000</v>
      </c>
      <c r="G621" s="112">
        <f>D621*E621*F621</f>
        <v>0</v>
      </c>
      <c r="H621" s="165"/>
      <c r="I621" s="113" t="s">
        <v>564</v>
      </c>
      <c r="J621" s="113" t="str">
        <f>VLOOKUP(I621,Presupuesto!$B$11:$C$565,2,0)</f>
        <v>CONTRATOS ESPECIALES</v>
      </c>
      <c r="K621" s="97" t="str">
        <f t="shared" si="19"/>
        <v>Posgrado</v>
      </c>
      <c r="L621" s="97" t="s">
        <v>395</v>
      </c>
    </row>
    <row r="622" spans="3:12" x14ac:dyDescent="0.25">
      <c r="C622" s="170" t="s">
        <v>58</v>
      </c>
      <c r="D622" s="162"/>
      <c r="E622" s="153">
        <v>0</v>
      </c>
      <c r="F622" s="116">
        <f>IF(E621=0,"",(G621/E621)/12*E621)</f>
        <v>0</v>
      </c>
      <c r="G622" s="96">
        <f>F622</f>
        <v>0</v>
      </c>
      <c r="H622" s="163"/>
      <c r="I622" s="100" t="s">
        <v>564</v>
      </c>
      <c r="J622" s="100" t="str">
        <f>VLOOKUP(I622,Presupuesto!$B$11:$C$565,2,0)</f>
        <v>CONTRATOS ESPECIALES</v>
      </c>
      <c r="K622" s="97" t="str">
        <f t="shared" si="19"/>
        <v>Posgrado</v>
      </c>
      <c r="L622" s="97" t="s">
        <v>394</v>
      </c>
    </row>
    <row r="623" spans="3:12" ht="15.75" thickBot="1" x14ac:dyDescent="0.3">
      <c r="C623" s="171" t="s">
        <v>59</v>
      </c>
      <c r="D623" s="162"/>
      <c r="E623" s="153">
        <v>0</v>
      </c>
      <c r="F623" s="99">
        <f>IF(E621&lt;6,"",((E621-6)/12)*(G621/E621))</f>
        <v>0</v>
      </c>
      <c r="G623" s="96">
        <f>F623</f>
        <v>0</v>
      </c>
      <c r="H623" s="163"/>
      <c r="I623" s="100" t="s">
        <v>564</v>
      </c>
      <c r="J623" s="100" t="str">
        <f>VLOOKUP(I623,Presupuesto!$B$11:$C$565,2,0)</f>
        <v>CONTRATOS ESPECIALES</v>
      </c>
      <c r="K623" s="97" t="str">
        <f t="shared" si="19"/>
        <v>Posgrado</v>
      </c>
      <c r="L623" s="97" t="s">
        <v>399</v>
      </c>
    </row>
    <row r="624" spans="3:12" ht="15.75" thickBot="1" x14ac:dyDescent="0.3">
      <c r="C624" s="139" t="s">
        <v>60</v>
      </c>
      <c r="D624" s="198"/>
      <c r="E624" s="151">
        <v>12</v>
      </c>
      <c r="F624" s="117">
        <v>30000</v>
      </c>
      <c r="G624" s="112">
        <f>D624*E624*F624</f>
        <v>0</v>
      </c>
      <c r="H624" s="165"/>
      <c r="I624" s="113" t="s">
        <v>705</v>
      </c>
      <c r="J624" s="113" t="str">
        <f>VLOOKUP(I624,Presupuesto!$B$11:$C$565,2,0)</f>
        <v>OTROS SERVICIOS TECNICOS Y PROFESIONALES</v>
      </c>
      <c r="K624" s="97" t="str">
        <f t="shared" si="19"/>
        <v>Posgrado</v>
      </c>
      <c r="L624" s="97" t="s">
        <v>394</v>
      </c>
    </row>
    <row r="625" spans="3:12" x14ac:dyDescent="0.25">
      <c r="C625" s="170" t="s">
        <v>58</v>
      </c>
      <c r="D625" s="162"/>
      <c r="E625" s="153">
        <v>0</v>
      </c>
      <c r="F625" s="99">
        <v>0</v>
      </c>
      <c r="G625" s="96">
        <f>F625</f>
        <v>0</v>
      </c>
      <c r="H625" s="163"/>
      <c r="I625" s="100" t="s">
        <v>705</v>
      </c>
      <c r="J625" s="100" t="str">
        <f>VLOOKUP(I625,Presupuesto!$B$11:$C$565,2,0)</f>
        <v>OTROS SERVICIOS TECNICOS Y PROFESIONALES</v>
      </c>
      <c r="K625" s="97" t="str">
        <f t="shared" si="19"/>
        <v>Posgrado</v>
      </c>
      <c r="L625" s="97" t="s">
        <v>394</v>
      </c>
    </row>
    <row r="626" spans="3:12" ht="15.75" thickBot="1" x14ac:dyDescent="0.3">
      <c r="C626" s="171" t="s">
        <v>59</v>
      </c>
      <c r="D626" s="162"/>
      <c r="E626" s="153">
        <v>0</v>
      </c>
      <c r="F626" s="99">
        <v>0</v>
      </c>
      <c r="G626" s="96">
        <f>F626</f>
        <v>0</v>
      </c>
      <c r="H626" s="163"/>
      <c r="I626" s="100" t="s">
        <v>705</v>
      </c>
      <c r="J626" s="100" t="str">
        <f>VLOOKUP(I626,Presupuesto!$B$11:$C$565,2,0)</f>
        <v>OTROS SERVICIOS TECNICOS Y PROFESIONALES</v>
      </c>
      <c r="K626" s="97" t="str">
        <f t="shared" si="19"/>
        <v>Posgrado</v>
      </c>
      <c r="L626" s="97" t="s">
        <v>394</v>
      </c>
    </row>
    <row r="627" spans="3:12" ht="15.75" thickBot="1" x14ac:dyDescent="0.3">
      <c r="C627" s="139" t="s">
        <v>61</v>
      </c>
      <c r="D627" s="198"/>
      <c r="E627" s="151">
        <v>12</v>
      </c>
      <c r="F627" s="117">
        <v>30000</v>
      </c>
      <c r="G627" s="112">
        <f>D627*E627*F627</f>
        <v>0</v>
      </c>
      <c r="H627" s="165"/>
      <c r="I627" s="113" t="s">
        <v>496</v>
      </c>
      <c r="J627" s="113" t="str">
        <f>VLOOKUP(I627,Presupuesto!$B$11:$C$565,2,0)</f>
        <v>SUELDOS Y SALARIOS PERMANENTES</v>
      </c>
      <c r="K627" s="97" t="str">
        <f t="shared" si="19"/>
        <v>Posgrado</v>
      </c>
      <c r="L627" s="97" t="s">
        <v>394</v>
      </c>
    </row>
    <row r="628" spans="3:12" x14ac:dyDescent="0.25">
      <c r="C628" s="170" t="s">
        <v>58</v>
      </c>
      <c r="D628" s="168"/>
      <c r="E628" s="130">
        <v>0</v>
      </c>
      <c r="F628" s="118">
        <f>IF(E627=0,"",(G627/E627)/12*E627)</f>
        <v>0</v>
      </c>
      <c r="G628" s="119">
        <f>F628</f>
        <v>0</v>
      </c>
      <c r="H628" s="163"/>
      <c r="I628" s="100" t="s">
        <v>516</v>
      </c>
      <c r="J628" s="100" t="str">
        <f>VLOOKUP(I628,Presupuesto!$B$11:$C$565,2,0)</f>
        <v>AGUINALDO Y DECIMO CUARTO MES</v>
      </c>
      <c r="K628" s="97" t="str">
        <f t="shared" si="19"/>
        <v>Posgrado</v>
      </c>
      <c r="L628" s="97" t="s">
        <v>394</v>
      </c>
    </row>
    <row r="629" spans="3:12" ht="15.75" thickBot="1" x14ac:dyDescent="0.3">
      <c r="C629" s="172" t="s">
        <v>59</v>
      </c>
      <c r="D629" s="161"/>
      <c r="E629" s="131">
        <v>0</v>
      </c>
      <c r="F629" s="104">
        <f>IF(E627&lt;6,"",((E627-6)/12)*(G627/E627))</f>
        <v>0</v>
      </c>
      <c r="G629" s="104">
        <f>F629</f>
        <v>0</v>
      </c>
      <c r="H629" s="161"/>
      <c r="I629" s="105" t="s">
        <v>519</v>
      </c>
      <c r="J629" s="123" t="str">
        <f>VLOOKUP(I629,Presupuesto!$B$11:$C$565,2,0)</f>
        <v>DECIMOCUARTO MES</v>
      </c>
      <c r="K629" s="105" t="str">
        <f t="shared" si="19"/>
        <v>Posgrado</v>
      </c>
      <c r="L629" s="123" t="s">
        <v>394</v>
      </c>
    </row>
    <row r="631" spans="3:12" ht="15.75" thickBot="1" x14ac:dyDescent="0.3"/>
    <row r="632" spans="3:12" ht="15.75" thickBot="1" x14ac:dyDescent="0.3">
      <c r="C632" s="69" t="s">
        <v>43</v>
      </c>
      <c r="D632" s="30">
        <f>SUM(G639:G689)</f>
        <v>0</v>
      </c>
      <c r="E632" s="92"/>
      <c r="F632" s="92"/>
      <c r="G632" s="92"/>
      <c r="H632" s="75"/>
      <c r="I632" s="75"/>
      <c r="J632" s="75"/>
    </row>
    <row r="633" spans="3:12" x14ac:dyDescent="0.25">
      <c r="D633" s="31"/>
      <c r="E633" s="92"/>
      <c r="F633" s="92"/>
      <c r="G633" s="92"/>
      <c r="H633" s="75"/>
      <c r="I633" s="75"/>
      <c r="J633" s="75"/>
    </row>
    <row r="634" spans="3:12" x14ac:dyDescent="0.25">
      <c r="D634" s="31"/>
      <c r="E634" s="92"/>
      <c r="F634" s="92"/>
      <c r="G634" s="92"/>
      <c r="H634" s="75"/>
      <c r="I634" s="75"/>
      <c r="J634" s="75"/>
    </row>
    <row r="635" spans="3:12" ht="15.75" x14ac:dyDescent="0.25">
      <c r="C635" s="201" t="s">
        <v>392</v>
      </c>
      <c r="D635" s="347"/>
      <c r="E635" s="92"/>
      <c r="F635" s="92"/>
      <c r="G635" s="92"/>
      <c r="H635" s="75"/>
      <c r="I635" s="75"/>
      <c r="J635" s="75"/>
    </row>
    <row r="636" spans="3:12" ht="18.75" x14ac:dyDescent="0.25">
      <c r="C636" s="207" t="e">
        <f>IFERROR(VLOOKUP(D635,'1. Desarrollo e Innov. Curricu.'!$E:$F,2,FALSE),IFERROR(VLOOKUP(D635,'2. Investigación Científica'!$E:$F,2,FALSE),IFERROR(VLOOKUP(D635,'3. Vinculación Univ. Sociedad'!$E:$F,2,FALSE),IFERROR(VLOOKUP(D635,'4. Docencia y Profesorado Univ.'!$E:$F,2,FALSE),IFERROR(VLOOKUP(D635,'5. Estudiantes y Graduados'!$E:$F,2,FALSE),IFERROR(VLOOKUP(D635,'11. Gestion Administrativa'!$E:$F,2,FALSE),IFERROR(VLOOKUP(D635,'13. Gestión Académica'!$E:$F,2,FALSE),IFERROR(VLOOKUP(D635,'8. Asegura. de la Calid. y M'!$E:$F,2,FALSE),IFERROR(VLOOKUP(D635,'6. Gestión del Conocimiento'!$E:$F,2,FALSE),IFERROR(VLOOKUP(D635,'15. Gobernabilidad y Proceso...'!$E:$F,2,FALSE),IFERROR(VLOOKUP(D635,'12. Gestión del Talento Humano'!$E:$F,2,FALSE),IFERROR(VLOOKUP(D635,'14. Internacional... de la E.S.'!$E:$F,2,FALSE),IFERROR(VLOOKUP(D635,'10. Posgrado'!$E:$F,2,FALSE),IFERROR(VLOOKUP(D635,'17. Gestión TIC'!$E:$F,2,FALSE),IFERROR(VLOOKUP(D635,'16. Desa. del Sistema Educ.Sup.'!$E:$F,2,FALSE),IFERROR(VLOOKUP(D635,'9. Cultura de Inno. Insti...'!$E:$F,2,FALSE),VLOOKUP(D635,'7. Lo Esencial de la Reforma U.'!$E:$F,2,0)))))))))))))))))</f>
        <v>#N/A</v>
      </c>
      <c r="D636" s="31"/>
      <c r="E636" s="92"/>
      <c r="F636" s="92"/>
      <c r="G636" s="92"/>
      <c r="H636" s="75"/>
      <c r="I636" s="75"/>
      <c r="J636" s="75"/>
      <c r="K636" s="152"/>
    </row>
    <row r="637" spans="3:12" ht="15.75" thickBot="1" x14ac:dyDescent="0.3">
      <c r="C637" s="176"/>
      <c r="D637" s="31"/>
      <c r="E637" s="92"/>
      <c r="F637" s="92"/>
      <c r="G637" s="92"/>
      <c r="H637" s="75"/>
      <c r="I637" s="75"/>
      <c r="J637" s="75"/>
      <c r="K637" s="152"/>
    </row>
    <row r="638" spans="3:12" ht="30.75" thickBot="1" x14ac:dyDescent="0.3">
      <c r="C638" s="133" t="s">
        <v>44</v>
      </c>
      <c r="D638" s="137" t="s">
        <v>55</v>
      </c>
      <c r="E638" s="169" t="s">
        <v>56</v>
      </c>
      <c r="F638" s="137" t="s">
        <v>57</v>
      </c>
      <c r="G638" s="134" t="s">
        <v>27</v>
      </c>
      <c r="H638" s="132" t="s">
        <v>131</v>
      </c>
      <c r="I638" s="135" t="s">
        <v>46</v>
      </c>
      <c r="J638" s="135" t="s">
        <v>132</v>
      </c>
      <c r="K638" s="135" t="s">
        <v>410</v>
      </c>
      <c r="L638" s="135" t="s">
        <v>411</v>
      </c>
    </row>
    <row r="639" spans="3:12" ht="15.75" thickBot="1" x14ac:dyDescent="0.3">
      <c r="C639" s="136" t="s">
        <v>482</v>
      </c>
      <c r="D639" s="198"/>
      <c r="E639" s="151">
        <v>12</v>
      </c>
      <c r="F639" s="292">
        <f>HLOOKUP($C639,$BZ$2:$CM$3,2,0)</f>
        <v>43674.39</v>
      </c>
      <c r="G639" s="112">
        <f>D639*E639*F639</f>
        <v>0</v>
      </c>
      <c r="H639" s="165"/>
      <c r="I639" s="113" t="s">
        <v>496</v>
      </c>
      <c r="J639" s="113" t="str">
        <f>VLOOKUP(I639,Presupuesto!$B$11:$C$565,2,0)</f>
        <v>SUELDOS Y SALARIOS PERMANENTES</v>
      </c>
      <c r="K639" s="215" t="s">
        <v>1450</v>
      </c>
      <c r="L639" s="97" t="s">
        <v>394</v>
      </c>
    </row>
    <row r="640" spans="3:12" x14ac:dyDescent="0.25">
      <c r="C640" s="170" t="s">
        <v>58</v>
      </c>
      <c r="D640" s="162"/>
      <c r="E640" s="153">
        <v>0</v>
      </c>
      <c r="F640" s="99">
        <f>IF(E639=0,"",(G639/E639)/12*E639)</f>
        <v>0</v>
      </c>
      <c r="G640" s="96">
        <f>F640</f>
        <v>0</v>
      </c>
      <c r="H640" s="163"/>
      <c r="I640" s="115" t="s">
        <v>516</v>
      </c>
      <c r="J640" s="115" t="str">
        <f>VLOOKUP(I640,Presupuesto!$B$11:$C$565,2,0)</f>
        <v>AGUINALDO Y DECIMO CUARTO MES</v>
      </c>
      <c r="K640" s="97" t="str">
        <f t="shared" ref="K640:K671" si="20">$K$639</f>
        <v>Posgrado</v>
      </c>
      <c r="L640" s="97" t="s">
        <v>412</v>
      </c>
    </row>
    <row r="641" spans="3:12" ht="15.75" thickBot="1" x14ac:dyDescent="0.3">
      <c r="C641" s="171" t="s">
        <v>59</v>
      </c>
      <c r="D641" s="162"/>
      <c r="E641" s="153">
        <v>0</v>
      </c>
      <c r="F641" s="116">
        <f>IF(E639&lt;6,"",((E639-6)/12)*(G639/E639))</f>
        <v>0</v>
      </c>
      <c r="G641" s="96">
        <f>F641</f>
        <v>0</v>
      </c>
      <c r="H641" s="163"/>
      <c r="I641" s="100" t="s">
        <v>519</v>
      </c>
      <c r="J641" s="100" t="str">
        <f>VLOOKUP(I641,Presupuesto!$B$11:$C$565,2,0)</f>
        <v>DECIMOCUARTO MES</v>
      </c>
      <c r="K641" s="97" t="str">
        <f t="shared" si="20"/>
        <v>Posgrado</v>
      </c>
      <c r="L641" s="97" t="s">
        <v>395</v>
      </c>
    </row>
    <row r="642" spans="3:12" ht="15.75" thickBot="1" x14ac:dyDescent="0.3">
      <c r="C642" s="136" t="s">
        <v>483</v>
      </c>
      <c r="D642" s="198"/>
      <c r="E642" s="151">
        <v>12</v>
      </c>
      <c r="F642" s="292">
        <f>HLOOKUP($C642,$BZ$2:$CM$3,2,0)</f>
        <v>39703.99</v>
      </c>
      <c r="G642" s="112">
        <f>D642*E642*F642</f>
        <v>0</v>
      </c>
      <c r="H642" s="165"/>
      <c r="I642" s="113" t="s">
        <v>496</v>
      </c>
      <c r="J642" s="113" t="str">
        <f>VLOOKUP(I642,Presupuesto!$B$11:$C$565,2,0)</f>
        <v>SUELDOS Y SALARIOS PERMANENTES</v>
      </c>
      <c r="K642" s="97" t="str">
        <f t="shared" si="20"/>
        <v>Posgrado</v>
      </c>
      <c r="L642" s="97" t="s">
        <v>395</v>
      </c>
    </row>
    <row r="643" spans="3:12" x14ac:dyDescent="0.25">
      <c r="C643" s="170" t="s">
        <v>58</v>
      </c>
      <c r="D643" s="162"/>
      <c r="E643" s="153">
        <v>0</v>
      </c>
      <c r="F643" s="99">
        <f>IF(E642=0,"",(G642/E642)/12*E642)</f>
        <v>0</v>
      </c>
      <c r="G643" s="96">
        <f>F643</f>
        <v>0</v>
      </c>
      <c r="H643" s="163"/>
      <c r="I643" s="115" t="s">
        <v>516</v>
      </c>
      <c r="J643" s="115" t="str">
        <f>VLOOKUP(I643,Presupuesto!$B$11:$C$565,2,0)</f>
        <v>AGUINALDO Y DECIMO CUARTO MES</v>
      </c>
      <c r="K643" s="97" t="str">
        <f t="shared" si="20"/>
        <v>Posgrado</v>
      </c>
      <c r="L643" s="97" t="s">
        <v>395</v>
      </c>
    </row>
    <row r="644" spans="3:12" ht="15.75" thickBot="1" x14ac:dyDescent="0.3">
      <c r="C644" s="171" t="s">
        <v>59</v>
      </c>
      <c r="D644" s="162"/>
      <c r="E644" s="153">
        <v>0</v>
      </c>
      <c r="F644" s="116">
        <f>IF(E642&lt;6,"",((E642-6)/12)*(G642/E642))</f>
        <v>0</v>
      </c>
      <c r="G644" s="96">
        <f>F644</f>
        <v>0</v>
      </c>
      <c r="H644" s="163"/>
      <c r="I644" s="100" t="s">
        <v>519</v>
      </c>
      <c r="J644" s="100" t="str">
        <f>VLOOKUP(I644,Presupuesto!$B$11:$C$565,2,0)</f>
        <v>DECIMOCUARTO MES</v>
      </c>
      <c r="K644" s="97" t="str">
        <f t="shared" si="20"/>
        <v>Posgrado</v>
      </c>
      <c r="L644" s="97" t="s">
        <v>395</v>
      </c>
    </row>
    <row r="645" spans="3:12" ht="15.75" thickBot="1" x14ac:dyDescent="0.3">
      <c r="C645" s="136" t="s">
        <v>484</v>
      </c>
      <c r="D645" s="198"/>
      <c r="E645" s="151">
        <v>12</v>
      </c>
      <c r="F645" s="292">
        <f>HLOOKUP($C645,$BZ$2:$CM$3,2,0)</f>
        <v>35733.589999999997</v>
      </c>
      <c r="G645" s="112">
        <f>D645*E645*F645</f>
        <v>0</v>
      </c>
      <c r="H645" s="165"/>
      <c r="I645" s="113" t="s">
        <v>496</v>
      </c>
      <c r="J645" s="113" t="str">
        <f>VLOOKUP(I645,Presupuesto!$B$11:$C$565,2,0)</f>
        <v>SUELDOS Y SALARIOS PERMANENTES</v>
      </c>
      <c r="K645" s="97" t="str">
        <f t="shared" si="20"/>
        <v>Posgrado</v>
      </c>
      <c r="L645" s="97" t="s">
        <v>395</v>
      </c>
    </row>
    <row r="646" spans="3:12" x14ac:dyDescent="0.25">
      <c r="C646" s="170" t="s">
        <v>58</v>
      </c>
      <c r="D646" s="162"/>
      <c r="E646" s="153">
        <v>0</v>
      </c>
      <c r="F646" s="99">
        <f>IF(E645=0,"",(G645/E645)/12*E645)</f>
        <v>0</v>
      </c>
      <c r="G646" s="96">
        <f>F646</f>
        <v>0</v>
      </c>
      <c r="H646" s="163"/>
      <c r="I646" s="115" t="s">
        <v>516</v>
      </c>
      <c r="J646" s="115" t="str">
        <f>VLOOKUP(I646,Presupuesto!$B$11:$C$565,2,0)</f>
        <v>AGUINALDO Y DECIMO CUARTO MES</v>
      </c>
      <c r="K646" s="97" t="str">
        <f t="shared" si="20"/>
        <v>Posgrado</v>
      </c>
      <c r="L646" s="97" t="s">
        <v>395</v>
      </c>
    </row>
    <row r="647" spans="3:12" ht="15.75" thickBot="1" x14ac:dyDescent="0.3">
      <c r="C647" s="171" t="s">
        <v>59</v>
      </c>
      <c r="D647" s="162"/>
      <c r="E647" s="153">
        <v>0</v>
      </c>
      <c r="F647" s="116">
        <f>IF(E645&lt;6,"",((E645-6)/12)*(G645/E645))</f>
        <v>0</v>
      </c>
      <c r="G647" s="96">
        <f>F647</f>
        <v>0</v>
      </c>
      <c r="H647" s="163"/>
      <c r="I647" s="100" t="s">
        <v>519</v>
      </c>
      <c r="J647" s="100" t="str">
        <f>VLOOKUP(I647,Presupuesto!$B$11:$C$565,2,0)</f>
        <v>DECIMOCUARTO MES</v>
      </c>
      <c r="K647" s="97" t="str">
        <f t="shared" si="20"/>
        <v>Posgrado</v>
      </c>
      <c r="L647" s="97" t="s">
        <v>395</v>
      </c>
    </row>
    <row r="648" spans="3:12" ht="15.75" thickBot="1" x14ac:dyDescent="0.3">
      <c r="C648" s="136" t="s">
        <v>485</v>
      </c>
      <c r="D648" s="198"/>
      <c r="E648" s="151">
        <v>12</v>
      </c>
      <c r="F648" s="292">
        <f>HLOOKUP($C648,$BZ$2:$CM$3,2,0)</f>
        <v>31763.19</v>
      </c>
      <c r="G648" s="112">
        <f>D648*E648*F648</f>
        <v>0</v>
      </c>
      <c r="H648" s="165"/>
      <c r="I648" s="113" t="s">
        <v>496</v>
      </c>
      <c r="J648" s="113" t="str">
        <f>VLOOKUP(I648,Presupuesto!$B$11:$C$565,2,0)</f>
        <v>SUELDOS Y SALARIOS PERMANENTES</v>
      </c>
      <c r="K648" s="97" t="str">
        <f t="shared" si="20"/>
        <v>Posgrado</v>
      </c>
      <c r="L648" s="97" t="s">
        <v>395</v>
      </c>
    </row>
    <row r="649" spans="3:12" x14ac:dyDescent="0.25">
      <c r="C649" s="170" t="s">
        <v>58</v>
      </c>
      <c r="D649" s="162"/>
      <c r="E649" s="153">
        <v>0</v>
      </c>
      <c r="F649" s="99">
        <f>IF(E648=0,"",(G648/E648)/12*E648)</f>
        <v>0</v>
      </c>
      <c r="G649" s="96">
        <f>F649</f>
        <v>0</v>
      </c>
      <c r="H649" s="163"/>
      <c r="I649" s="115" t="s">
        <v>516</v>
      </c>
      <c r="J649" s="115" t="str">
        <f>VLOOKUP(I649,Presupuesto!$B$11:$C$565,2,0)</f>
        <v>AGUINALDO Y DECIMO CUARTO MES</v>
      </c>
      <c r="K649" s="97" t="str">
        <f t="shared" si="20"/>
        <v>Posgrado</v>
      </c>
      <c r="L649" s="97" t="s">
        <v>395</v>
      </c>
    </row>
    <row r="650" spans="3:12" ht="15.75" thickBot="1" x14ac:dyDescent="0.3">
      <c r="C650" s="171" t="s">
        <v>59</v>
      </c>
      <c r="D650" s="162"/>
      <c r="E650" s="153">
        <v>0</v>
      </c>
      <c r="F650" s="116">
        <f>IF(E648&lt;6,"",((E648-6)/12)*(G648/E648))</f>
        <v>0</v>
      </c>
      <c r="G650" s="96">
        <f>F650</f>
        <v>0</v>
      </c>
      <c r="H650" s="163"/>
      <c r="I650" s="100" t="s">
        <v>519</v>
      </c>
      <c r="J650" s="100" t="str">
        <f>VLOOKUP(I650,Presupuesto!$B$11:$C$565,2,0)</f>
        <v>DECIMOCUARTO MES</v>
      </c>
      <c r="K650" s="97" t="str">
        <f t="shared" si="20"/>
        <v>Posgrado</v>
      </c>
      <c r="L650" s="97" t="s">
        <v>395</v>
      </c>
    </row>
    <row r="651" spans="3:12" ht="15.75" thickBot="1" x14ac:dyDescent="0.3">
      <c r="C651" s="136" t="s">
        <v>486</v>
      </c>
      <c r="D651" s="198"/>
      <c r="E651" s="151">
        <v>12</v>
      </c>
      <c r="F651" s="292">
        <f>HLOOKUP($C651,$BZ$2:$CM$3,2,0)</f>
        <v>29777.99</v>
      </c>
      <c r="G651" s="112">
        <f>D651*E651*F651</f>
        <v>0</v>
      </c>
      <c r="H651" s="165"/>
      <c r="I651" s="113" t="s">
        <v>496</v>
      </c>
      <c r="J651" s="113" t="str">
        <f>VLOOKUP(I651,Presupuesto!$B$11:$C$565,2,0)</f>
        <v>SUELDOS Y SALARIOS PERMANENTES</v>
      </c>
      <c r="K651" s="97" t="str">
        <f t="shared" si="20"/>
        <v>Posgrado</v>
      </c>
      <c r="L651" s="97" t="s">
        <v>395</v>
      </c>
    </row>
    <row r="652" spans="3:12" x14ac:dyDescent="0.25">
      <c r="C652" s="170" t="s">
        <v>58</v>
      </c>
      <c r="D652" s="162"/>
      <c r="E652" s="153">
        <v>0</v>
      </c>
      <c r="F652" s="99">
        <f>IF(E651=0,"",(G651/E651)/12*E651)</f>
        <v>0</v>
      </c>
      <c r="G652" s="96">
        <f>F652</f>
        <v>0</v>
      </c>
      <c r="H652" s="163"/>
      <c r="I652" s="115" t="s">
        <v>516</v>
      </c>
      <c r="J652" s="115" t="str">
        <f>VLOOKUP(I652,Presupuesto!$B$11:$C$565,2,0)</f>
        <v>AGUINALDO Y DECIMO CUARTO MES</v>
      </c>
      <c r="K652" s="97" t="str">
        <f t="shared" si="20"/>
        <v>Posgrado</v>
      </c>
      <c r="L652" s="97" t="s">
        <v>395</v>
      </c>
    </row>
    <row r="653" spans="3:12" ht="15.75" thickBot="1" x14ac:dyDescent="0.3">
      <c r="C653" s="171" t="s">
        <v>59</v>
      </c>
      <c r="D653" s="162"/>
      <c r="E653" s="153">
        <v>0</v>
      </c>
      <c r="F653" s="116">
        <f>IF(E651&lt;6,"",((E651-6)/12)*(G651/E651))</f>
        <v>0</v>
      </c>
      <c r="G653" s="96">
        <f>F653</f>
        <v>0</v>
      </c>
      <c r="H653" s="163"/>
      <c r="I653" s="100" t="s">
        <v>519</v>
      </c>
      <c r="J653" s="100" t="str">
        <f>VLOOKUP(I653,Presupuesto!$B$11:$C$565,2,0)</f>
        <v>DECIMOCUARTO MES</v>
      </c>
      <c r="K653" s="97" t="str">
        <f t="shared" si="20"/>
        <v>Posgrado</v>
      </c>
      <c r="L653" s="97" t="s">
        <v>395</v>
      </c>
    </row>
    <row r="654" spans="3:12" ht="15.75" thickBot="1" x14ac:dyDescent="0.3">
      <c r="C654" s="136" t="s">
        <v>487</v>
      </c>
      <c r="D654" s="198"/>
      <c r="E654" s="151">
        <v>12</v>
      </c>
      <c r="F654" s="292">
        <f>HLOOKUP($C654,$BZ$2:$CM$3,2,0)</f>
        <v>27792.79</v>
      </c>
      <c r="G654" s="112">
        <f>D654*E654*F654</f>
        <v>0</v>
      </c>
      <c r="H654" s="165"/>
      <c r="I654" s="113" t="s">
        <v>496</v>
      </c>
      <c r="J654" s="113" t="str">
        <f>VLOOKUP(I654,Presupuesto!$B$11:$C$565,2,0)</f>
        <v>SUELDOS Y SALARIOS PERMANENTES</v>
      </c>
      <c r="K654" s="97" t="str">
        <f t="shared" si="20"/>
        <v>Posgrado</v>
      </c>
      <c r="L654" s="97" t="s">
        <v>395</v>
      </c>
    </row>
    <row r="655" spans="3:12" x14ac:dyDescent="0.25">
      <c r="C655" s="170" t="s">
        <v>58</v>
      </c>
      <c r="D655" s="162"/>
      <c r="E655" s="153">
        <v>0</v>
      </c>
      <c r="F655" s="99">
        <f>IF(E654=0,"",(G654/E654)/12*E654)</f>
        <v>0</v>
      </c>
      <c r="G655" s="96">
        <f>F655</f>
        <v>0</v>
      </c>
      <c r="H655" s="163"/>
      <c r="I655" s="115" t="s">
        <v>516</v>
      </c>
      <c r="J655" s="115" t="str">
        <f>VLOOKUP(I655,Presupuesto!$B$11:$C$565,2,0)</f>
        <v>AGUINALDO Y DECIMO CUARTO MES</v>
      </c>
      <c r="K655" s="97" t="str">
        <f t="shared" si="20"/>
        <v>Posgrado</v>
      </c>
      <c r="L655" s="97" t="s">
        <v>395</v>
      </c>
    </row>
    <row r="656" spans="3:12" ht="15.75" thickBot="1" x14ac:dyDescent="0.3">
      <c r="C656" s="171" t="s">
        <v>59</v>
      </c>
      <c r="D656" s="162"/>
      <c r="E656" s="153">
        <v>0</v>
      </c>
      <c r="F656" s="116">
        <f>IF(E654&lt;6,"",((E654-6)/12)*(G654/E654))</f>
        <v>0</v>
      </c>
      <c r="G656" s="96">
        <f>F656</f>
        <v>0</v>
      </c>
      <c r="H656" s="163"/>
      <c r="I656" s="100" t="s">
        <v>519</v>
      </c>
      <c r="J656" s="100" t="str">
        <f>VLOOKUP(I656,Presupuesto!$B$11:$C$565,2,0)</f>
        <v>DECIMOCUARTO MES</v>
      </c>
      <c r="K656" s="97" t="str">
        <f t="shared" si="20"/>
        <v>Posgrado</v>
      </c>
      <c r="L656" s="97" t="s">
        <v>395</v>
      </c>
    </row>
    <row r="657" spans="3:12" ht="15.75" thickBot="1" x14ac:dyDescent="0.3">
      <c r="C657" s="136" t="s">
        <v>488</v>
      </c>
      <c r="D657" s="198"/>
      <c r="E657" s="151">
        <v>12</v>
      </c>
      <c r="F657" s="292">
        <f>HLOOKUP($C657,$BZ$2:$CM$3,2,0)</f>
        <v>18859.39</v>
      </c>
      <c r="G657" s="112">
        <f>D657*E657*F657</f>
        <v>0</v>
      </c>
      <c r="H657" s="165"/>
      <c r="I657" s="113" t="s">
        <v>496</v>
      </c>
      <c r="J657" s="113" t="str">
        <f>VLOOKUP(I657,Presupuesto!$B$11:$C$565,2,0)</f>
        <v>SUELDOS Y SALARIOS PERMANENTES</v>
      </c>
      <c r="K657" s="97" t="str">
        <f t="shared" si="20"/>
        <v>Posgrado</v>
      </c>
      <c r="L657" s="97" t="s">
        <v>395</v>
      </c>
    </row>
    <row r="658" spans="3:12" x14ac:dyDescent="0.25">
      <c r="C658" s="170" t="s">
        <v>58</v>
      </c>
      <c r="D658" s="162"/>
      <c r="E658" s="153">
        <v>0</v>
      </c>
      <c r="F658" s="99">
        <f>IF(E657=0,"",(G657/E657)/12*E657)</f>
        <v>0</v>
      </c>
      <c r="G658" s="96">
        <f>F658</f>
        <v>0</v>
      </c>
      <c r="H658" s="163"/>
      <c r="I658" s="115" t="s">
        <v>516</v>
      </c>
      <c r="J658" s="115" t="str">
        <f>VLOOKUP(I658,Presupuesto!$B$11:$C$565,2,0)</f>
        <v>AGUINALDO Y DECIMO CUARTO MES</v>
      </c>
      <c r="K658" s="97" t="str">
        <f t="shared" si="20"/>
        <v>Posgrado</v>
      </c>
      <c r="L658" s="97" t="s">
        <v>395</v>
      </c>
    </row>
    <row r="659" spans="3:12" ht="15.75" thickBot="1" x14ac:dyDescent="0.3">
      <c r="C659" s="171" t="s">
        <v>59</v>
      </c>
      <c r="D659" s="162"/>
      <c r="E659" s="153">
        <v>0</v>
      </c>
      <c r="F659" s="116">
        <f>IF(E657&lt;6,"",((E657-6)/12)*(G657/E657))</f>
        <v>0</v>
      </c>
      <c r="G659" s="96">
        <f>F659</f>
        <v>0</v>
      </c>
      <c r="H659" s="163"/>
      <c r="I659" s="100" t="s">
        <v>519</v>
      </c>
      <c r="J659" s="100" t="str">
        <f>VLOOKUP(I659,Presupuesto!$B$11:$C$565,2,0)</f>
        <v>DECIMOCUARTO MES</v>
      </c>
      <c r="K659" s="97" t="str">
        <f t="shared" si="20"/>
        <v>Posgrado</v>
      </c>
      <c r="L659" s="97" t="s">
        <v>395</v>
      </c>
    </row>
    <row r="660" spans="3:12" ht="15.75" thickBot="1" x14ac:dyDescent="0.3">
      <c r="C660" s="136" t="s">
        <v>489</v>
      </c>
      <c r="D660" s="198"/>
      <c r="E660" s="151">
        <v>12</v>
      </c>
      <c r="F660" s="292">
        <f>HLOOKUP($C660,$BZ$2:$CM$3,2,0)</f>
        <v>17866.8</v>
      </c>
      <c r="G660" s="112">
        <f>D660*E660*F660</f>
        <v>0</v>
      </c>
      <c r="H660" s="165"/>
      <c r="I660" s="113" t="s">
        <v>496</v>
      </c>
      <c r="J660" s="113" t="str">
        <f>VLOOKUP(I660,Presupuesto!$B$11:$C$565,2,0)</f>
        <v>SUELDOS Y SALARIOS PERMANENTES</v>
      </c>
      <c r="K660" s="97" t="str">
        <f t="shared" si="20"/>
        <v>Posgrado</v>
      </c>
      <c r="L660" s="97" t="s">
        <v>395</v>
      </c>
    </row>
    <row r="661" spans="3:12" x14ac:dyDescent="0.25">
      <c r="C661" s="170" t="s">
        <v>58</v>
      </c>
      <c r="D661" s="162"/>
      <c r="E661" s="153">
        <v>0</v>
      </c>
      <c r="F661" s="99">
        <f>IF(E660=0,"",(G660/E660)/12*E660)</f>
        <v>0</v>
      </c>
      <c r="G661" s="96">
        <f>F661</f>
        <v>0</v>
      </c>
      <c r="H661" s="163"/>
      <c r="I661" s="115" t="s">
        <v>516</v>
      </c>
      <c r="J661" s="115" t="str">
        <f>VLOOKUP(I661,Presupuesto!$B$11:$C$565,2,0)</f>
        <v>AGUINALDO Y DECIMO CUARTO MES</v>
      </c>
      <c r="K661" s="97" t="str">
        <f t="shared" si="20"/>
        <v>Posgrado</v>
      </c>
      <c r="L661" s="97" t="s">
        <v>395</v>
      </c>
    </row>
    <row r="662" spans="3:12" ht="15.75" thickBot="1" x14ac:dyDescent="0.3">
      <c r="C662" s="171" t="s">
        <v>59</v>
      </c>
      <c r="D662" s="162"/>
      <c r="E662" s="153">
        <v>0</v>
      </c>
      <c r="F662" s="116">
        <f>IF(E660&lt;6,"",((E660-6)/12)*(G660/E660))</f>
        <v>0</v>
      </c>
      <c r="G662" s="96">
        <f>F662</f>
        <v>0</v>
      </c>
      <c r="H662" s="163"/>
      <c r="I662" s="100" t="s">
        <v>519</v>
      </c>
      <c r="J662" s="100" t="str">
        <f>VLOOKUP(I662,Presupuesto!$B$11:$C$565,2,0)</f>
        <v>DECIMOCUARTO MES</v>
      </c>
      <c r="K662" s="97" t="str">
        <f t="shared" si="20"/>
        <v>Posgrado</v>
      </c>
      <c r="L662" s="97" t="s">
        <v>395</v>
      </c>
    </row>
    <row r="663" spans="3:12" ht="15.75" thickBot="1" x14ac:dyDescent="0.3">
      <c r="C663" s="136" t="s">
        <v>490</v>
      </c>
      <c r="D663" s="198"/>
      <c r="E663" s="151">
        <v>12</v>
      </c>
      <c r="F663" s="292">
        <f>HLOOKUP($C663,$BZ$2:$CM$3,2,0)</f>
        <v>13896.4</v>
      </c>
      <c r="G663" s="112">
        <f>D663*E663*F663</f>
        <v>0</v>
      </c>
      <c r="H663" s="165"/>
      <c r="I663" s="113" t="s">
        <v>496</v>
      </c>
      <c r="J663" s="113" t="str">
        <f>VLOOKUP(I663,Presupuesto!$B$11:$C$565,2,0)</f>
        <v>SUELDOS Y SALARIOS PERMANENTES</v>
      </c>
      <c r="K663" s="97" t="str">
        <f t="shared" si="20"/>
        <v>Posgrado</v>
      </c>
      <c r="L663" s="97" t="s">
        <v>395</v>
      </c>
    </row>
    <row r="664" spans="3:12" x14ac:dyDescent="0.25">
      <c r="C664" s="170" t="s">
        <v>58</v>
      </c>
      <c r="D664" s="162"/>
      <c r="E664" s="153">
        <v>0</v>
      </c>
      <c r="F664" s="99">
        <f>IF(E663=0,"",(G663/E663)/12*E663)</f>
        <v>0</v>
      </c>
      <c r="G664" s="96">
        <f>F664</f>
        <v>0</v>
      </c>
      <c r="H664" s="163"/>
      <c r="I664" s="115" t="s">
        <v>516</v>
      </c>
      <c r="J664" s="115" t="str">
        <f>VLOOKUP(I664,Presupuesto!$B$11:$C$565,2,0)</f>
        <v>AGUINALDO Y DECIMO CUARTO MES</v>
      </c>
      <c r="K664" s="97" t="str">
        <f t="shared" si="20"/>
        <v>Posgrado</v>
      </c>
      <c r="L664" s="97" t="s">
        <v>395</v>
      </c>
    </row>
    <row r="665" spans="3:12" ht="15.75" thickBot="1" x14ac:dyDescent="0.3">
      <c r="C665" s="171" t="s">
        <v>59</v>
      </c>
      <c r="D665" s="162"/>
      <c r="E665" s="153">
        <v>0</v>
      </c>
      <c r="F665" s="116">
        <f>IF(E663&lt;6,"",((E663-6)/12)*(G663/E663))</f>
        <v>0</v>
      </c>
      <c r="G665" s="96">
        <f>F665</f>
        <v>0</v>
      </c>
      <c r="H665" s="163"/>
      <c r="I665" s="100" t="s">
        <v>519</v>
      </c>
      <c r="J665" s="100" t="str">
        <f>VLOOKUP(I665,Presupuesto!$B$11:$C$565,2,0)</f>
        <v>DECIMOCUARTO MES</v>
      </c>
      <c r="K665" s="97" t="str">
        <f t="shared" si="20"/>
        <v>Posgrado</v>
      </c>
      <c r="L665" s="97" t="s">
        <v>395</v>
      </c>
    </row>
    <row r="666" spans="3:12" ht="15.75" thickBot="1" x14ac:dyDescent="0.3">
      <c r="C666" s="136" t="s">
        <v>491</v>
      </c>
      <c r="D666" s="198"/>
      <c r="E666" s="151">
        <v>12</v>
      </c>
      <c r="F666" s="292">
        <f>HLOOKUP($C666,$BZ$2:$CM$3,2,0)</f>
        <v>15004.09</v>
      </c>
      <c r="G666" s="112">
        <f>D666*E666*F666</f>
        <v>0</v>
      </c>
      <c r="H666" s="165"/>
      <c r="I666" s="113" t="s">
        <v>496</v>
      </c>
      <c r="J666" s="113" t="str">
        <f>VLOOKUP(I666,Presupuesto!$B$11:$C$565,2,0)</f>
        <v>SUELDOS Y SALARIOS PERMANENTES</v>
      </c>
      <c r="K666" s="97" t="str">
        <f t="shared" si="20"/>
        <v>Posgrado</v>
      </c>
      <c r="L666" s="97" t="s">
        <v>395</v>
      </c>
    </row>
    <row r="667" spans="3:12" x14ac:dyDescent="0.25">
      <c r="C667" s="170" t="s">
        <v>58</v>
      </c>
      <c r="D667" s="162"/>
      <c r="E667" s="153">
        <v>0</v>
      </c>
      <c r="F667" s="99">
        <f>IF(E666=0,"",(G666/E666)/12*E666)</f>
        <v>0</v>
      </c>
      <c r="G667" s="96">
        <f>F667</f>
        <v>0</v>
      </c>
      <c r="H667" s="163"/>
      <c r="I667" s="115" t="s">
        <v>516</v>
      </c>
      <c r="J667" s="115" t="str">
        <f>VLOOKUP(I667,Presupuesto!$B$11:$C$565,2,0)</f>
        <v>AGUINALDO Y DECIMO CUARTO MES</v>
      </c>
      <c r="K667" s="97" t="str">
        <f t="shared" si="20"/>
        <v>Posgrado</v>
      </c>
      <c r="L667" s="97" t="s">
        <v>395</v>
      </c>
    </row>
    <row r="668" spans="3:12" ht="15.75" thickBot="1" x14ac:dyDescent="0.3">
      <c r="C668" s="171" t="s">
        <v>59</v>
      </c>
      <c r="D668" s="162"/>
      <c r="E668" s="153">
        <v>0</v>
      </c>
      <c r="F668" s="116">
        <f>IF(E666&lt;6,"",((E666-6)/12)*(G666/E666))</f>
        <v>0</v>
      </c>
      <c r="G668" s="96">
        <f>F668</f>
        <v>0</v>
      </c>
      <c r="H668" s="163"/>
      <c r="I668" s="100" t="s">
        <v>519</v>
      </c>
      <c r="J668" s="100" t="str">
        <f>VLOOKUP(I668,Presupuesto!$B$11:$C$565,2,0)</f>
        <v>DECIMOCUARTO MES</v>
      </c>
      <c r="K668" s="97" t="str">
        <f t="shared" si="20"/>
        <v>Posgrado</v>
      </c>
      <c r="L668" s="97" t="s">
        <v>395</v>
      </c>
    </row>
    <row r="669" spans="3:12" ht="15.75" thickBot="1" x14ac:dyDescent="0.3">
      <c r="C669" s="136" t="s">
        <v>492</v>
      </c>
      <c r="D669" s="198"/>
      <c r="E669" s="151">
        <v>12</v>
      </c>
      <c r="F669" s="292">
        <f>HLOOKUP($C669,$BZ$2:$CM$3,2,0)</f>
        <v>13238.9</v>
      </c>
      <c r="G669" s="112">
        <f>D669*E669*F669</f>
        <v>0</v>
      </c>
      <c r="H669" s="165"/>
      <c r="I669" s="113" t="s">
        <v>496</v>
      </c>
      <c r="J669" s="113" t="str">
        <f>VLOOKUP(I669,Presupuesto!$B$11:$C$565,2,0)</f>
        <v>SUELDOS Y SALARIOS PERMANENTES</v>
      </c>
      <c r="K669" s="97" t="str">
        <f t="shared" si="20"/>
        <v>Posgrado</v>
      </c>
      <c r="L669" s="97" t="s">
        <v>395</v>
      </c>
    </row>
    <row r="670" spans="3:12" x14ac:dyDescent="0.25">
      <c r="C670" s="170" t="s">
        <v>58</v>
      </c>
      <c r="D670" s="162"/>
      <c r="E670" s="153">
        <v>0</v>
      </c>
      <c r="F670" s="99">
        <f>IF(E669=0,"",(G669/E669)/12*E669)</f>
        <v>0</v>
      </c>
      <c r="G670" s="96">
        <f>F670</f>
        <v>0</v>
      </c>
      <c r="H670" s="163"/>
      <c r="I670" s="115" t="s">
        <v>516</v>
      </c>
      <c r="J670" s="115" t="str">
        <f>VLOOKUP(I670,Presupuesto!$B$11:$C$565,2,0)</f>
        <v>AGUINALDO Y DECIMO CUARTO MES</v>
      </c>
      <c r="K670" s="97" t="str">
        <f t="shared" si="20"/>
        <v>Posgrado</v>
      </c>
      <c r="L670" s="97" t="s">
        <v>395</v>
      </c>
    </row>
    <row r="671" spans="3:12" ht="15.75" thickBot="1" x14ac:dyDescent="0.3">
      <c r="C671" s="171" t="s">
        <v>59</v>
      </c>
      <c r="D671" s="162"/>
      <c r="E671" s="153">
        <v>0</v>
      </c>
      <c r="F671" s="116">
        <f>IF(E669&lt;6,"",((E669-6)/12)*(G669/E669))</f>
        <v>0</v>
      </c>
      <c r="G671" s="96">
        <f>F671</f>
        <v>0</v>
      </c>
      <c r="H671" s="163"/>
      <c r="I671" s="100" t="s">
        <v>519</v>
      </c>
      <c r="J671" s="100" t="str">
        <f>VLOOKUP(I671,Presupuesto!$B$11:$C$565,2,0)</f>
        <v>DECIMOCUARTO MES</v>
      </c>
      <c r="K671" s="97" t="str">
        <f t="shared" si="20"/>
        <v>Posgrado</v>
      </c>
      <c r="L671" s="97" t="s">
        <v>395</v>
      </c>
    </row>
    <row r="672" spans="3:12" ht="15.75" thickBot="1" x14ac:dyDescent="0.3">
      <c r="C672" s="136" t="s">
        <v>493</v>
      </c>
      <c r="D672" s="198"/>
      <c r="E672" s="151">
        <v>12</v>
      </c>
      <c r="F672" s="292">
        <f>HLOOKUP($C672,$BZ$2:$CM$3,2,0)</f>
        <v>12356.31</v>
      </c>
      <c r="G672" s="112">
        <f>D672*E672*F672</f>
        <v>0</v>
      </c>
      <c r="H672" s="165"/>
      <c r="I672" s="113" t="s">
        <v>496</v>
      </c>
      <c r="J672" s="113" t="str">
        <f>VLOOKUP(I672,Presupuesto!$B$11:$C$565,2,0)</f>
        <v>SUELDOS Y SALARIOS PERMANENTES</v>
      </c>
      <c r="K672" s="97" t="str">
        <f t="shared" ref="K672:K689" si="21">$K$639</f>
        <v>Posgrado</v>
      </c>
      <c r="L672" s="97" t="s">
        <v>395</v>
      </c>
    </row>
    <row r="673" spans="3:12" x14ac:dyDescent="0.25">
      <c r="C673" s="170" t="s">
        <v>58</v>
      </c>
      <c r="D673" s="162"/>
      <c r="E673" s="153">
        <v>0</v>
      </c>
      <c r="F673" s="99">
        <f>IF(E672=0,"",(G672/E672)/12*E672)</f>
        <v>0</v>
      </c>
      <c r="G673" s="96">
        <f>F673</f>
        <v>0</v>
      </c>
      <c r="H673" s="163"/>
      <c r="I673" s="115" t="s">
        <v>516</v>
      </c>
      <c r="J673" s="115" t="str">
        <f>VLOOKUP(I673,Presupuesto!$B$11:$C$565,2,0)</f>
        <v>AGUINALDO Y DECIMO CUARTO MES</v>
      </c>
      <c r="K673" s="97" t="str">
        <f t="shared" si="21"/>
        <v>Posgrado</v>
      </c>
      <c r="L673" s="97" t="s">
        <v>395</v>
      </c>
    </row>
    <row r="674" spans="3:12" ht="15.75" thickBot="1" x14ac:dyDescent="0.3">
      <c r="C674" s="171" t="s">
        <v>59</v>
      </c>
      <c r="D674" s="162"/>
      <c r="E674" s="153">
        <v>0</v>
      </c>
      <c r="F674" s="116">
        <f>IF(E672&lt;6,"",((E672-6)/12)*(G672/E672))</f>
        <v>0</v>
      </c>
      <c r="G674" s="96">
        <f>F674</f>
        <v>0</v>
      </c>
      <c r="H674" s="163"/>
      <c r="I674" s="100" t="s">
        <v>519</v>
      </c>
      <c r="J674" s="100" t="str">
        <f>VLOOKUP(I674,Presupuesto!$B$11:$C$565,2,0)</f>
        <v>DECIMOCUARTO MES</v>
      </c>
      <c r="K674" s="97" t="str">
        <f t="shared" si="21"/>
        <v>Posgrado</v>
      </c>
      <c r="L674" s="97" t="s">
        <v>395</v>
      </c>
    </row>
    <row r="675" spans="3:12" ht="15.75" thickBot="1" x14ac:dyDescent="0.3">
      <c r="C675" s="136" t="s">
        <v>494</v>
      </c>
      <c r="D675" s="198"/>
      <c r="E675" s="151">
        <v>12</v>
      </c>
      <c r="F675" s="292">
        <f>HLOOKUP($C675,$BZ$2:$CM$3,2,0)</f>
        <v>463.22</v>
      </c>
      <c r="G675" s="112">
        <f>D675*E675*F675</f>
        <v>0</v>
      </c>
      <c r="H675" s="165"/>
      <c r="I675" s="113" t="s">
        <v>496</v>
      </c>
      <c r="J675" s="113" t="str">
        <f>VLOOKUP(I675,Presupuesto!$B$11:$C$565,2,0)</f>
        <v>SUELDOS Y SALARIOS PERMANENTES</v>
      </c>
      <c r="K675" s="97" t="str">
        <f t="shared" si="21"/>
        <v>Posgrado</v>
      </c>
      <c r="L675" s="97" t="s">
        <v>395</v>
      </c>
    </row>
    <row r="676" spans="3:12" x14ac:dyDescent="0.25">
      <c r="C676" s="170" t="s">
        <v>58</v>
      </c>
      <c r="D676" s="162"/>
      <c r="E676" s="153">
        <v>0</v>
      </c>
      <c r="F676" s="99">
        <f>IF(E675=0,"",(G675/E675)/12*E675)</f>
        <v>0</v>
      </c>
      <c r="G676" s="96">
        <f>F676</f>
        <v>0</v>
      </c>
      <c r="H676" s="163"/>
      <c r="I676" s="115" t="s">
        <v>516</v>
      </c>
      <c r="J676" s="115" t="str">
        <f>VLOOKUP(I676,Presupuesto!$B$11:$C$565,2,0)</f>
        <v>AGUINALDO Y DECIMO CUARTO MES</v>
      </c>
      <c r="K676" s="97" t="str">
        <f t="shared" si="21"/>
        <v>Posgrado</v>
      </c>
      <c r="L676" s="97" t="s">
        <v>395</v>
      </c>
    </row>
    <row r="677" spans="3:12" ht="15.75" thickBot="1" x14ac:dyDescent="0.3">
      <c r="C677" s="171" t="s">
        <v>59</v>
      </c>
      <c r="D677" s="162"/>
      <c r="E677" s="153">
        <v>0</v>
      </c>
      <c r="F677" s="116">
        <f>IF(E675&lt;6,"",((E675-6)/12)*(G675/E675))</f>
        <v>0</v>
      </c>
      <c r="G677" s="96">
        <f>F677</f>
        <v>0</v>
      </c>
      <c r="H677" s="163"/>
      <c r="I677" s="100" t="s">
        <v>519</v>
      </c>
      <c r="J677" s="100" t="str">
        <f>VLOOKUP(I677,Presupuesto!$B$11:$C$565,2,0)</f>
        <v>DECIMOCUARTO MES</v>
      </c>
      <c r="K677" s="97" t="str">
        <f t="shared" si="21"/>
        <v>Posgrado</v>
      </c>
      <c r="L677" s="97" t="s">
        <v>395</v>
      </c>
    </row>
    <row r="678" spans="3:12" ht="15.75" thickBot="1" x14ac:dyDescent="0.3">
      <c r="C678" s="136" t="s">
        <v>495</v>
      </c>
      <c r="D678" s="198"/>
      <c r="E678" s="151">
        <v>12</v>
      </c>
      <c r="F678" s="292">
        <f>HLOOKUP($C678,$BZ$2:$CM$3,2,0)</f>
        <v>2007.3</v>
      </c>
      <c r="G678" s="112">
        <f>D678*E678*F678</f>
        <v>0</v>
      </c>
      <c r="H678" s="165"/>
      <c r="I678" s="113" t="s">
        <v>496</v>
      </c>
      <c r="J678" s="113" t="str">
        <f>VLOOKUP(I678,Presupuesto!$B$11:$C$565,2,0)</f>
        <v>SUELDOS Y SALARIOS PERMANENTES</v>
      </c>
      <c r="K678" s="97" t="str">
        <f t="shared" si="21"/>
        <v>Posgrado</v>
      </c>
      <c r="L678" s="97" t="s">
        <v>395</v>
      </c>
    </row>
    <row r="679" spans="3:12" x14ac:dyDescent="0.25">
      <c r="C679" s="170" t="s">
        <v>58</v>
      </c>
      <c r="D679" s="162"/>
      <c r="E679" s="153">
        <v>0</v>
      </c>
      <c r="F679" s="99">
        <f>IF(E678=0,"",(G678/E678)/12*E678)</f>
        <v>0</v>
      </c>
      <c r="G679" s="96">
        <f>F679</f>
        <v>0</v>
      </c>
      <c r="H679" s="163"/>
      <c r="I679" s="115" t="s">
        <v>516</v>
      </c>
      <c r="J679" s="115" t="str">
        <f>VLOOKUP(I679,Presupuesto!$B$11:$C$565,2,0)</f>
        <v>AGUINALDO Y DECIMO CUARTO MES</v>
      </c>
      <c r="K679" s="97" t="str">
        <f t="shared" si="21"/>
        <v>Posgrado</v>
      </c>
      <c r="L679" s="97" t="s">
        <v>395</v>
      </c>
    </row>
    <row r="680" spans="3:12" ht="15.75" thickBot="1" x14ac:dyDescent="0.3">
      <c r="C680" s="171" t="s">
        <v>59</v>
      </c>
      <c r="D680" s="162"/>
      <c r="E680" s="153">
        <v>0</v>
      </c>
      <c r="F680" s="116">
        <f>IF(E678&lt;6,"",((E678-6)/12)*(G678/E678))</f>
        <v>0</v>
      </c>
      <c r="G680" s="96">
        <f>F680</f>
        <v>0</v>
      </c>
      <c r="H680" s="163"/>
      <c r="I680" s="100" t="s">
        <v>519</v>
      </c>
      <c r="J680" s="100" t="str">
        <f>VLOOKUP(I680,Presupuesto!$B$11:$C$565,2,0)</f>
        <v>DECIMOCUARTO MES</v>
      </c>
      <c r="K680" s="97" t="str">
        <f t="shared" si="21"/>
        <v>Posgrado</v>
      </c>
      <c r="L680" s="97" t="s">
        <v>395</v>
      </c>
    </row>
    <row r="681" spans="3:12" ht="15.75" thickBot="1" x14ac:dyDescent="0.3">
      <c r="C681" s="139" t="s">
        <v>83</v>
      </c>
      <c r="D681" s="198"/>
      <c r="E681" s="151">
        <v>12</v>
      </c>
      <c r="F681" s="138">
        <v>30000</v>
      </c>
      <c r="G681" s="112">
        <f>D681*E681*F681</f>
        <v>0</v>
      </c>
      <c r="H681" s="165"/>
      <c r="I681" s="113" t="s">
        <v>564</v>
      </c>
      <c r="J681" s="113" t="str">
        <f>VLOOKUP(I681,Presupuesto!$B$11:$C$565,2,0)</f>
        <v>CONTRATOS ESPECIALES</v>
      </c>
      <c r="K681" s="97" t="str">
        <f t="shared" si="21"/>
        <v>Posgrado</v>
      </c>
      <c r="L681" s="97" t="s">
        <v>395</v>
      </c>
    </row>
    <row r="682" spans="3:12" x14ac:dyDescent="0.25">
      <c r="C682" s="170" t="s">
        <v>58</v>
      </c>
      <c r="D682" s="162"/>
      <c r="E682" s="153">
        <v>0</v>
      </c>
      <c r="F682" s="116">
        <f>IF(E681=0,"",(G681/E681)/12*E681)</f>
        <v>0</v>
      </c>
      <c r="G682" s="96">
        <f>F682</f>
        <v>0</v>
      </c>
      <c r="H682" s="163"/>
      <c r="I682" s="100" t="s">
        <v>564</v>
      </c>
      <c r="J682" s="100" t="str">
        <f>VLOOKUP(I682,Presupuesto!$B$11:$C$565,2,0)</f>
        <v>CONTRATOS ESPECIALES</v>
      </c>
      <c r="K682" s="97" t="str">
        <f t="shared" si="21"/>
        <v>Posgrado</v>
      </c>
      <c r="L682" s="97" t="s">
        <v>394</v>
      </c>
    </row>
    <row r="683" spans="3:12" ht="15.75" thickBot="1" x14ac:dyDescent="0.3">
      <c r="C683" s="171" t="s">
        <v>59</v>
      </c>
      <c r="D683" s="162"/>
      <c r="E683" s="153">
        <v>0</v>
      </c>
      <c r="F683" s="99">
        <f>IF(E681&lt;6,"",((E681-6)/12)*(G681/E681))</f>
        <v>0</v>
      </c>
      <c r="G683" s="96">
        <f>F683</f>
        <v>0</v>
      </c>
      <c r="H683" s="163"/>
      <c r="I683" s="100" t="s">
        <v>564</v>
      </c>
      <c r="J683" s="100" t="str">
        <f>VLOOKUP(I683,Presupuesto!$B$11:$C$565,2,0)</f>
        <v>CONTRATOS ESPECIALES</v>
      </c>
      <c r="K683" s="97" t="str">
        <f t="shared" si="21"/>
        <v>Posgrado</v>
      </c>
      <c r="L683" s="97" t="s">
        <v>399</v>
      </c>
    </row>
    <row r="684" spans="3:12" ht="15.75" thickBot="1" x14ac:dyDescent="0.3">
      <c r="C684" s="139" t="s">
        <v>60</v>
      </c>
      <c r="D684" s="198"/>
      <c r="E684" s="151">
        <v>12</v>
      </c>
      <c r="F684" s="117">
        <v>30000</v>
      </c>
      <c r="G684" s="112">
        <f>D684*E684*F684</f>
        <v>0</v>
      </c>
      <c r="H684" s="165"/>
      <c r="I684" s="113" t="s">
        <v>705</v>
      </c>
      <c r="J684" s="113" t="str">
        <f>VLOOKUP(I684,Presupuesto!$B$11:$C$565,2,0)</f>
        <v>OTROS SERVICIOS TECNICOS Y PROFESIONALES</v>
      </c>
      <c r="K684" s="97" t="str">
        <f t="shared" si="21"/>
        <v>Posgrado</v>
      </c>
      <c r="L684" s="97" t="s">
        <v>394</v>
      </c>
    </row>
    <row r="685" spans="3:12" x14ac:dyDescent="0.25">
      <c r="C685" s="170" t="s">
        <v>58</v>
      </c>
      <c r="D685" s="162"/>
      <c r="E685" s="153">
        <v>0</v>
      </c>
      <c r="F685" s="99">
        <v>0</v>
      </c>
      <c r="G685" s="96">
        <f>F685</f>
        <v>0</v>
      </c>
      <c r="H685" s="163"/>
      <c r="I685" s="100" t="s">
        <v>705</v>
      </c>
      <c r="J685" s="100" t="str">
        <f>VLOOKUP(I685,Presupuesto!$B$11:$C$565,2,0)</f>
        <v>OTROS SERVICIOS TECNICOS Y PROFESIONALES</v>
      </c>
      <c r="K685" s="97" t="str">
        <f t="shared" si="21"/>
        <v>Posgrado</v>
      </c>
      <c r="L685" s="97" t="s">
        <v>394</v>
      </c>
    </row>
    <row r="686" spans="3:12" ht="15.75" thickBot="1" x14ac:dyDescent="0.3">
      <c r="C686" s="171" t="s">
        <v>59</v>
      </c>
      <c r="D686" s="162"/>
      <c r="E686" s="153">
        <v>0</v>
      </c>
      <c r="F686" s="99">
        <v>0</v>
      </c>
      <c r="G686" s="96">
        <f>F686</f>
        <v>0</v>
      </c>
      <c r="H686" s="163"/>
      <c r="I686" s="100" t="s">
        <v>705</v>
      </c>
      <c r="J686" s="100" t="str">
        <f>VLOOKUP(I686,Presupuesto!$B$11:$C$565,2,0)</f>
        <v>OTROS SERVICIOS TECNICOS Y PROFESIONALES</v>
      </c>
      <c r="K686" s="97" t="str">
        <f t="shared" si="21"/>
        <v>Posgrado</v>
      </c>
      <c r="L686" s="97" t="s">
        <v>394</v>
      </c>
    </row>
    <row r="687" spans="3:12" ht="15.75" thickBot="1" x14ac:dyDescent="0.3">
      <c r="C687" s="139" t="s">
        <v>61</v>
      </c>
      <c r="D687" s="198"/>
      <c r="E687" s="151">
        <v>12</v>
      </c>
      <c r="F687" s="117">
        <v>30000</v>
      </c>
      <c r="G687" s="112">
        <f>D687*E687*F687</f>
        <v>0</v>
      </c>
      <c r="H687" s="165"/>
      <c r="I687" s="113" t="s">
        <v>496</v>
      </c>
      <c r="J687" s="113" t="str">
        <f>VLOOKUP(I687,Presupuesto!$B$11:$C$565,2,0)</f>
        <v>SUELDOS Y SALARIOS PERMANENTES</v>
      </c>
      <c r="K687" s="97" t="str">
        <f t="shared" si="21"/>
        <v>Posgrado</v>
      </c>
      <c r="L687" s="97" t="s">
        <v>394</v>
      </c>
    </row>
    <row r="688" spans="3:12" x14ac:dyDescent="0.25">
      <c r="C688" s="170" t="s">
        <v>58</v>
      </c>
      <c r="D688" s="168"/>
      <c r="E688" s="130">
        <v>0</v>
      </c>
      <c r="F688" s="118">
        <f>IF(E687=0,"",(G687/E687)/12*E687)</f>
        <v>0</v>
      </c>
      <c r="G688" s="119">
        <f>F688</f>
        <v>0</v>
      </c>
      <c r="H688" s="163"/>
      <c r="I688" s="100" t="s">
        <v>516</v>
      </c>
      <c r="J688" s="100" t="str">
        <f>VLOOKUP(I688,Presupuesto!$B$11:$C$565,2,0)</f>
        <v>AGUINALDO Y DECIMO CUARTO MES</v>
      </c>
      <c r="K688" s="97" t="str">
        <f t="shared" si="21"/>
        <v>Posgrado</v>
      </c>
      <c r="L688" s="97" t="s">
        <v>394</v>
      </c>
    </row>
    <row r="689" spans="3:12" ht="15.75" thickBot="1" x14ac:dyDescent="0.3">
      <c r="C689" s="172" t="s">
        <v>59</v>
      </c>
      <c r="D689" s="161"/>
      <c r="E689" s="131">
        <v>0</v>
      </c>
      <c r="F689" s="104">
        <f>IF(E687&lt;6,"",((E687-6)/12)*(G687/E687))</f>
        <v>0</v>
      </c>
      <c r="G689" s="104">
        <f>F689</f>
        <v>0</v>
      </c>
      <c r="H689" s="161"/>
      <c r="I689" s="105" t="s">
        <v>519</v>
      </c>
      <c r="J689" s="123" t="str">
        <f>VLOOKUP(I689,Presupuesto!$B$11:$C$565,2,0)</f>
        <v>DECIMOCUARTO MES</v>
      </c>
      <c r="K689" s="105" t="str">
        <f t="shared" si="21"/>
        <v>Posgrado</v>
      </c>
      <c r="L689" s="123" t="s">
        <v>394</v>
      </c>
    </row>
    <row r="691" spans="3:12" ht="15.75" thickBot="1" x14ac:dyDescent="0.3"/>
    <row r="692" spans="3:12" ht="15.75" thickBot="1" x14ac:dyDescent="0.3">
      <c r="C692" s="69" t="s">
        <v>43</v>
      </c>
      <c r="D692" s="30">
        <f>SUM(G699:G749)</f>
        <v>0</v>
      </c>
      <c r="E692" s="92"/>
      <c r="F692" s="92"/>
      <c r="G692" s="92"/>
      <c r="H692" s="75"/>
      <c r="I692" s="75"/>
      <c r="J692" s="75"/>
    </row>
    <row r="693" spans="3:12" x14ac:dyDescent="0.25">
      <c r="D693" s="31"/>
      <c r="E693" s="92"/>
      <c r="F693" s="92"/>
      <c r="G693" s="92"/>
      <c r="H693" s="75"/>
      <c r="I693" s="75"/>
      <c r="J693" s="75"/>
    </row>
    <row r="694" spans="3:12" x14ac:dyDescent="0.25">
      <c r="D694" s="31"/>
      <c r="E694" s="92"/>
      <c r="F694" s="92"/>
      <c r="G694" s="92"/>
      <c r="H694" s="75"/>
      <c r="I694" s="75"/>
      <c r="J694" s="75"/>
    </row>
    <row r="695" spans="3:12" ht="15.75" x14ac:dyDescent="0.25">
      <c r="C695" s="201" t="s">
        <v>392</v>
      </c>
      <c r="D695" s="347"/>
      <c r="E695" s="92"/>
      <c r="F695" s="92"/>
      <c r="G695" s="92"/>
      <c r="H695" s="75"/>
      <c r="I695" s="75"/>
      <c r="J695" s="75"/>
    </row>
    <row r="696" spans="3:12" ht="18.75" x14ac:dyDescent="0.25">
      <c r="C696" s="207" t="e">
        <f>IFERROR(VLOOKUP(D695,'1. Desarrollo e Innov. Curricu.'!$E:$F,2,FALSE),IFERROR(VLOOKUP(D695,'2. Investigación Científica'!$E:$F,2,FALSE),IFERROR(VLOOKUP(D695,'3. Vinculación Univ. Sociedad'!$E:$F,2,FALSE),IFERROR(VLOOKUP(D695,'4. Docencia y Profesorado Univ.'!$E:$F,2,FALSE),IFERROR(VLOOKUP(D695,'5. Estudiantes y Graduados'!$E:$F,2,FALSE),IFERROR(VLOOKUP(D695,'11. Gestion Administrativa'!$E:$F,2,FALSE),IFERROR(VLOOKUP(D695,'13. Gestión Académica'!$E:$F,2,FALSE),IFERROR(VLOOKUP(D695,'8. Asegura. de la Calid. y M'!$E:$F,2,FALSE),IFERROR(VLOOKUP(D695,'6. Gestión del Conocimiento'!$E:$F,2,FALSE),IFERROR(VLOOKUP(D695,'15. Gobernabilidad y Proceso...'!$E:$F,2,FALSE),IFERROR(VLOOKUP(D695,'12. Gestión del Talento Humano'!$E:$F,2,FALSE),IFERROR(VLOOKUP(D695,'14. Internacional... de la E.S.'!$E:$F,2,FALSE),IFERROR(VLOOKUP(D695,'10. Posgrado'!$E:$F,2,FALSE),IFERROR(VLOOKUP(D695,'17. Gestión TIC'!$E:$F,2,FALSE),IFERROR(VLOOKUP(D695,'16. Desa. del Sistema Educ.Sup.'!$E:$F,2,FALSE),IFERROR(VLOOKUP(D695,'9. Cultura de Inno. Insti...'!$E:$F,2,FALSE),VLOOKUP(D695,'7. Lo Esencial de la Reforma U.'!$E:$F,2,0)))))))))))))))))</f>
        <v>#N/A</v>
      </c>
      <c r="D696" s="31"/>
      <c r="E696" s="92"/>
      <c r="F696" s="92"/>
      <c r="G696" s="92"/>
      <c r="H696" s="75"/>
      <c r="I696" s="75"/>
      <c r="J696" s="75"/>
    </row>
    <row r="697" spans="3:12" ht="15.75" thickBot="1" x14ac:dyDescent="0.3">
      <c r="C697" s="176"/>
      <c r="D697" s="31"/>
      <c r="E697" s="92"/>
      <c r="F697" s="92"/>
      <c r="G697" s="92"/>
      <c r="H697" s="75"/>
      <c r="I697" s="75"/>
      <c r="J697" s="75"/>
      <c r="K697" s="152"/>
    </row>
    <row r="698" spans="3:12" ht="30.75" thickBot="1" x14ac:dyDescent="0.3">
      <c r="C698" s="133" t="s">
        <v>44</v>
      </c>
      <c r="D698" s="137" t="s">
        <v>55</v>
      </c>
      <c r="E698" s="169" t="s">
        <v>56</v>
      </c>
      <c r="F698" s="137" t="s">
        <v>57</v>
      </c>
      <c r="G698" s="134" t="s">
        <v>27</v>
      </c>
      <c r="H698" s="132" t="s">
        <v>131</v>
      </c>
      <c r="I698" s="135" t="s">
        <v>46</v>
      </c>
      <c r="J698" s="135" t="s">
        <v>132</v>
      </c>
      <c r="K698" s="135" t="s">
        <v>410</v>
      </c>
      <c r="L698" s="135" t="s">
        <v>411</v>
      </c>
    </row>
    <row r="699" spans="3:12" ht="15.75" thickBot="1" x14ac:dyDescent="0.3">
      <c r="C699" s="136" t="s">
        <v>482</v>
      </c>
      <c r="D699" s="198"/>
      <c r="E699" s="151">
        <v>12</v>
      </c>
      <c r="F699" s="292">
        <f>HLOOKUP($C699,$BZ$2:$CM$3,2,0)</f>
        <v>43674.39</v>
      </c>
      <c r="G699" s="112">
        <f>D699*E699*F699</f>
        <v>0</v>
      </c>
      <c r="H699" s="165"/>
      <c r="I699" s="113" t="s">
        <v>496</v>
      </c>
      <c r="J699" s="113" t="str">
        <f>VLOOKUP(I699,Presupuesto!$B$11:$C$565,2,0)</f>
        <v>SUELDOS Y SALARIOS PERMANENTES</v>
      </c>
      <c r="K699" s="215" t="s">
        <v>1467</v>
      </c>
      <c r="L699" s="97" t="s">
        <v>394</v>
      </c>
    </row>
    <row r="700" spans="3:12" x14ac:dyDescent="0.25">
      <c r="C700" s="170" t="s">
        <v>58</v>
      </c>
      <c r="D700" s="162"/>
      <c r="E700" s="153">
        <v>0</v>
      </c>
      <c r="F700" s="99">
        <f>IF(E699=0,"",(G699/E699)/12*E699)</f>
        <v>0</v>
      </c>
      <c r="G700" s="96">
        <f>F700</f>
        <v>0</v>
      </c>
      <c r="H700" s="163"/>
      <c r="I700" s="115" t="s">
        <v>516</v>
      </c>
      <c r="J700" s="115" t="str">
        <f>VLOOKUP(I700,Presupuesto!$B$11:$C$565,2,0)</f>
        <v>AGUINALDO Y DECIMO CUARTO MES</v>
      </c>
      <c r="K700" s="97" t="str">
        <f t="shared" ref="K700:K731" si="22">$K$699</f>
        <v>Desarrollo del Sistema de Educación Superior</v>
      </c>
      <c r="L700" s="97" t="s">
        <v>412</v>
      </c>
    </row>
    <row r="701" spans="3:12" ht="15.75" thickBot="1" x14ac:dyDescent="0.3">
      <c r="C701" s="171" t="s">
        <v>59</v>
      </c>
      <c r="D701" s="162"/>
      <c r="E701" s="153">
        <v>0</v>
      </c>
      <c r="F701" s="116">
        <f>IF(E699&lt;6,"",((E699-6)/12)*(G699/E699))</f>
        <v>0</v>
      </c>
      <c r="G701" s="96">
        <f>F701</f>
        <v>0</v>
      </c>
      <c r="H701" s="163"/>
      <c r="I701" s="100" t="s">
        <v>519</v>
      </c>
      <c r="J701" s="100" t="str">
        <f>VLOOKUP(I701,Presupuesto!$B$11:$C$565,2,0)</f>
        <v>DECIMOCUARTO MES</v>
      </c>
      <c r="K701" s="97" t="str">
        <f t="shared" si="22"/>
        <v>Desarrollo del Sistema de Educación Superior</v>
      </c>
      <c r="L701" s="97" t="s">
        <v>395</v>
      </c>
    </row>
    <row r="702" spans="3:12" ht="15.75" thickBot="1" x14ac:dyDescent="0.3">
      <c r="C702" s="136" t="s">
        <v>483</v>
      </c>
      <c r="D702" s="198"/>
      <c r="E702" s="151">
        <v>12</v>
      </c>
      <c r="F702" s="292">
        <f>HLOOKUP($C702,$BZ$2:$CM$3,2,0)</f>
        <v>39703.99</v>
      </c>
      <c r="G702" s="112">
        <f>D702*E702*F702</f>
        <v>0</v>
      </c>
      <c r="H702" s="165"/>
      <c r="I702" s="113" t="s">
        <v>496</v>
      </c>
      <c r="J702" s="113" t="str">
        <f>VLOOKUP(I702,Presupuesto!$B$11:$C$565,2,0)</f>
        <v>SUELDOS Y SALARIOS PERMANENTES</v>
      </c>
      <c r="K702" s="97" t="str">
        <f t="shared" si="22"/>
        <v>Desarrollo del Sistema de Educación Superior</v>
      </c>
      <c r="L702" s="97" t="s">
        <v>395</v>
      </c>
    </row>
    <row r="703" spans="3:12" x14ac:dyDescent="0.25">
      <c r="C703" s="170" t="s">
        <v>58</v>
      </c>
      <c r="D703" s="162"/>
      <c r="E703" s="153">
        <v>0</v>
      </c>
      <c r="F703" s="99">
        <f>IF(E702=0,"",(G702/E702)/12*E702)</f>
        <v>0</v>
      </c>
      <c r="G703" s="96">
        <f>F703</f>
        <v>0</v>
      </c>
      <c r="H703" s="163"/>
      <c r="I703" s="115" t="s">
        <v>516</v>
      </c>
      <c r="J703" s="115" t="str">
        <f>VLOOKUP(I703,Presupuesto!$B$11:$C$565,2,0)</f>
        <v>AGUINALDO Y DECIMO CUARTO MES</v>
      </c>
      <c r="K703" s="97" t="str">
        <f t="shared" si="22"/>
        <v>Desarrollo del Sistema de Educación Superior</v>
      </c>
      <c r="L703" s="97" t="s">
        <v>395</v>
      </c>
    </row>
    <row r="704" spans="3:12" ht="15.75" thickBot="1" x14ac:dyDescent="0.3">
      <c r="C704" s="171" t="s">
        <v>59</v>
      </c>
      <c r="D704" s="162"/>
      <c r="E704" s="153">
        <v>0</v>
      </c>
      <c r="F704" s="116">
        <f>IF(E702&lt;6,"",((E702-6)/12)*(G702/E702))</f>
        <v>0</v>
      </c>
      <c r="G704" s="96">
        <f>F704</f>
        <v>0</v>
      </c>
      <c r="H704" s="163"/>
      <c r="I704" s="100" t="s">
        <v>519</v>
      </c>
      <c r="J704" s="100" t="str">
        <f>VLOOKUP(I704,Presupuesto!$B$11:$C$565,2,0)</f>
        <v>DECIMOCUARTO MES</v>
      </c>
      <c r="K704" s="97" t="str">
        <f t="shared" si="22"/>
        <v>Desarrollo del Sistema de Educación Superior</v>
      </c>
      <c r="L704" s="97" t="s">
        <v>395</v>
      </c>
    </row>
    <row r="705" spans="3:12" ht="15.75" thickBot="1" x14ac:dyDescent="0.3">
      <c r="C705" s="136" t="s">
        <v>484</v>
      </c>
      <c r="D705" s="198"/>
      <c r="E705" s="151">
        <v>12</v>
      </c>
      <c r="F705" s="292">
        <f>HLOOKUP($C705,$BZ$2:$CM$3,2,0)</f>
        <v>35733.589999999997</v>
      </c>
      <c r="G705" s="112">
        <f>D705*E705*F705</f>
        <v>0</v>
      </c>
      <c r="H705" s="165"/>
      <c r="I705" s="113" t="s">
        <v>496</v>
      </c>
      <c r="J705" s="113" t="str">
        <f>VLOOKUP(I705,Presupuesto!$B$11:$C$565,2,0)</f>
        <v>SUELDOS Y SALARIOS PERMANENTES</v>
      </c>
      <c r="K705" s="97" t="str">
        <f t="shared" si="22"/>
        <v>Desarrollo del Sistema de Educación Superior</v>
      </c>
      <c r="L705" s="97" t="s">
        <v>395</v>
      </c>
    </row>
    <row r="706" spans="3:12" x14ac:dyDescent="0.25">
      <c r="C706" s="170" t="s">
        <v>58</v>
      </c>
      <c r="D706" s="162"/>
      <c r="E706" s="153">
        <v>0</v>
      </c>
      <c r="F706" s="99">
        <f>IF(E705=0,"",(G705/E705)/12*E705)</f>
        <v>0</v>
      </c>
      <c r="G706" s="96">
        <f>F706</f>
        <v>0</v>
      </c>
      <c r="H706" s="163"/>
      <c r="I706" s="115" t="s">
        <v>516</v>
      </c>
      <c r="J706" s="115" t="str">
        <f>VLOOKUP(I706,Presupuesto!$B$11:$C$565,2,0)</f>
        <v>AGUINALDO Y DECIMO CUARTO MES</v>
      </c>
      <c r="K706" s="97" t="str">
        <f t="shared" si="22"/>
        <v>Desarrollo del Sistema de Educación Superior</v>
      </c>
      <c r="L706" s="97" t="s">
        <v>395</v>
      </c>
    </row>
    <row r="707" spans="3:12" ht="15.75" thickBot="1" x14ac:dyDescent="0.3">
      <c r="C707" s="171" t="s">
        <v>59</v>
      </c>
      <c r="D707" s="162"/>
      <c r="E707" s="153">
        <v>0</v>
      </c>
      <c r="F707" s="116">
        <f>IF(E705&lt;6,"",((E705-6)/12)*(G705/E705))</f>
        <v>0</v>
      </c>
      <c r="G707" s="96">
        <f>F707</f>
        <v>0</v>
      </c>
      <c r="H707" s="163"/>
      <c r="I707" s="100" t="s">
        <v>519</v>
      </c>
      <c r="J707" s="100" t="str">
        <f>VLOOKUP(I707,Presupuesto!$B$11:$C$565,2,0)</f>
        <v>DECIMOCUARTO MES</v>
      </c>
      <c r="K707" s="97" t="str">
        <f t="shared" si="22"/>
        <v>Desarrollo del Sistema de Educación Superior</v>
      </c>
      <c r="L707" s="97" t="s">
        <v>395</v>
      </c>
    </row>
    <row r="708" spans="3:12" ht="15.75" thickBot="1" x14ac:dyDescent="0.3">
      <c r="C708" s="136" t="s">
        <v>485</v>
      </c>
      <c r="D708" s="198"/>
      <c r="E708" s="151">
        <v>12</v>
      </c>
      <c r="F708" s="292">
        <f>HLOOKUP($C708,$BZ$2:$CM$3,2,0)</f>
        <v>31763.19</v>
      </c>
      <c r="G708" s="112">
        <f>D708*E708*F708</f>
        <v>0</v>
      </c>
      <c r="H708" s="165"/>
      <c r="I708" s="113" t="s">
        <v>496</v>
      </c>
      <c r="J708" s="113" t="str">
        <f>VLOOKUP(I708,Presupuesto!$B$11:$C$565,2,0)</f>
        <v>SUELDOS Y SALARIOS PERMANENTES</v>
      </c>
      <c r="K708" s="97" t="str">
        <f t="shared" si="22"/>
        <v>Desarrollo del Sistema de Educación Superior</v>
      </c>
      <c r="L708" s="97" t="s">
        <v>395</v>
      </c>
    </row>
    <row r="709" spans="3:12" x14ac:dyDescent="0.25">
      <c r="C709" s="170" t="s">
        <v>58</v>
      </c>
      <c r="D709" s="162"/>
      <c r="E709" s="153">
        <v>0</v>
      </c>
      <c r="F709" s="99">
        <f>IF(E708=0,"",(G708/E708)/12*E708)</f>
        <v>0</v>
      </c>
      <c r="G709" s="96">
        <f>F709</f>
        <v>0</v>
      </c>
      <c r="H709" s="163"/>
      <c r="I709" s="115" t="s">
        <v>516</v>
      </c>
      <c r="J709" s="115" t="str">
        <f>VLOOKUP(I709,Presupuesto!$B$11:$C$565,2,0)</f>
        <v>AGUINALDO Y DECIMO CUARTO MES</v>
      </c>
      <c r="K709" s="97" t="str">
        <f t="shared" si="22"/>
        <v>Desarrollo del Sistema de Educación Superior</v>
      </c>
      <c r="L709" s="97" t="s">
        <v>395</v>
      </c>
    </row>
    <row r="710" spans="3:12" ht="15.75" thickBot="1" x14ac:dyDescent="0.3">
      <c r="C710" s="171" t="s">
        <v>59</v>
      </c>
      <c r="D710" s="162"/>
      <c r="E710" s="153">
        <v>0</v>
      </c>
      <c r="F710" s="116">
        <f>IF(E708&lt;6,"",((E708-6)/12)*(G708/E708))</f>
        <v>0</v>
      </c>
      <c r="G710" s="96">
        <f>F710</f>
        <v>0</v>
      </c>
      <c r="H710" s="163"/>
      <c r="I710" s="100" t="s">
        <v>519</v>
      </c>
      <c r="J710" s="100" t="str">
        <f>VLOOKUP(I710,Presupuesto!$B$11:$C$565,2,0)</f>
        <v>DECIMOCUARTO MES</v>
      </c>
      <c r="K710" s="97" t="str">
        <f t="shared" si="22"/>
        <v>Desarrollo del Sistema de Educación Superior</v>
      </c>
      <c r="L710" s="97" t="s">
        <v>395</v>
      </c>
    </row>
    <row r="711" spans="3:12" ht="15.75" thickBot="1" x14ac:dyDescent="0.3">
      <c r="C711" s="136" t="s">
        <v>486</v>
      </c>
      <c r="D711" s="198"/>
      <c r="E711" s="151">
        <v>12</v>
      </c>
      <c r="F711" s="292">
        <f>HLOOKUP($C711,$BZ$2:$CM$3,2,0)</f>
        <v>29777.99</v>
      </c>
      <c r="G711" s="112">
        <f>D711*E711*F711</f>
        <v>0</v>
      </c>
      <c r="H711" s="165"/>
      <c r="I711" s="113" t="s">
        <v>496</v>
      </c>
      <c r="J711" s="113" t="str">
        <f>VLOOKUP(I711,Presupuesto!$B$11:$C$565,2,0)</f>
        <v>SUELDOS Y SALARIOS PERMANENTES</v>
      </c>
      <c r="K711" s="97" t="str">
        <f t="shared" si="22"/>
        <v>Desarrollo del Sistema de Educación Superior</v>
      </c>
      <c r="L711" s="97" t="s">
        <v>395</v>
      </c>
    </row>
    <row r="712" spans="3:12" x14ac:dyDescent="0.25">
      <c r="C712" s="170" t="s">
        <v>58</v>
      </c>
      <c r="D712" s="162"/>
      <c r="E712" s="153">
        <v>0</v>
      </c>
      <c r="F712" s="99">
        <f>IF(E711=0,"",(G711/E711)/12*E711)</f>
        <v>0</v>
      </c>
      <c r="G712" s="96">
        <f>F712</f>
        <v>0</v>
      </c>
      <c r="H712" s="163"/>
      <c r="I712" s="115" t="s">
        <v>516</v>
      </c>
      <c r="J712" s="115" t="str">
        <f>VLOOKUP(I712,Presupuesto!$B$11:$C$565,2,0)</f>
        <v>AGUINALDO Y DECIMO CUARTO MES</v>
      </c>
      <c r="K712" s="97" t="str">
        <f t="shared" si="22"/>
        <v>Desarrollo del Sistema de Educación Superior</v>
      </c>
      <c r="L712" s="97" t="s">
        <v>395</v>
      </c>
    </row>
    <row r="713" spans="3:12" ht="15.75" thickBot="1" x14ac:dyDescent="0.3">
      <c r="C713" s="171" t="s">
        <v>59</v>
      </c>
      <c r="D713" s="162"/>
      <c r="E713" s="153">
        <v>0</v>
      </c>
      <c r="F713" s="116">
        <f>IF(E711&lt;6,"",((E711-6)/12)*(G711/E711))</f>
        <v>0</v>
      </c>
      <c r="G713" s="96">
        <f>F713</f>
        <v>0</v>
      </c>
      <c r="H713" s="163"/>
      <c r="I713" s="100" t="s">
        <v>519</v>
      </c>
      <c r="J713" s="100" t="str">
        <f>VLOOKUP(I713,Presupuesto!$B$11:$C$565,2,0)</f>
        <v>DECIMOCUARTO MES</v>
      </c>
      <c r="K713" s="97" t="str">
        <f t="shared" si="22"/>
        <v>Desarrollo del Sistema de Educación Superior</v>
      </c>
      <c r="L713" s="97" t="s">
        <v>395</v>
      </c>
    </row>
    <row r="714" spans="3:12" ht="15.75" thickBot="1" x14ac:dyDescent="0.3">
      <c r="C714" s="136" t="s">
        <v>487</v>
      </c>
      <c r="D714" s="198"/>
      <c r="E714" s="151">
        <v>12</v>
      </c>
      <c r="F714" s="292">
        <f>HLOOKUP($C714,$BZ$2:$CM$3,2,0)</f>
        <v>27792.79</v>
      </c>
      <c r="G714" s="112">
        <f>D714*E714*F714</f>
        <v>0</v>
      </c>
      <c r="H714" s="165"/>
      <c r="I714" s="113" t="s">
        <v>496</v>
      </c>
      <c r="J714" s="113" t="str">
        <f>VLOOKUP(I714,Presupuesto!$B$11:$C$565,2,0)</f>
        <v>SUELDOS Y SALARIOS PERMANENTES</v>
      </c>
      <c r="K714" s="97" t="str">
        <f t="shared" si="22"/>
        <v>Desarrollo del Sistema de Educación Superior</v>
      </c>
      <c r="L714" s="97" t="s">
        <v>395</v>
      </c>
    </row>
    <row r="715" spans="3:12" x14ac:dyDescent="0.25">
      <c r="C715" s="170" t="s">
        <v>58</v>
      </c>
      <c r="D715" s="162"/>
      <c r="E715" s="153">
        <v>0</v>
      </c>
      <c r="F715" s="99">
        <f>IF(E714=0,"",(G714/E714)/12*E714)</f>
        <v>0</v>
      </c>
      <c r="G715" s="96">
        <f>F715</f>
        <v>0</v>
      </c>
      <c r="H715" s="163"/>
      <c r="I715" s="115" t="s">
        <v>516</v>
      </c>
      <c r="J715" s="115" t="str">
        <f>VLOOKUP(I715,Presupuesto!$B$11:$C$565,2,0)</f>
        <v>AGUINALDO Y DECIMO CUARTO MES</v>
      </c>
      <c r="K715" s="97" t="str">
        <f t="shared" si="22"/>
        <v>Desarrollo del Sistema de Educación Superior</v>
      </c>
      <c r="L715" s="97" t="s">
        <v>395</v>
      </c>
    </row>
    <row r="716" spans="3:12" ht="15.75" thickBot="1" x14ac:dyDescent="0.3">
      <c r="C716" s="171" t="s">
        <v>59</v>
      </c>
      <c r="D716" s="162"/>
      <c r="E716" s="153">
        <v>0</v>
      </c>
      <c r="F716" s="116">
        <f>IF(E714&lt;6,"",((E714-6)/12)*(G714/E714))</f>
        <v>0</v>
      </c>
      <c r="G716" s="96">
        <f>F716</f>
        <v>0</v>
      </c>
      <c r="H716" s="163"/>
      <c r="I716" s="100" t="s">
        <v>519</v>
      </c>
      <c r="J716" s="100" t="str">
        <f>VLOOKUP(I716,Presupuesto!$B$11:$C$565,2,0)</f>
        <v>DECIMOCUARTO MES</v>
      </c>
      <c r="K716" s="97" t="str">
        <f t="shared" si="22"/>
        <v>Desarrollo del Sistema de Educación Superior</v>
      </c>
      <c r="L716" s="97" t="s">
        <v>395</v>
      </c>
    </row>
    <row r="717" spans="3:12" ht="15.75" thickBot="1" x14ac:dyDescent="0.3">
      <c r="C717" s="136" t="s">
        <v>488</v>
      </c>
      <c r="D717" s="198"/>
      <c r="E717" s="151">
        <v>12</v>
      </c>
      <c r="F717" s="292">
        <f>HLOOKUP($C717,$BZ$2:$CM$3,2,0)</f>
        <v>18859.39</v>
      </c>
      <c r="G717" s="112">
        <f>D717*E717*F717</f>
        <v>0</v>
      </c>
      <c r="H717" s="165"/>
      <c r="I717" s="113" t="s">
        <v>496</v>
      </c>
      <c r="J717" s="113" t="str">
        <f>VLOOKUP(I717,Presupuesto!$B$11:$C$565,2,0)</f>
        <v>SUELDOS Y SALARIOS PERMANENTES</v>
      </c>
      <c r="K717" s="97" t="str">
        <f t="shared" si="22"/>
        <v>Desarrollo del Sistema de Educación Superior</v>
      </c>
      <c r="L717" s="97" t="s">
        <v>395</v>
      </c>
    </row>
    <row r="718" spans="3:12" x14ac:dyDescent="0.25">
      <c r="C718" s="170" t="s">
        <v>58</v>
      </c>
      <c r="D718" s="162"/>
      <c r="E718" s="153">
        <v>0</v>
      </c>
      <c r="F718" s="99">
        <f>IF(E717=0,"",(G717/E717)/12*E717)</f>
        <v>0</v>
      </c>
      <c r="G718" s="96">
        <f>F718</f>
        <v>0</v>
      </c>
      <c r="H718" s="163"/>
      <c r="I718" s="115" t="s">
        <v>516</v>
      </c>
      <c r="J718" s="115" t="str">
        <f>VLOOKUP(I718,Presupuesto!$B$11:$C$565,2,0)</f>
        <v>AGUINALDO Y DECIMO CUARTO MES</v>
      </c>
      <c r="K718" s="97" t="str">
        <f t="shared" si="22"/>
        <v>Desarrollo del Sistema de Educación Superior</v>
      </c>
      <c r="L718" s="97" t="s">
        <v>395</v>
      </c>
    </row>
    <row r="719" spans="3:12" ht="15.75" thickBot="1" x14ac:dyDescent="0.3">
      <c r="C719" s="171" t="s">
        <v>59</v>
      </c>
      <c r="D719" s="162"/>
      <c r="E719" s="153">
        <v>0</v>
      </c>
      <c r="F719" s="116">
        <f>IF(E717&lt;6,"",((E717-6)/12)*(G717/E717))</f>
        <v>0</v>
      </c>
      <c r="G719" s="96">
        <f>F719</f>
        <v>0</v>
      </c>
      <c r="H719" s="163"/>
      <c r="I719" s="100" t="s">
        <v>519</v>
      </c>
      <c r="J719" s="100" t="str">
        <f>VLOOKUP(I719,Presupuesto!$B$11:$C$565,2,0)</f>
        <v>DECIMOCUARTO MES</v>
      </c>
      <c r="K719" s="97" t="str">
        <f t="shared" si="22"/>
        <v>Desarrollo del Sistema de Educación Superior</v>
      </c>
      <c r="L719" s="97" t="s">
        <v>395</v>
      </c>
    </row>
    <row r="720" spans="3:12" ht="15.75" thickBot="1" x14ac:dyDescent="0.3">
      <c r="C720" s="136" t="s">
        <v>489</v>
      </c>
      <c r="D720" s="198"/>
      <c r="E720" s="151">
        <v>12</v>
      </c>
      <c r="F720" s="292">
        <f>HLOOKUP($C720,$BZ$2:$CM$3,2,0)</f>
        <v>17866.8</v>
      </c>
      <c r="G720" s="112">
        <f>D720*E720*F720</f>
        <v>0</v>
      </c>
      <c r="H720" s="165"/>
      <c r="I720" s="113" t="s">
        <v>496</v>
      </c>
      <c r="J720" s="113" t="str">
        <f>VLOOKUP(I720,Presupuesto!$B$11:$C$565,2,0)</f>
        <v>SUELDOS Y SALARIOS PERMANENTES</v>
      </c>
      <c r="K720" s="97" t="str">
        <f t="shared" si="22"/>
        <v>Desarrollo del Sistema de Educación Superior</v>
      </c>
      <c r="L720" s="97" t="s">
        <v>395</v>
      </c>
    </row>
    <row r="721" spans="3:12" x14ac:dyDescent="0.25">
      <c r="C721" s="170" t="s">
        <v>58</v>
      </c>
      <c r="D721" s="162"/>
      <c r="E721" s="153">
        <v>0</v>
      </c>
      <c r="F721" s="99">
        <f>IF(E720=0,"",(G720/E720)/12*E720)</f>
        <v>0</v>
      </c>
      <c r="G721" s="96">
        <f>F721</f>
        <v>0</v>
      </c>
      <c r="H721" s="163"/>
      <c r="I721" s="115" t="s">
        <v>516</v>
      </c>
      <c r="J721" s="115" t="str">
        <f>VLOOKUP(I721,Presupuesto!$B$11:$C$565,2,0)</f>
        <v>AGUINALDO Y DECIMO CUARTO MES</v>
      </c>
      <c r="K721" s="97" t="str">
        <f t="shared" si="22"/>
        <v>Desarrollo del Sistema de Educación Superior</v>
      </c>
      <c r="L721" s="97" t="s">
        <v>395</v>
      </c>
    </row>
    <row r="722" spans="3:12" ht="15.75" thickBot="1" x14ac:dyDescent="0.3">
      <c r="C722" s="171" t="s">
        <v>59</v>
      </c>
      <c r="D722" s="162"/>
      <c r="E722" s="153">
        <v>0</v>
      </c>
      <c r="F722" s="116">
        <f>IF(E720&lt;6,"",((E720-6)/12)*(G720/E720))</f>
        <v>0</v>
      </c>
      <c r="G722" s="96">
        <f>F722</f>
        <v>0</v>
      </c>
      <c r="H722" s="163"/>
      <c r="I722" s="100" t="s">
        <v>519</v>
      </c>
      <c r="J722" s="100" t="str">
        <f>VLOOKUP(I722,Presupuesto!$B$11:$C$565,2,0)</f>
        <v>DECIMOCUARTO MES</v>
      </c>
      <c r="K722" s="97" t="str">
        <f t="shared" si="22"/>
        <v>Desarrollo del Sistema de Educación Superior</v>
      </c>
      <c r="L722" s="97" t="s">
        <v>395</v>
      </c>
    </row>
    <row r="723" spans="3:12" ht="15.75" thickBot="1" x14ac:dyDescent="0.3">
      <c r="C723" s="136" t="s">
        <v>490</v>
      </c>
      <c r="D723" s="198"/>
      <c r="E723" s="151">
        <v>12</v>
      </c>
      <c r="F723" s="292">
        <f>HLOOKUP($C723,$BZ$2:$CM$3,2,0)</f>
        <v>13896.4</v>
      </c>
      <c r="G723" s="112">
        <f>D723*E723*F723</f>
        <v>0</v>
      </c>
      <c r="H723" s="165"/>
      <c r="I723" s="113" t="s">
        <v>496</v>
      </c>
      <c r="J723" s="113" t="str">
        <f>VLOOKUP(I723,Presupuesto!$B$11:$C$565,2,0)</f>
        <v>SUELDOS Y SALARIOS PERMANENTES</v>
      </c>
      <c r="K723" s="97" t="str">
        <f t="shared" si="22"/>
        <v>Desarrollo del Sistema de Educación Superior</v>
      </c>
      <c r="L723" s="97" t="s">
        <v>395</v>
      </c>
    </row>
    <row r="724" spans="3:12" x14ac:dyDescent="0.25">
      <c r="C724" s="170" t="s">
        <v>58</v>
      </c>
      <c r="D724" s="162"/>
      <c r="E724" s="153">
        <v>0</v>
      </c>
      <c r="F724" s="99">
        <f>IF(E723=0,"",(G723/E723)/12*E723)</f>
        <v>0</v>
      </c>
      <c r="G724" s="96">
        <f>F724</f>
        <v>0</v>
      </c>
      <c r="H724" s="163"/>
      <c r="I724" s="115" t="s">
        <v>516</v>
      </c>
      <c r="J724" s="115" t="str">
        <f>VLOOKUP(I724,Presupuesto!$B$11:$C$565,2,0)</f>
        <v>AGUINALDO Y DECIMO CUARTO MES</v>
      </c>
      <c r="K724" s="97" t="str">
        <f t="shared" si="22"/>
        <v>Desarrollo del Sistema de Educación Superior</v>
      </c>
      <c r="L724" s="97" t="s">
        <v>395</v>
      </c>
    </row>
    <row r="725" spans="3:12" ht="15.75" thickBot="1" x14ac:dyDescent="0.3">
      <c r="C725" s="171" t="s">
        <v>59</v>
      </c>
      <c r="D725" s="162"/>
      <c r="E725" s="153">
        <v>0</v>
      </c>
      <c r="F725" s="116">
        <f>IF(E723&lt;6,"",((E723-6)/12)*(G723/E723))</f>
        <v>0</v>
      </c>
      <c r="G725" s="96">
        <f>F725</f>
        <v>0</v>
      </c>
      <c r="H725" s="163"/>
      <c r="I725" s="100" t="s">
        <v>519</v>
      </c>
      <c r="J725" s="100" t="str">
        <f>VLOOKUP(I725,Presupuesto!$B$11:$C$565,2,0)</f>
        <v>DECIMOCUARTO MES</v>
      </c>
      <c r="K725" s="97" t="str">
        <f t="shared" si="22"/>
        <v>Desarrollo del Sistema de Educación Superior</v>
      </c>
      <c r="L725" s="97" t="s">
        <v>395</v>
      </c>
    </row>
    <row r="726" spans="3:12" ht="15.75" thickBot="1" x14ac:dyDescent="0.3">
      <c r="C726" s="136" t="s">
        <v>491</v>
      </c>
      <c r="D726" s="198"/>
      <c r="E726" s="151">
        <v>12</v>
      </c>
      <c r="F726" s="292">
        <f>HLOOKUP($C726,$BZ$2:$CM$3,2,0)</f>
        <v>15004.09</v>
      </c>
      <c r="G726" s="112">
        <f>D726*E726*F726</f>
        <v>0</v>
      </c>
      <c r="H726" s="165"/>
      <c r="I726" s="113" t="s">
        <v>496</v>
      </c>
      <c r="J726" s="113" t="str">
        <f>VLOOKUP(I726,Presupuesto!$B$11:$C$565,2,0)</f>
        <v>SUELDOS Y SALARIOS PERMANENTES</v>
      </c>
      <c r="K726" s="97" t="str">
        <f t="shared" si="22"/>
        <v>Desarrollo del Sistema de Educación Superior</v>
      </c>
      <c r="L726" s="97" t="s">
        <v>395</v>
      </c>
    </row>
    <row r="727" spans="3:12" x14ac:dyDescent="0.25">
      <c r="C727" s="170" t="s">
        <v>58</v>
      </c>
      <c r="D727" s="162"/>
      <c r="E727" s="153">
        <v>0</v>
      </c>
      <c r="F727" s="99">
        <f>IF(E726=0,"",(G726/E726)/12*E726)</f>
        <v>0</v>
      </c>
      <c r="G727" s="96">
        <f>F727</f>
        <v>0</v>
      </c>
      <c r="H727" s="163"/>
      <c r="I727" s="115" t="s">
        <v>516</v>
      </c>
      <c r="J727" s="115" t="str">
        <f>VLOOKUP(I727,Presupuesto!$B$11:$C$565,2,0)</f>
        <v>AGUINALDO Y DECIMO CUARTO MES</v>
      </c>
      <c r="K727" s="97" t="str">
        <f t="shared" si="22"/>
        <v>Desarrollo del Sistema de Educación Superior</v>
      </c>
      <c r="L727" s="97" t="s">
        <v>395</v>
      </c>
    </row>
    <row r="728" spans="3:12" ht="15.75" thickBot="1" x14ac:dyDescent="0.3">
      <c r="C728" s="171" t="s">
        <v>59</v>
      </c>
      <c r="D728" s="162"/>
      <c r="E728" s="153">
        <v>0</v>
      </c>
      <c r="F728" s="116">
        <f>IF(E726&lt;6,"",((E726-6)/12)*(G726/E726))</f>
        <v>0</v>
      </c>
      <c r="G728" s="96">
        <f>F728</f>
        <v>0</v>
      </c>
      <c r="H728" s="163"/>
      <c r="I728" s="100" t="s">
        <v>519</v>
      </c>
      <c r="J728" s="100" t="str">
        <f>VLOOKUP(I728,Presupuesto!$B$11:$C$565,2,0)</f>
        <v>DECIMOCUARTO MES</v>
      </c>
      <c r="K728" s="97" t="str">
        <f t="shared" si="22"/>
        <v>Desarrollo del Sistema de Educación Superior</v>
      </c>
      <c r="L728" s="97" t="s">
        <v>395</v>
      </c>
    </row>
    <row r="729" spans="3:12" ht="15.75" thickBot="1" x14ac:dyDescent="0.3">
      <c r="C729" s="136" t="s">
        <v>492</v>
      </c>
      <c r="D729" s="198"/>
      <c r="E729" s="151">
        <v>12</v>
      </c>
      <c r="F729" s="292">
        <f>HLOOKUP($C729,$BZ$2:$CM$3,2,0)</f>
        <v>13238.9</v>
      </c>
      <c r="G729" s="112">
        <f>D729*E729*F729</f>
        <v>0</v>
      </c>
      <c r="H729" s="165"/>
      <c r="I729" s="113" t="s">
        <v>496</v>
      </c>
      <c r="J729" s="113" t="str">
        <f>VLOOKUP(I729,Presupuesto!$B$11:$C$565,2,0)</f>
        <v>SUELDOS Y SALARIOS PERMANENTES</v>
      </c>
      <c r="K729" s="97" t="str">
        <f t="shared" si="22"/>
        <v>Desarrollo del Sistema de Educación Superior</v>
      </c>
      <c r="L729" s="97" t="s">
        <v>395</v>
      </c>
    </row>
    <row r="730" spans="3:12" x14ac:dyDescent="0.25">
      <c r="C730" s="170" t="s">
        <v>58</v>
      </c>
      <c r="D730" s="162"/>
      <c r="E730" s="153">
        <v>0</v>
      </c>
      <c r="F730" s="99">
        <f>IF(E729=0,"",(G729/E729)/12*E729)</f>
        <v>0</v>
      </c>
      <c r="G730" s="96">
        <f>F730</f>
        <v>0</v>
      </c>
      <c r="H730" s="163"/>
      <c r="I730" s="115" t="s">
        <v>516</v>
      </c>
      <c r="J730" s="115" t="str">
        <f>VLOOKUP(I730,Presupuesto!$B$11:$C$565,2,0)</f>
        <v>AGUINALDO Y DECIMO CUARTO MES</v>
      </c>
      <c r="K730" s="97" t="str">
        <f t="shared" si="22"/>
        <v>Desarrollo del Sistema de Educación Superior</v>
      </c>
      <c r="L730" s="97" t="s">
        <v>395</v>
      </c>
    </row>
    <row r="731" spans="3:12" ht="15.75" thickBot="1" x14ac:dyDescent="0.3">
      <c r="C731" s="171" t="s">
        <v>59</v>
      </c>
      <c r="D731" s="162"/>
      <c r="E731" s="153">
        <v>0</v>
      </c>
      <c r="F731" s="116">
        <f>IF(E729&lt;6,"",((E729-6)/12)*(G729/E729))</f>
        <v>0</v>
      </c>
      <c r="G731" s="96">
        <f>F731</f>
        <v>0</v>
      </c>
      <c r="H731" s="163"/>
      <c r="I731" s="100" t="s">
        <v>519</v>
      </c>
      <c r="J731" s="100" t="str">
        <f>VLOOKUP(I731,Presupuesto!$B$11:$C$565,2,0)</f>
        <v>DECIMOCUARTO MES</v>
      </c>
      <c r="K731" s="97" t="str">
        <f t="shared" si="22"/>
        <v>Desarrollo del Sistema de Educación Superior</v>
      </c>
      <c r="L731" s="97" t="s">
        <v>395</v>
      </c>
    </row>
    <row r="732" spans="3:12" ht="15.75" thickBot="1" x14ac:dyDescent="0.3">
      <c r="C732" s="136" t="s">
        <v>493</v>
      </c>
      <c r="D732" s="198"/>
      <c r="E732" s="151">
        <v>12</v>
      </c>
      <c r="F732" s="292">
        <f>HLOOKUP($C732,$BZ$2:$CM$3,2,0)</f>
        <v>12356.31</v>
      </c>
      <c r="G732" s="112">
        <f>D732*E732*F732</f>
        <v>0</v>
      </c>
      <c r="H732" s="165"/>
      <c r="I732" s="113" t="s">
        <v>496</v>
      </c>
      <c r="J732" s="113" t="str">
        <f>VLOOKUP(I732,Presupuesto!$B$11:$C$565,2,0)</f>
        <v>SUELDOS Y SALARIOS PERMANENTES</v>
      </c>
      <c r="K732" s="97" t="str">
        <f t="shared" ref="K732:K749" si="23">$K$699</f>
        <v>Desarrollo del Sistema de Educación Superior</v>
      </c>
      <c r="L732" s="97" t="s">
        <v>395</v>
      </c>
    </row>
    <row r="733" spans="3:12" x14ac:dyDescent="0.25">
      <c r="C733" s="170" t="s">
        <v>58</v>
      </c>
      <c r="D733" s="162"/>
      <c r="E733" s="153">
        <v>0</v>
      </c>
      <c r="F733" s="99">
        <f>IF(E732=0,"",(G732/E732)/12*E732)</f>
        <v>0</v>
      </c>
      <c r="G733" s="96">
        <f>F733</f>
        <v>0</v>
      </c>
      <c r="H733" s="163"/>
      <c r="I733" s="115" t="s">
        <v>516</v>
      </c>
      <c r="J733" s="115" t="str">
        <f>VLOOKUP(I733,Presupuesto!$B$11:$C$565,2,0)</f>
        <v>AGUINALDO Y DECIMO CUARTO MES</v>
      </c>
      <c r="K733" s="97" t="str">
        <f t="shared" si="23"/>
        <v>Desarrollo del Sistema de Educación Superior</v>
      </c>
      <c r="L733" s="97" t="s">
        <v>395</v>
      </c>
    </row>
    <row r="734" spans="3:12" ht="15.75" thickBot="1" x14ac:dyDescent="0.3">
      <c r="C734" s="171" t="s">
        <v>59</v>
      </c>
      <c r="D734" s="162"/>
      <c r="E734" s="153">
        <v>0</v>
      </c>
      <c r="F734" s="116">
        <f>IF(E732&lt;6,"",((E732-6)/12)*(G732/E732))</f>
        <v>0</v>
      </c>
      <c r="G734" s="96">
        <f>F734</f>
        <v>0</v>
      </c>
      <c r="H734" s="163"/>
      <c r="I734" s="100" t="s">
        <v>519</v>
      </c>
      <c r="J734" s="100" t="str">
        <f>VLOOKUP(I734,Presupuesto!$B$11:$C$565,2,0)</f>
        <v>DECIMOCUARTO MES</v>
      </c>
      <c r="K734" s="97" t="str">
        <f t="shared" si="23"/>
        <v>Desarrollo del Sistema de Educación Superior</v>
      </c>
      <c r="L734" s="97" t="s">
        <v>395</v>
      </c>
    </row>
    <row r="735" spans="3:12" ht="15.75" thickBot="1" x14ac:dyDescent="0.3">
      <c r="C735" s="136" t="s">
        <v>494</v>
      </c>
      <c r="D735" s="198"/>
      <c r="E735" s="151">
        <v>12</v>
      </c>
      <c r="F735" s="292">
        <f>HLOOKUP($C735,$BZ$2:$CM$3,2,0)</f>
        <v>463.22</v>
      </c>
      <c r="G735" s="112">
        <f>D735*E735*F735</f>
        <v>0</v>
      </c>
      <c r="H735" s="165"/>
      <c r="I735" s="113" t="s">
        <v>496</v>
      </c>
      <c r="J735" s="113" t="str">
        <f>VLOOKUP(I735,Presupuesto!$B$11:$C$565,2,0)</f>
        <v>SUELDOS Y SALARIOS PERMANENTES</v>
      </c>
      <c r="K735" s="97" t="str">
        <f t="shared" si="23"/>
        <v>Desarrollo del Sistema de Educación Superior</v>
      </c>
      <c r="L735" s="97" t="s">
        <v>395</v>
      </c>
    </row>
    <row r="736" spans="3:12" x14ac:dyDescent="0.25">
      <c r="C736" s="170" t="s">
        <v>58</v>
      </c>
      <c r="D736" s="162"/>
      <c r="E736" s="153">
        <v>0</v>
      </c>
      <c r="F736" s="99">
        <f>IF(E735=0,"",(G735/E735)/12*E735)</f>
        <v>0</v>
      </c>
      <c r="G736" s="96">
        <f>F736</f>
        <v>0</v>
      </c>
      <c r="H736" s="163"/>
      <c r="I736" s="115" t="s">
        <v>516</v>
      </c>
      <c r="J736" s="115" t="str">
        <f>VLOOKUP(I736,Presupuesto!$B$11:$C$565,2,0)</f>
        <v>AGUINALDO Y DECIMO CUARTO MES</v>
      </c>
      <c r="K736" s="97" t="str">
        <f t="shared" si="23"/>
        <v>Desarrollo del Sistema de Educación Superior</v>
      </c>
      <c r="L736" s="97" t="s">
        <v>395</v>
      </c>
    </row>
    <row r="737" spans="3:12" ht="15.75" thickBot="1" x14ac:dyDescent="0.3">
      <c r="C737" s="171" t="s">
        <v>59</v>
      </c>
      <c r="D737" s="162"/>
      <c r="E737" s="153">
        <v>0</v>
      </c>
      <c r="F737" s="116">
        <f>IF(E735&lt;6,"",((E735-6)/12)*(G735/E735))</f>
        <v>0</v>
      </c>
      <c r="G737" s="96">
        <f>F737</f>
        <v>0</v>
      </c>
      <c r="H737" s="163"/>
      <c r="I737" s="100" t="s">
        <v>519</v>
      </c>
      <c r="J737" s="100" t="str">
        <f>VLOOKUP(I737,Presupuesto!$B$11:$C$565,2,0)</f>
        <v>DECIMOCUARTO MES</v>
      </c>
      <c r="K737" s="97" t="str">
        <f t="shared" si="23"/>
        <v>Desarrollo del Sistema de Educación Superior</v>
      </c>
      <c r="L737" s="97" t="s">
        <v>395</v>
      </c>
    </row>
    <row r="738" spans="3:12" ht="15.75" thickBot="1" x14ac:dyDescent="0.3">
      <c r="C738" s="136" t="s">
        <v>495</v>
      </c>
      <c r="D738" s="198"/>
      <c r="E738" s="151">
        <v>12</v>
      </c>
      <c r="F738" s="292">
        <f>HLOOKUP($C738,$BZ$2:$CM$3,2,0)</f>
        <v>2007.3</v>
      </c>
      <c r="G738" s="112">
        <f>D738*E738*F738</f>
        <v>0</v>
      </c>
      <c r="H738" s="165"/>
      <c r="I738" s="113" t="s">
        <v>496</v>
      </c>
      <c r="J738" s="113" t="str">
        <f>VLOOKUP(I738,Presupuesto!$B$11:$C$565,2,0)</f>
        <v>SUELDOS Y SALARIOS PERMANENTES</v>
      </c>
      <c r="K738" s="97" t="str">
        <f t="shared" si="23"/>
        <v>Desarrollo del Sistema de Educación Superior</v>
      </c>
      <c r="L738" s="97" t="s">
        <v>395</v>
      </c>
    </row>
    <row r="739" spans="3:12" x14ac:dyDescent="0.25">
      <c r="C739" s="170" t="s">
        <v>58</v>
      </c>
      <c r="D739" s="162"/>
      <c r="E739" s="153">
        <v>0</v>
      </c>
      <c r="F739" s="99">
        <f>IF(E738=0,"",(G738/E738)/12*E738)</f>
        <v>0</v>
      </c>
      <c r="G739" s="96">
        <f>F739</f>
        <v>0</v>
      </c>
      <c r="H739" s="163"/>
      <c r="I739" s="115" t="s">
        <v>516</v>
      </c>
      <c r="J739" s="115" t="str">
        <f>VLOOKUP(I739,Presupuesto!$B$11:$C$565,2,0)</f>
        <v>AGUINALDO Y DECIMO CUARTO MES</v>
      </c>
      <c r="K739" s="97" t="str">
        <f t="shared" si="23"/>
        <v>Desarrollo del Sistema de Educación Superior</v>
      </c>
      <c r="L739" s="97" t="s">
        <v>395</v>
      </c>
    </row>
    <row r="740" spans="3:12" ht="15.75" thickBot="1" x14ac:dyDescent="0.3">
      <c r="C740" s="171" t="s">
        <v>59</v>
      </c>
      <c r="D740" s="162"/>
      <c r="E740" s="153">
        <v>0</v>
      </c>
      <c r="F740" s="116">
        <f>IF(E738&lt;6,"",((E738-6)/12)*(G738/E738))</f>
        <v>0</v>
      </c>
      <c r="G740" s="96">
        <f>F740</f>
        <v>0</v>
      </c>
      <c r="H740" s="163"/>
      <c r="I740" s="100" t="s">
        <v>519</v>
      </c>
      <c r="J740" s="100" t="str">
        <f>VLOOKUP(I740,Presupuesto!$B$11:$C$565,2,0)</f>
        <v>DECIMOCUARTO MES</v>
      </c>
      <c r="K740" s="97" t="str">
        <f t="shared" si="23"/>
        <v>Desarrollo del Sistema de Educación Superior</v>
      </c>
      <c r="L740" s="97" t="s">
        <v>395</v>
      </c>
    </row>
    <row r="741" spans="3:12" ht="15.75" thickBot="1" x14ac:dyDescent="0.3">
      <c r="C741" s="139" t="s">
        <v>83</v>
      </c>
      <c r="D741" s="198"/>
      <c r="E741" s="151">
        <v>12</v>
      </c>
      <c r="F741" s="138">
        <v>30000</v>
      </c>
      <c r="G741" s="112">
        <f>D741*E741*F741</f>
        <v>0</v>
      </c>
      <c r="H741" s="165"/>
      <c r="I741" s="113" t="s">
        <v>564</v>
      </c>
      <c r="J741" s="113" t="str">
        <f>VLOOKUP(I741,Presupuesto!$B$11:$C$565,2,0)</f>
        <v>CONTRATOS ESPECIALES</v>
      </c>
      <c r="K741" s="97" t="str">
        <f t="shared" si="23"/>
        <v>Desarrollo del Sistema de Educación Superior</v>
      </c>
      <c r="L741" s="97" t="s">
        <v>395</v>
      </c>
    </row>
    <row r="742" spans="3:12" x14ac:dyDescent="0.25">
      <c r="C742" s="170" t="s">
        <v>58</v>
      </c>
      <c r="D742" s="162"/>
      <c r="E742" s="153">
        <v>0</v>
      </c>
      <c r="F742" s="116">
        <f>IF(E741=0,"",(G741/E741)/12*E741)</f>
        <v>0</v>
      </c>
      <c r="G742" s="96">
        <f>F742</f>
        <v>0</v>
      </c>
      <c r="H742" s="163"/>
      <c r="I742" s="100" t="s">
        <v>564</v>
      </c>
      <c r="J742" s="100" t="str">
        <f>VLOOKUP(I742,Presupuesto!$B$11:$C$565,2,0)</f>
        <v>CONTRATOS ESPECIALES</v>
      </c>
      <c r="K742" s="97" t="str">
        <f t="shared" si="23"/>
        <v>Desarrollo del Sistema de Educación Superior</v>
      </c>
      <c r="L742" s="97" t="s">
        <v>394</v>
      </c>
    </row>
    <row r="743" spans="3:12" ht="15.75" thickBot="1" x14ac:dyDescent="0.3">
      <c r="C743" s="171" t="s">
        <v>59</v>
      </c>
      <c r="D743" s="162"/>
      <c r="E743" s="153">
        <v>0</v>
      </c>
      <c r="F743" s="99">
        <f>IF(E741&lt;6,"",((E741-6)/12)*(G741/E741))</f>
        <v>0</v>
      </c>
      <c r="G743" s="96">
        <f>F743</f>
        <v>0</v>
      </c>
      <c r="H743" s="163"/>
      <c r="I743" s="100" t="s">
        <v>564</v>
      </c>
      <c r="J743" s="100" t="str">
        <f>VLOOKUP(I743,Presupuesto!$B$11:$C$565,2,0)</f>
        <v>CONTRATOS ESPECIALES</v>
      </c>
      <c r="K743" s="97" t="str">
        <f t="shared" si="23"/>
        <v>Desarrollo del Sistema de Educación Superior</v>
      </c>
      <c r="L743" s="97" t="s">
        <v>399</v>
      </c>
    </row>
    <row r="744" spans="3:12" ht="15.75" thickBot="1" x14ac:dyDescent="0.3">
      <c r="C744" s="139" t="s">
        <v>60</v>
      </c>
      <c r="D744" s="198"/>
      <c r="E744" s="151">
        <v>12</v>
      </c>
      <c r="F744" s="117">
        <v>30000</v>
      </c>
      <c r="G744" s="112">
        <f>D744*E744*F744</f>
        <v>0</v>
      </c>
      <c r="H744" s="165"/>
      <c r="I744" s="113" t="s">
        <v>705</v>
      </c>
      <c r="J744" s="113" t="str">
        <f>VLOOKUP(I744,Presupuesto!$B$11:$C$565,2,0)</f>
        <v>OTROS SERVICIOS TECNICOS Y PROFESIONALES</v>
      </c>
      <c r="K744" s="97" t="str">
        <f t="shared" si="23"/>
        <v>Desarrollo del Sistema de Educación Superior</v>
      </c>
      <c r="L744" s="97" t="s">
        <v>394</v>
      </c>
    </row>
    <row r="745" spans="3:12" x14ac:dyDescent="0.25">
      <c r="C745" s="170" t="s">
        <v>58</v>
      </c>
      <c r="D745" s="162"/>
      <c r="E745" s="153">
        <v>0</v>
      </c>
      <c r="F745" s="99">
        <v>0</v>
      </c>
      <c r="G745" s="96">
        <f>F745</f>
        <v>0</v>
      </c>
      <c r="H745" s="163"/>
      <c r="I745" s="100" t="s">
        <v>705</v>
      </c>
      <c r="J745" s="100" t="str">
        <f>VLOOKUP(I745,Presupuesto!$B$11:$C$565,2,0)</f>
        <v>OTROS SERVICIOS TECNICOS Y PROFESIONALES</v>
      </c>
      <c r="K745" s="97" t="str">
        <f t="shared" si="23"/>
        <v>Desarrollo del Sistema de Educación Superior</v>
      </c>
      <c r="L745" s="97" t="s">
        <v>394</v>
      </c>
    </row>
    <row r="746" spans="3:12" ht="15.75" thickBot="1" x14ac:dyDescent="0.3">
      <c r="C746" s="171" t="s">
        <v>59</v>
      </c>
      <c r="D746" s="162"/>
      <c r="E746" s="153">
        <v>0</v>
      </c>
      <c r="F746" s="99">
        <v>0</v>
      </c>
      <c r="G746" s="96">
        <f>F746</f>
        <v>0</v>
      </c>
      <c r="H746" s="163"/>
      <c r="I746" s="100" t="s">
        <v>705</v>
      </c>
      <c r="J746" s="100" t="str">
        <f>VLOOKUP(I746,Presupuesto!$B$11:$C$565,2,0)</f>
        <v>OTROS SERVICIOS TECNICOS Y PROFESIONALES</v>
      </c>
      <c r="K746" s="97" t="str">
        <f t="shared" si="23"/>
        <v>Desarrollo del Sistema de Educación Superior</v>
      </c>
      <c r="L746" s="97" t="s">
        <v>394</v>
      </c>
    </row>
    <row r="747" spans="3:12" ht="15.75" thickBot="1" x14ac:dyDescent="0.3">
      <c r="C747" s="139" t="s">
        <v>61</v>
      </c>
      <c r="D747" s="198"/>
      <c r="E747" s="151">
        <v>12</v>
      </c>
      <c r="F747" s="117">
        <v>30000</v>
      </c>
      <c r="G747" s="112">
        <f>D747*E747*F747</f>
        <v>0</v>
      </c>
      <c r="H747" s="165"/>
      <c r="I747" s="113" t="s">
        <v>496</v>
      </c>
      <c r="J747" s="113" t="str">
        <f>VLOOKUP(I747,Presupuesto!$B$11:$C$565,2,0)</f>
        <v>SUELDOS Y SALARIOS PERMANENTES</v>
      </c>
      <c r="K747" s="97" t="str">
        <f t="shared" si="23"/>
        <v>Desarrollo del Sistema de Educación Superior</v>
      </c>
      <c r="L747" s="97" t="s">
        <v>394</v>
      </c>
    </row>
    <row r="748" spans="3:12" x14ac:dyDescent="0.25">
      <c r="C748" s="170" t="s">
        <v>58</v>
      </c>
      <c r="D748" s="168"/>
      <c r="E748" s="130">
        <v>0</v>
      </c>
      <c r="F748" s="118">
        <f>IF(E747=0,"",(G747/E747)/12*E747)</f>
        <v>0</v>
      </c>
      <c r="G748" s="119">
        <f>F748</f>
        <v>0</v>
      </c>
      <c r="H748" s="163"/>
      <c r="I748" s="100" t="s">
        <v>516</v>
      </c>
      <c r="J748" s="100" t="str">
        <f>VLOOKUP(I748,Presupuesto!$B$11:$C$565,2,0)</f>
        <v>AGUINALDO Y DECIMO CUARTO MES</v>
      </c>
      <c r="K748" s="97" t="str">
        <f t="shared" si="23"/>
        <v>Desarrollo del Sistema de Educación Superior</v>
      </c>
      <c r="L748" s="97" t="s">
        <v>394</v>
      </c>
    </row>
    <row r="749" spans="3:12" ht="15.75" thickBot="1" x14ac:dyDescent="0.3">
      <c r="C749" s="172" t="s">
        <v>59</v>
      </c>
      <c r="D749" s="161"/>
      <c r="E749" s="131">
        <v>0</v>
      </c>
      <c r="F749" s="104">
        <f>IF(E747&lt;6,"",((E747-6)/12)*(G747/E747))</f>
        <v>0</v>
      </c>
      <c r="G749" s="104">
        <f>F749</f>
        <v>0</v>
      </c>
      <c r="H749" s="161"/>
      <c r="I749" s="105" t="s">
        <v>519</v>
      </c>
      <c r="J749" s="123" t="str">
        <f>VLOOKUP(I749,Presupuesto!$B$11:$C$565,2,0)</f>
        <v>DECIMOCUARTO MES</v>
      </c>
      <c r="K749" s="105" t="str">
        <f t="shared" si="23"/>
        <v>Desarrollo del Sistema de Educación Superior</v>
      </c>
      <c r="L749" s="123" t="s">
        <v>394</v>
      </c>
    </row>
  </sheetData>
  <conditionalFormatting sqref="E738">
    <cfRule type="cellIs" dxfId="41" priority="1" operator="greaterThan">
      <formula>12</formula>
    </cfRule>
  </conditionalFormatting>
  <conditionalFormatting sqref="E97">
    <cfRule type="cellIs" dxfId="40" priority="12" operator="greaterThan">
      <formula>12</formula>
    </cfRule>
  </conditionalFormatting>
  <conditionalFormatting sqref="E138">
    <cfRule type="cellIs" dxfId="39" priority="11" operator="greaterThan">
      <formula>12</formula>
    </cfRule>
  </conditionalFormatting>
  <conditionalFormatting sqref="E198">
    <cfRule type="cellIs" dxfId="38" priority="10" operator="greaterThan">
      <formula>12</formula>
    </cfRule>
  </conditionalFormatting>
  <conditionalFormatting sqref="E258">
    <cfRule type="cellIs" dxfId="37" priority="9" operator="greaterThan">
      <formula>12</formula>
    </cfRule>
  </conditionalFormatting>
  <conditionalFormatting sqref="E318">
    <cfRule type="cellIs" dxfId="36" priority="8" operator="greaterThan">
      <formula>12</formula>
    </cfRule>
  </conditionalFormatting>
  <conditionalFormatting sqref="E378">
    <cfRule type="cellIs" dxfId="35" priority="7" operator="greaterThan">
      <formula>12</formula>
    </cfRule>
  </conditionalFormatting>
  <conditionalFormatting sqref="E438">
    <cfRule type="cellIs" dxfId="34" priority="6" operator="greaterThan">
      <formula>12</formula>
    </cfRule>
  </conditionalFormatting>
  <conditionalFormatting sqref="E498">
    <cfRule type="cellIs" dxfId="33" priority="5" operator="greaterThan">
      <formula>12</formula>
    </cfRule>
  </conditionalFormatting>
  <conditionalFormatting sqref="E558">
    <cfRule type="cellIs" dxfId="32" priority="4" operator="greaterThan">
      <formula>12</formula>
    </cfRule>
  </conditionalFormatting>
  <conditionalFormatting sqref="E618">
    <cfRule type="cellIs" dxfId="31" priority="3" operator="greaterThan">
      <formula>12</formula>
    </cfRule>
  </conditionalFormatting>
  <conditionalFormatting sqref="E678">
    <cfRule type="cellIs" dxfId="30"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58:H108 H159:H209 H219:H269 H279:H329 H339:H389 H399:H449 H459:H509 H519:H569 H579:H629 H639:H689 H699:H749 H18:H20 H30 H43:H48 H118:H149">
      <formula1>$R$2:$S$2</formula1>
    </dataValidation>
    <dataValidation type="list" allowBlank="1" showInputMessage="1" showErrorMessage="1" errorTitle="¡Ingreso Inválido!" error="Seleccione una opción de la lista" promptTitle="Mes Requerido" prompt="Seleccione el mes en el que requiere el recurso." sqref="L58:L108 L159:L209 L219:L269 L279:L329 L339:L389 L399:L449 L459:L509 L519:L569 L579:L629 L639:L689 L699:L749 L18:L20 L30 L43:L48 L118:L149">
      <formula1>$U$2:$AF$2</formula1>
    </dataValidation>
    <dataValidation type="list" allowBlank="1" showInputMessage="1" showErrorMessage="1" sqref="C43 C58 C61 C64 C67 C70 C73 C76 C79 C82 C85 C88 C91 C94 C97 C118 C120 C123 C126 C129 C132 C135 C138 C159 C162 C165 C168 C171 C174 C177 C180 C183 C186 C189 C192 C195 C198 C219 C222 C225 C228 C231 C234 C237 C240 C243 C246 C249 C252 C255 C258 C279 C282 C285 C288 C291 C294 C297 C300 C303 C306 C309 C312 C315 C318 C339 C342 C345 C348 C351 C354 C357 C360 C363 C366 C369 C372 C375 C378 C399 C402 C405 C408 C411 C414 C417 C420 C423 C426 C429 C432 C435 C438 C459 C462 C465 C468 C471 C474 C477 C480 C483 C486 C489 C492 C495 C498 C519 C522 C525 C528 C531 C534 C537 C540 C543 C546 C549 C552 C555 C558 C579 C582 C585 C588 C591 C594 C597 C600 C603 C606 C609 C612 C615 C618 C639 C642 C645 C648 C651 C654 C657 C660 C663 C666 C669 C672 C675 C678 C699 C702 C705 C708 C711 C714 C717 C720 C723 C726 C729 C732 C735 C738">
      <formula1>$BZ$2:$CM$2</formula1>
    </dataValidation>
    <dataValidation type="list" allowBlank="1" showInputMessage="1" showErrorMessage="1" errorTitle="¡Ingreso Inválido!" error="Verifique el valor ingresado." sqref="I58:I108 I159:I209 I219:I269 I279:I329 I339:I389 I399:I449 I459:I509 I519:I569 I579:I629 I639:I689 I699:I749 I18:I20 I30 I43:I48 I118:I149">
      <formula1>$A$1:$UI$1</formula1>
    </dataValidation>
    <dataValidation type="list" allowBlank="1" showInputMessage="1" showErrorMessage="1" errorTitle="¡Ingreso Inválido!" error="Seleccione una opción de la lista." promptTitle="Dimensión Estratégica" prompt="Seleccione una opción de la lista." sqref="K59:K108 K160:K209 K220:K269 K280:K329 K340:K389 K400:K449 K460:K509 K520:K569 K580:K629 K640:K689 K700:K749 K18:K20 K30 K43:K48 K119:K149">
      <formula1>$A$2:$P$2</formula1>
    </dataValidation>
    <dataValidation type="list" allowBlank="1" showInputMessage="1" showErrorMessage="1" errorTitle="¡Ingreso Inválido!" error="Seleccione una opción de la lista." promptTitle="Dimensión Estratégica" prompt="Seleccione una opción de la lista." sqref="K58 K118 K159 K219 K279 K339 K399 K459 K519 K579 K639 K699">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19"/>
  <sheetViews>
    <sheetView showGridLines="0" topLeftCell="A82" zoomScale="80" zoomScaleNormal="80" workbookViewId="0">
      <selection activeCell="F81" sqref="F81"/>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22.140625" style="76" customWidth="1"/>
    <col min="8" max="8" width="15.28515625" style="85" customWidth="1"/>
    <col min="9" max="9" width="35.42578125" style="85" bestFit="1" customWidth="1"/>
    <col min="10" max="10" width="59.85546875" style="85" bestFit="1" customWidth="1"/>
    <col min="11" max="11" width="13.42578125" style="85" bestFit="1" customWidth="1"/>
    <col min="12"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1" t="s">
        <v>1357</v>
      </c>
      <c r="B2" s="121" t="s">
        <v>1359</v>
      </c>
      <c r="C2" s="121" t="s">
        <v>471</v>
      </c>
      <c r="D2" s="121" t="s">
        <v>1358</v>
      </c>
      <c r="E2" s="121" t="s">
        <v>1360</v>
      </c>
      <c r="F2" s="121" t="s">
        <v>472</v>
      </c>
      <c r="G2" s="159" t="s">
        <v>1361</v>
      </c>
      <c r="H2" s="121" t="s">
        <v>1362</v>
      </c>
      <c r="I2" s="121" t="s">
        <v>1363</v>
      </c>
      <c r="J2" s="121" t="s">
        <v>1450</v>
      </c>
      <c r="K2" s="121" t="s">
        <v>1364</v>
      </c>
      <c r="L2" s="121" t="s">
        <v>1365</v>
      </c>
      <c r="M2" s="121" t="s">
        <v>1366</v>
      </c>
      <c r="N2" s="121" t="s">
        <v>1367</v>
      </c>
      <c r="O2" s="121" t="s">
        <v>1368</v>
      </c>
      <c r="P2" s="121" t="s">
        <v>1467</v>
      </c>
      <c r="Q2" s="121" t="s">
        <v>1505</v>
      </c>
      <c r="R2" s="424" t="str">
        <f>+Presupuesto!D11</f>
        <v>Recurrente</v>
      </c>
      <c r="S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ht="14.45" hidden="1" x14ac:dyDescent="0.3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51.95" x14ac:dyDescent="0.35">
      <c r="C5" s="86" t="s">
        <v>384</v>
      </c>
      <c r="D5" s="423">
        <f>SUMIF($C:$C,$C$10,D:D)</f>
        <v>405000</v>
      </c>
    </row>
    <row r="8" spans="1:555" ht="14.45" x14ac:dyDescent="0.35">
      <c r="C8" s="70" t="s">
        <v>62</v>
      </c>
      <c r="D8" s="70"/>
      <c r="E8" s="70"/>
      <c r="F8" s="70"/>
      <c r="G8" s="78"/>
      <c r="H8" s="70"/>
      <c r="I8" s="70"/>
    </row>
    <row r="9" spans="1:555" thickBot="1" x14ac:dyDescent="0.4">
      <c r="C9" s="70"/>
      <c r="D9" s="70"/>
      <c r="E9" s="70"/>
      <c r="F9" s="70"/>
      <c r="G9" s="78"/>
      <c r="H9" s="70"/>
      <c r="I9" s="70"/>
    </row>
    <row r="10" spans="1:555" thickBot="1" x14ac:dyDescent="0.4">
      <c r="C10" s="29" t="s">
        <v>43</v>
      </c>
      <c r="D10" s="30">
        <f>SUM(F17:F26)</f>
        <v>156800</v>
      </c>
      <c r="E10" s="93"/>
      <c r="F10" s="896">
        <f>D10+D29+D44+D43+D54+D70+D89</f>
        <v>405000</v>
      </c>
      <c r="G10" s="78"/>
      <c r="H10" s="93"/>
      <c r="I10" s="120"/>
    </row>
    <row r="11" spans="1:555" ht="14.45" x14ac:dyDescent="0.35">
      <c r="B11" s="92"/>
      <c r="C11" s="70"/>
      <c r="D11" s="31"/>
      <c r="E11" s="92"/>
      <c r="F11" s="92"/>
      <c r="G11" s="92"/>
      <c r="H11" s="75"/>
      <c r="I11" s="75"/>
      <c r="J11" s="75"/>
      <c r="K11" s="111"/>
    </row>
    <row r="12" spans="1:555" ht="14.45" x14ac:dyDescent="0.35">
      <c r="B12" s="92"/>
      <c r="C12" s="70"/>
      <c r="D12" s="31"/>
      <c r="E12" s="92"/>
      <c r="F12" s="92"/>
      <c r="G12" s="92"/>
      <c r="H12" s="75"/>
      <c r="I12" s="75"/>
      <c r="J12" s="75"/>
      <c r="K12" s="111"/>
    </row>
    <row r="13" spans="1:555" ht="15.6" x14ac:dyDescent="0.35">
      <c r="B13" s="92"/>
      <c r="C13" s="201" t="s">
        <v>392</v>
      </c>
      <c r="D13" s="347" t="s">
        <v>3140</v>
      </c>
      <c r="E13" s="92"/>
      <c r="F13" s="92"/>
      <c r="G13" s="92"/>
      <c r="H13" s="75"/>
      <c r="I13" s="75"/>
      <c r="J13" s="75"/>
      <c r="K13" s="111"/>
    </row>
    <row r="14" spans="1:555" ht="18.600000000000001" x14ac:dyDescent="0.3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Gestionar la compra de mobiliario y equipo de oficina. </v>
      </c>
      <c r="D14" s="31"/>
      <c r="E14" s="92"/>
      <c r="F14" s="92"/>
      <c r="G14" s="92"/>
      <c r="H14" s="75"/>
      <c r="I14" s="75"/>
      <c r="J14" s="75"/>
      <c r="K14" s="111"/>
    </row>
    <row r="15" spans="1:555" thickBot="1" x14ac:dyDescent="0.4">
      <c r="B15" s="92"/>
      <c r="C15" s="70"/>
      <c r="D15" s="31"/>
      <c r="E15" s="92"/>
      <c r="F15" s="92"/>
      <c r="G15" s="92"/>
      <c r="H15" s="75"/>
      <c r="I15" s="75"/>
      <c r="J15" s="75"/>
      <c r="K15" s="111"/>
    </row>
    <row r="16" spans="1:555" ht="15.75" thickBot="1" x14ac:dyDescent="0.3">
      <c r="B16" s="92"/>
      <c r="C16" s="125" t="s">
        <v>44</v>
      </c>
      <c r="D16" s="127" t="s">
        <v>55</v>
      </c>
      <c r="E16" s="127" t="s">
        <v>57</v>
      </c>
      <c r="F16" s="126" t="s">
        <v>27</v>
      </c>
      <c r="G16" s="132" t="s">
        <v>131</v>
      </c>
      <c r="H16" s="127" t="s">
        <v>46</v>
      </c>
      <c r="I16" s="127" t="s">
        <v>132</v>
      </c>
      <c r="J16" s="127" t="s">
        <v>410</v>
      </c>
      <c r="K16" s="127" t="s">
        <v>411</v>
      </c>
    </row>
    <row r="17" spans="2:11" x14ac:dyDescent="0.25">
      <c r="B17" s="92"/>
      <c r="C17" s="94" t="s">
        <v>63</v>
      </c>
      <c r="D17" s="157">
        <v>6</v>
      </c>
      <c r="E17" s="95">
        <v>2800</v>
      </c>
      <c r="F17" s="96">
        <f>D17*E17</f>
        <v>16800</v>
      </c>
      <c r="G17" s="160" t="s">
        <v>1497</v>
      </c>
      <c r="H17" s="97" t="s">
        <v>985</v>
      </c>
      <c r="I17" s="97" t="str">
        <f>VLOOKUP(H17,Presupuesto!$B$11:$C$565,2,0)</f>
        <v>MUEBLES VARIOS DE OFICINA</v>
      </c>
      <c r="J17" s="215" t="s">
        <v>1364</v>
      </c>
      <c r="K17" s="97" t="s">
        <v>404</v>
      </c>
    </row>
    <row r="18" spans="2:11" ht="32.25" customHeight="1" x14ac:dyDescent="0.25">
      <c r="B18" s="92"/>
      <c r="C18" s="98" t="s">
        <v>64</v>
      </c>
      <c r="D18" s="150"/>
      <c r="E18" s="99">
        <v>2400</v>
      </c>
      <c r="F18" s="96">
        <f>D18*E18</f>
        <v>0</v>
      </c>
      <c r="G18" s="160"/>
      <c r="H18" s="100" t="s">
        <v>985</v>
      </c>
      <c r="I18" s="97" t="str">
        <f>VLOOKUP(H18,Presupuesto!$B$11:$C$565,2,0)</f>
        <v>MUEBLES VARIOS DE OFICINA</v>
      </c>
      <c r="J18" s="97" t="s">
        <v>1364</v>
      </c>
      <c r="K18" s="97" t="s">
        <v>412</v>
      </c>
    </row>
    <row r="19" spans="2:11" x14ac:dyDescent="0.25">
      <c r="B19" s="92"/>
      <c r="C19" s="98" t="s">
        <v>65</v>
      </c>
      <c r="D19" s="150"/>
      <c r="E19" s="99">
        <v>1000</v>
      </c>
      <c r="F19" s="96">
        <f t="shared" ref="F19:F26" si="0">D19*E19</f>
        <v>0</v>
      </c>
      <c r="G19" s="160"/>
      <c r="H19" s="100" t="s">
        <v>985</v>
      </c>
      <c r="I19" s="97" t="str">
        <f>VLOOKUP(H19,Presupuesto!$B$11:$C$565,2,0)</f>
        <v>MUEBLES VARIOS DE OFICINA</v>
      </c>
      <c r="J19" s="97" t="s">
        <v>1364</v>
      </c>
      <c r="K19" s="97" t="s">
        <v>395</v>
      </c>
    </row>
    <row r="20" spans="2:11" x14ac:dyDescent="0.25">
      <c r="B20" s="92"/>
      <c r="C20" s="98" t="s">
        <v>66</v>
      </c>
      <c r="D20" s="150">
        <v>10</v>
      </c>
      <c r="E20" s="99">
        <v>6000</v>
      </c>
      <c r="F20" s="96">
        <f t="shared" si="0"/>
        <v>60000</v>
      </c>
      <c r="G20" s="160" t="s">
        <v>1497</v>
      </c>
      <c r="H20" s="100" t="s">
        <v>985</v>
      </c>
      <c r="I20" s="97" t="str">
        <f>VLOOKUP(H20,Presupuesto!$B$11:$C$565,2,0)</f>
        <v>MUEBLES VARIOS DE OFICINA</v>
      </c>
      <c r="J20" s="97" t="s">
        <v>1364</v>
      </c>
      <c r="K20" s="97" t="s">
        <v>395</v>
      </c>
    </row>
    <row r="21" spans="2:11" x14ac:dyDescent="0.25">
      <c r="B21" s="92"/>
      <c r="C21" s="98" t="s">
        <v>67</v>
      </c>
      <c r="D21" s="150"/>
      <c r="E21" s="99">
        <v>3000</v>
      </c>
      <c r="F21" s="96">
        <f t="shared" si="0"/>
        <v>0</v>
      </c>
      <c r="G21" s="160"/>
      <c r="H21" s="100" t="s">
        <v>985</v>
      </c>
      <c r="I21" s="97" t="str">
        <f>VLOOKUP(H21,Presupuesto!$B$11:$C$565,2,0)</f>
        <v>MUEBLES VARIOS DE OFICINA</v>
      </c>
      <c r="J21" s="97" t="s">
        <v>1364</v>
      </c>
      <c r="K21" s="97" t="s">
        <v>395</v>
      </c>
    </row>
    <row r="22" spans="2:11" x14ac:dyDescent="0.25">
      <c r="B22" s="92"/>
      <c r="C22" s="98" t="s">
        <v>68</v>
      </c>
      <c r="D22" s="150"/>
      <c r="E22" s="99">
        <v>10000</v>
      </c>
      <c r="F22" s="96">
        <f t="shared" si="0"/>
        <v>0</v>
      </c>
      <c r="G22" s="160"/>
      <c r="H22" s="100" t="s">
        <v>985</v>
      </c>
      <c r="I22" s="97" t="str">
        <f>VLOOKUP(H22,Presupuesto!$B$11:$C$565,2,0)</f>
        <v>MUEBLES VARIOS DE OFICINA</v>
      </c>
      <c r="J22" s="97" t="s">
        <v>1364</v>
      </c>
      <c r="K22" s="97" t="s">
        <v>395</v>
      </c>
    </row>
    <row r="23" spans="2:11" x14ac:dyDescent="0.25">
      <c r="B23" s="92"/>
      <c r="C23" s="98" t="s">
        <v>69</v>
      </c>
      <c r="D23" s="150">
        <v>10</v>
      </c>
      <c r="E23" s="99">
        <v>8000</v>
      </c>
      <c r="F23" s="96">
        <f t="shared" si="0"/>
        <v>80000</v>
      </c>
      <c r="G23" s="160" t="s">
        <v>1497</v>
      </c>
      <c r="H23" s="100" t="s">
        <v>985</v>
      </c>
      <c r="I23" s="97" t="str">
        <f>VLOOKUP(H23,Presupuesto!$B$11:$C$565,2,0)</f>
        <v>MUEBLES VARIOS DE OFICINA</v>
      </c>
      <c r="J23" s="97" t="s">
        <v>1364</v>
      </c>
      <c r="K23" s="97" t="s">
        <v>395</v>
      </c>
    </row>
    <row r="24" spans="2:11" x14ac:dyDescent="0.25">
      <c r="B24" s="92"/>
      <c r="C24" s="98" t="s">
        <v>70</v>
      </c>
      <c r="D24" s="150"/>
      <c r="E24" s="99">
        <v>2000</v>
      </c>
      <c r="F24" s="96">
        <f t="shared" si="0"/>
        <v>0</v>
      </c>
      <c r="G24" s="160"/>
      <c r="H24" s="100" t="s">
        <v>988</v>
      </c>
      <c r="I24" s="97" t="str">
        <f>VLOOKUP(H24,Presupuesto!$B$11:$C$565,2,0)</f>
        <v>EQUIPOS VARIOS DE OFICINA</v>
      </c>
      <c r="J24" s="97" t="s">
        <v>1364</v>
      </c>
      <c r="K24" s="97" t="s">
        <v>403</v>
      </c>
    </row>
    <row r="25" spans="2:11" x14ac:dyDescent="0.25">
      <c r="B25" s="92"/>
      <c r="C25" s="98" t="s">
        <v>71</v>
      </c>
      <c r="D25" s="150"/>
      <c r="E25" s="99">
        <v>5000</v>
      </c>
      <c r="F25" s="96">
        <f t="shared" si="0"/>
        <v>0</v>
      </c>
      <c r="G25" s="160"/>
      <c r="H25" s="100" t="s">
        <v>988</v>
      </c>
      <c r="I25" s="97" t="str">
        <f>VLOOKUP(H25,Presupuesto!$B$11:$C$565,2,0)</f>
        <v>EQUIPOS VARIOS DE OFICINA</v>
      </c>
      <c r="J25" s="97" t="s">
        <v>1364</v>
      </c>
      <c r="K25" s="97" t="s">
        <v>399</v>
      </c>
    </row>
    <row r="26" spans="2:11" ht="15.75" thickBot="1" x14ac:dyDescent="0.3">
      <c r="B26" s="92"/>
      <c r="C26" s="101" t="s">
        <v>72</v>
      </c>
      <c r="D26" s="158"/>
      <c r="E26" s="103">
        <v>100000</v>
      </c>
      <c r="F26" s="104">
        <f t="shared" si="0"/>
        <v>0</v>
      </c>
      <c r="G26" s="161"/>
      <c r="H26" s="105" t="s">
        <v>988</v>
      </c>
      <c r="I26" s="105" t="str">
        <f>VLOOKUP(H26,Presupuesto!$B$11:$C$565,2,0)</f>
        <v>EQUIPOS VARIOS DE OFICINA</v>
      </c>
      <c r="J26" s="97" t="s">
        <v>1364</v>
      </c>
      <c r="K26" s="123" t="s">
        <v>394</v>
      </c>
    </row>
    <row r="27" spans="2:11" ht="14.45" x14ac:dyDescent="0.35">
      <c r="B27" s="92"/>
    </row>
    <row r="28" spans="2:11" thickBot="1" x14ac:dyDescent="0.4">
      <c r="B28" s="92"/>
      <c r="C28" s="319"/>
      <c r="D28" s="320"/>
      <c r="E28" s="321"/>
      <c r="F28" s="321"/>
      <c r="G28" s="322"/>
      <c r="H28" s="321"/>
      <c r="I28" s="321"/>
      <c r="J28" s="154"/>
      <c r="K28" s="154"/>
    </row>
    <row r="29" spans="2:11" thickBot="1" x14ac:dyDescent="0.4">
      <c r="B29" s="92"/>
      <c r="C29" s="29" t="s">
        <v>43</v>
      </c>
      <c r="D29" s="30">
        <f>SUM(F36:F40)</f>
        <v>42000</v>
      </c>
      <c r="E29" s="176"/>
      <c r="F29" s="176"/>
      <c r="G29" s="78"/>
      <c r="H29" s="176"/>
      <c r="I29" s="176"/>
    </row>
    <row r="30" spans="2:11" ht="14.45" x14ac:dyDescent="0.35">
      <c r="C30" s="70"/>
      <c r="D30" s="31"/>
      <c r="E30" s="92"/>
      <c r="F30" s="92"/>
      <c r="G30" s="92"/>
      <c r="H30" s="75"/>
      <c r="I30" s="75"/>
      <c r="J30" s="75"/>
      <c r="K30" s="111"/>
    </row>
    <row r="31" spans="2:11" ht="14.45" x14ac:dyDescent="0.35">
      <c r="C31" s="70"/>
      <c r="D31" s="31"/>
      <c r="E31" s="92"/>
      <c r="F31" s="92"/>
      <c r="G31" s="92"/>
      <c r="H31" s="75"/>
      <c r="I31" s="75"/>
      <c r="J31" s="75"/>
      <c r="K31" s="111"/>
    </row>
    <row r="32" spans="2:11" ht="15.6" x14ac:dyDescent="0.35">
      <c r="C32" s="201" t="s">
        <v>392</v>
      </c>
      <c r="D32" s="347" t="s">
        <v>3135</v>
      </c>
      <c r="E32" s="92"/>
      <c r="F32" s="92"/>
      <c r="G32" s="92"/>
      <c r="H32" s="75"/>
      <c r="I32" s="75"/>
      <c r="J32" s="75"/>
      <c r="K32" s="111"/>
    </row>
    <row r="33" spans="3:11" ht="18.600000000000001" x14ac:dyDescent="0.35">
      <c r="C33" s="207"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Gestionar la compra de : Una(1) Fotocopiadora multifuncional profesional y un aire acondicionado. </v>
      </c>
      <c r="D33" s="31"/>
      <c r="E33" s="92"/>
      <c r="F33" s="92"/>
      <c r="G33" s="92"/>
      <c r="H33" s="75"/>
      <c r="I33" s="75"/>
      <c r="J33" s="75"/>
      <c r="K33" s="111"/>
    </row>
    <row r="34" spans="3:11" thickBot="1" x14ac:dyDescent="0.4">
      <c r="C34" s="70"/>
      <c r="D34" s="31"/>
      <c r="E34" s="92"/>
      <c r="F34" s="92"/>
      <c r="G34" s="92"/>
      <c r="H34" s="75"/>
      <c r="I34" s="75"/>
      <c r="J34" s="75"/>
      <c r="K34" s="111"/>
    </row>
    <row r="35" spans="3:11" ht="15.75" thickBot="1" x14ac:dyDescent="0.3">
      <c r="C35" s="125" t="s">
        <v>44</v>
      </c>
      <c r="D35" s="127" t="s">
        <v>55</v>
      </c>
      <c r="E35" s="127" t="s">
        <v>57</v>
      </c>
      <c r="F35" s="126" t="s">
        <v>27</v>
      </c>
      <c r="G35" s="132" t="s">
        <v>131</v>
      </c>
      <c r="H35" s="127" t="s">
        <v>46</v>
      </c>
      <c r="I35" s="127" t="s">
        <v>132</v>
      </c>
      <c r="J35" s="127" t="s">
        <v>410</v>
      </c>
      <c r="K35" s="127" t="s">
        <v>411</v>
      </c>
    </row>
    <row r="36" spans="3:11" x14ac:dyDescent="0.25">
      <c r="C36" s="94" t="s">
        <v>63</v>
      </c>
      <c r="D36" s="157"/>
      <c r="E36" s="95">
        <v>2800</v>
      </c>
      <c r="F36" s="96">
        <f>D36*E36</f>
        <v>0</v>
      </c>
      <c r="G36" s="160"/>
      <c r="H36" s="97" t="s">
        <v>985</v>
      </c>
      <c r="I36" s="97" t="str">
        <f>VLOOKUP(H36,Presupuesto!$B$11:$C$565,2,0)</f>
        <v>MUEBLES VARIOS DE OFICINA</v>
      </c>
      <c r="J36" s="215" t="s">
        <v>1364</v>
      </c>
      <c r="K36" s="97" t="s">
        <v>404</v>
      </c>
    </row>
    <row r="37" spans="3:11" ht="14.45" x14ac:dyDescent="0.35">
      <c r="C37" s="98" t="s">
        <v>3143</v>
      </c>
      <c r="D37" s="150">
        <v>1</v>
      </c>
      <c r="E37" s="99">
        <v>20000</v>
      </c>
      <c r="F37" s="96">
        <f t="shared" ref="F37:F40" si="1">D37*E37</f>
        <v>20000</v>
      </c>
      <c r="G37" s="160" t="s">
        <v>1497</v>
      </c>
      <c r="H37" s="100" t="s">
        <v>985</v>
      </c>
      <c r="I37" s="97" t="str">
        <f>VLOOKUP(H37,Presupuesto!$B$11:$C$565,2,0)</f>
        <v>MUEBLES VARIOS DE OFICINA</v>
      </c>
      <c r="J37" s="97" t="str">
        <f t="shared" ref="J37:J40" si="2">$J$36</f>
        <v>Gestión Administrativa y  financiera en apoyo al Desarrollo Académico</v>
      </c>
      <c r="K37" s="97" t="s">
        <v>395</v>
      </c>
    </row>
    <row r="38" spans="3:11" ht="14.45" x14ac:dyDescent="0.35">
      <c r="C38" s="98" t="s">
        <v>70</v>
      </c>
      <c r="D38" s="150">
        <v>1</v>
      </c>
      <c r="E38" s="99">
        <v>2000</v>
      </c>
      <c r="F38" s="96">
        <f t="shared" si="1"/>
        <v>2000</v>
      </c>
      <c r="G38" s="160" t="s">
        <v>1497</v>
      </c>
      <c r="H38" s="100" t="s">
        <v>985</v>
      </c>
      <c r="I38" s="97" t="str">
        <f>VLOOKUP(H38,Presupuesto!$B$11:$C$565,2,0)</f>
        <v>MUEBLES VARIOS DE OFICINA</v>
      </c>
      <c r="J38" s="97" t="str">
        <f t="shared" si="2"/>
        <v>Gestión Administrativa y  financiera en apoyo al Desarrollo Académico</v>
      </c>
      <c r="K38" s="97" t="s">
        <v>395</v>
      </c>
    </row>
    <row r="39" spans="3:11" ht="14.45" x14ac:dyDescent="0.35">
      <c r="C39" s="98" t="s">
        <v>71</v>
      </c>
      <c r="D39" s="150">
        <v>1</v>
      </c>
      <c r="E39" s="99">
        <v>20000</v>
      </c>
      <c r="F39" s="96">
        <f t="shared" si="1"/>
        <v>20000</v>
      </c>
      <c r="G39" s="160" t="s">
        <v>1497</v>
      </c>
      <c r="H39" s="100" t="s">
        <v>985</v>
      </c>
      <c r="I39" s="97" t="str">
        <f>VLOOKUP(H39,Presupuesto!$B$11:$C$565,2,0)</f>
        <v>MUEBLES VARIOS DE OFICINA</v>
      </c>
      <c r="J39" s="97" t="str">
        <f t="shared" si="2"/>
        <v>Gestión Administrativa y  financiera en apoyo al Desarrollo Académico</v>
      </c>
      <c r="K39" s="97" t="s">
        <v>395</v>
      </c>
    </row>
    <row r="40" spans="3:11" thickBot="1" x14ac:dyDescent="0.4">
      <c r="C40" s="101" t="s">
        <v>72</v>
      </c>
      <c r="D40" s="158"/>
      <c r="E40" s="103">
        <v>100000</v>
      </c>
      <c r="F40" s="104">
        <f t="shared" si="1"/>
        <v>0</v>
      </c>
      <c r="G40" s="161"/>
      <c r="H40" s="105" t="s">
        <v>988</v>
      </c>
      <c r="I40" s="105" t="str">
        <f>VLOOKUP(H40,Presupuesto!$B$11:$C$565,2,0)</f>
        <v>EQUIPOS VARIOS DE OFICINA</v>
      </c>
      <c r="J40" s="105" t="str">
        <f t="shared" si="2"/>
        <v>Gestión Administrativa y  financiera en apoyo al Desarrollo Académico</v>
      </c>
      <c r="K40" s="97" t="s">
        <v>395</v>
      </c>
    </row>
    <row r="42" spans="3:11" thickBot="1" x14ac:dyDescent="0.4"/>
    <row r="43" spans="3:11" thickBot="1" x14ac:dyDescent="0.4">
      <c r="C43" s="29" t="s">
        <v>43</v>
      </c>
      <c r="D43" s="30">
        <f>F51</f>
        <v>48000</v>
      </c>
      <c r="E43" s="176"/>
      <c r="F43" s="176"/>
      <c r="G43" s="78"/>
      <c r="H43" s="176"/>
      <c r="I43" s="176"/>
    </row>
    <row r="44" spans="3:11" ht="14.45" x14ac:dyDescent="0.35">
      <c r="C44" s="70"/>
      <c r="D44" s="31"/>
      <c r="E44" s="92"/>
      <c r="F44" s="92"/>
      <c r="G44" s="92"/>
      <c r="H44" s="75"/>
      <c r="I44" s="75"/>
      <c r="J44" s="75"/>
      <c r="K44" s="111"/>
    </row>
    <row r="45" spans="3:11" ht="14.45" x14ac:dyDescent="0.35">
      <c r="C45" s="70"/>
      <c r="D45" s="31"/>
      <c r="E45" s="92"/>
      <c r="F45" s="92"/>
      <c r="G45" s="92"/>
      <c r="H45" s="75"/>
      <c r="I45" s="75"/>
      <c r="J45" s="75"/>
      <c r="K45" s="111"/>
    </row>
    <row r="46" spans="3:11" ht="15.6" x14ac:dyDescent="0.35">
      <c r="C46" s="201" t="s">
        <v>392</v>
      </c>
      <c r="D46" s="347" t="s">
        <v>3180</v>
      </c>
      <c r="E46" s="92"/>
      <c r="F46" s="92"/>
      <c r="G46" s="92"/>
      <c r="H46" s="75"/>
      <c r="I46" s="75"/>
      <c r="J46" s="75"/>
      <c r="K46" s="111"/>
    </row>
    <row r="47" spans="3:11" ht="18.600000000000001" x14ac:dyDescent="0.35">
      <c r="C47" s="207" t="str">
        <f>IFERROR(VLOOKUP(D46,'1. Desarrollo e Innov. Curricu.'!$E:$F,2,FALSE),IFERROR(VLOOKUP(D46,'2. Investigación Científica'!$E:$F,2,FALSE),IFERROR(VLOOKUP(D46,'3. Vinculación Univ. Sociedad'!$E:$F,2,FALSE),IFERROR(VLOOKUP(D46,'4. Docencia y Profesorado Univ.'!$E:$F,2,FALSE),IFERROR(VLOOKUP(D46,'5. Estudiantes y Graduados'!$E:$F,2,FALSE),IFERROR(VLOOKUP(D46,'11. Gestion Administrativa'!$E:$F,2,FALSE),IFERROR(VLOOKUP(D46,'13. Gestión Académica'!$E:$F,2,FALSE),IFERROR(VLOOKUP(D46,'8. Asegura. de la Calid. y M'!$E:$F,2,FALSE),IFERROR(VLOOKUP(D46,'6. Gestión del Conocimiento'!$E:$F,2,FALSE),IFERROR(VLOOKUP(D46,'15. Gobernabilidad y Proceso...'!$E:$F,2,FALSE),IFERROR(VLOOKUP(D46,'12. Gestión del Talento Humano'!$E:$F,2,FALSE),IFERROR(VLOOKUP(D46,'14. Internacional... de la E.S.'!$E:$F,2,FALSE),IFERROR(VLOOKUP(D46,'10. Posgrado'!$E:$F,2,FALSE),IFERROR(VLOOKUP(D46,'17. Gestión TIC'!$E:$F,2,FALSE),IFERROR(VLOOKUP(D46,'16. Desa. del Sistema Educ.Sup.'!$E:$F,2,FALSE),IFERROR(VLOOKUP(D46,'9. Cultura de Inno. Insti...'!$E:$F,2,FALSE),VLOOKUP(D46,'7. Lo Esencial de la Reforma U.'!$E:$F,2,0)))))))))))))))))</f>
        <v>Solicitar la adquisición de 4 aires acondicionados para el espacio del CREA, el Centro de Computo y oficina de administración y docente</v>
      </c>
      <c r="D47" s="31"/>
      <c r="E47" s="92"/>
      <c r="F47" s="92"/>
      <c r="G47" s="92"/>
      <c r="H47" s="75"/>
      <c r="I47" s="75"/>
      <c r="J47" s="75"/>
      <c r="K47" s="111"/>
    </row>
    <row r="48" spans="3:11" thickBot="1" x14ac:dyDescent="0.4">
      <c r="C48" s="70"/>
      <c r="D48" s="31"/>
      <c r="E48" s="92"/>
      <c r="F48" s="92"/>
      <c r="G48" s="92"/>
      <c r="H48" s="75"/>
      <c r="I48" s="75"/>
      <c r="J48" s="75"/>
      <c r="K48" s="111"/>
    </row>
    <row r="49" spans="3:11" ht="15.75" thickBot="1" x14ac:dyDescent="0.3">
      <c r="C49" s="125" t="s">
        <v>44</v>
      </c>
      <c r="D49" s="127" t="s">
        <v>55</v>
      </c>
      <c r="E49" s="127" t="s">
        <v>57</v>
      </c>
      <c r="F49" s="126" t="s">
        <v>27</v>
      </c>
      <c r="G49" s="132" t="s">
        <v>131</v>
      </c>
      <c r="H49" s="127" t="s">
        <v>46</v>
      </c>
      <c r="I49" s="127" t="s">
        <v>132</v>
      </c>
      <c r="J49" s="127" t="s">
        <v>410</v>
      </c>
      <c r="K49" s="127" t="s">
        <v>411</v>
      </c>
    </row>
    <row r="50" spans="3:11" ht="14.45" x14ac:dyDescent="0.35">
      <c r="C50" s="94" t="s">
        <v>63</v>
      </c>
      <c r="D50" s="157"/>
      <c r="E50" s="95">
        <v>2800</v>
      </c>
      <c r="F50" s="96">
        <f>D50*E50</f>
        <v>0</v>
      </c>
      <c r="G50" s="160"/>
      <c r="H50" s="97" t="s">
        <v>985</v>
      </c>
      <c r="I50" s="97" t="str">
        <f>VLOOKUP(H50,Presupuesto!$B$11:$C$565,2,0)</f>
        <v>MUEBLES VARIOS DE OFICINA</v>
      </c>
      <c r="J50" s="215" t="s">
        <v>1450</v>
      </c>
      <c r="K50" s="97" t="s">
        <v>404</v>
      </c>
    </row>
    <row r="51" spans="3:11" x14ac:dyDescent="0.25">
      <c r="C51" s="98" t="s">
        <v>3184</v>
      </c>
      <c r="D51" s="150">
        <v>4</v>
      </c>
      <c r="E51" s="99">
        <v>12000</v>
      </c>
      <c r="F51" s="96">
        <f>D51*E51</f>
        <v>48000</v>
      </c>
      <c r="G51" s="160" t="s">
        <v>129</v>
      </c>
      <c r="H51" s="100" t="s">
        <v>985</v>
      </c>
      <c r="I51" s="97" t="str">
        <f>VLOOKUP(H51,Presupuesto!$B$11:$C$565,2,0)</f>
        <v>MUEBLES VARIOS DE OFICINA</v>
      </c>
      <c r="J51" s="97" t="s">
        <v>1364</v>
      </c>
      <c r="K51" s="97" t="s">
        <v>412</v>
      </c>
    </row>
    <row r="53" spans="3:11" thickBot="1" x14ac:dyDescent="0.4">
      <c r="C53" s="319"/>
      <c r="D53" s="320"/>
      <c r="E53" s="321"/>
      <c r="F53" s="321"/>
      <c r="G53" s="322"/>
      <c r="H53" s="321"/>
      <c r="I53" s="321"/>
      <c r="J53" s="154"/>
      <c r="K53" s="154"/>
    </row>
    <row r="54" spans="3:11" thickBot="1" x14ac:dyDescent="0.4">
      <c r="C54" s="29" t="s">
        <v>43</v>
      </c>
      <c r="D54" s="30">
        <f>SUM(F61:F67)</f>
        <v>70400</v>
      </c>
      <c r="E54" s="176"/>
      <c r="F54" s="176"/>
      <c r="G54" s="78"/>
      <c r="H54" s="176"/>
      <c r="I54" s="176"/>
    </row>
    <row r="55" spans="3:11" ht="14.45" x14ac:dyDescent="0.35">
      <c r="C55" s="70"/>
      <c r="D55" s="31"/>
      <c r="E55" s="92"/>
      <c r="F55" s="92"/>
      <c r="G55" s="92"/>
      <c r="H55" s="75"/>
      <c r="I55" s="75"/>
      <c r="J55" s="75"/>
      <c r="K55" s="111"/>
    </row>
    <row r="56" spans="3:11" ht="14.45" x14ac:dyDescent="0.35">
      <c r="C56" s="70"/>
      <c r="D56" s="31"/>
      <c r="E56" s="92"/>
      <c r="F56" s="92"/>
      <c r="G56" s="92"/>
      <c r="H56" s="75"/>
      <c r="I56" s="75"/>
      <c r="J56" s="75"/>
      <c r="K56" s="111"/>
    </row>
    <row r="57" spans="3:11" ht="15.6" x14ac:dyDescent="0.35">
      <c r="C57" s="201" t="s">
        <v>392</v>
      </c>
      <c r="D57" s="347" t="s">
        <v>3181</v>
      </c>
      <c r="E57" s="92"/>
      <c r="F57" s="92"/>
      <c r="G57" s="92"/>
      <c r="H57" s="75"/>
      <c r="I57" s="75"/>
      <c r="J57" s="75"/>
      <c r="K57" s="111"/>
    </row>
    <row r="58" spans="3:11" ht="18.600000000000001" x14ac:dyDescent="0.35">
      <c r="C58" s="207"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Solicitar la compra de 4 archivos grandes, 1 archivo pequeño, 4 libreros,  muebles para computadora,  12 sillas (2 ejecutivas, 2 secretariales, 10 fijas), 8 escritorios</v>
      </c>
      <c r="D58" s="31"/>
      <c r="E58" s="92"/>
      <c r="F58" s="92"/>
      <c r="G58" s="92"/>
      <c r="H58" s="75"/>
      <c r="I58" s="75"/>
      <c r="J58" s="75"/>
      <c r="K58" s="111"/>
    </row>
    <row r="59" spans="3:11" thickBot="1" x14ac:dyDescent="0.4">
      <c r="C59" s="70"/>
      <c r="D59" s="31"/>
      <c r="E59" s="92"/>
      <c r="F59" s="92"/>
      <c r="G59" s="92"/>
      <c r="H59" s="75"/>
      <c r="I59" s="75"/>
      <c r="J59" s="75"/>
      <c r="K59" s="111"/>
    </row>
    <row r="60" spans="3:11" ht="15.75" thickBot="1" x14ac:dyDescent="0.3">
      <c r="C60" s="125" t="s">
        <v>44</v>
      </c>
      <c r="D60" s="127" t="s">
        <v>55</v>
      </c>
      <c r="E60" s="127" t="s">
        <v>57</v>
      </c>
      <c r="F60" s="126" t="s">
        <v>27</v>
      </c>
      <c r="G60" s="132" t="s">
        <v>131</v>
      </c>
      <c r="H60" s="127" t="s">
        <v>46</v>
      </c>
      <c r="I60" s="127" t="s">
        <v>132</v>
      </c>
      <c r="J60" s="127" t="s">
        <v>410</v>
      </c>
      <c r="K60" s="127" t="s">
        <v>411</v>
      </c>
    </row>
    <row r="61" spans="3:11" x14ac:dyDescent="0.25">
      <c r="C61" s="94" t="s">
        <v>63</v>
      </c>
      <c r="D61" s="157">
        <v>2</v>
      </c>
      <c r="E61" s="95">
        <v>2800</v>
      </c>
      <c r="F61" s="96">
        <f>D61*E61</f>
        <v>5600</v>
      </c>
      <c r="G61" s="160" t="s">
        <v>1497</v>
      </c>
      <c r="H61" s="97" t="s">
        <v>985</v>
      </c>
      <c r="I61" s="97" t="str">
        <f>VLOOKUP(H61,Presupuesto!$B$11:$C$565,2,0)</f>
        <v>MUEBLES VARIOS DE OFICINA</v>
      </c>
      <c r="J61" s="215" t="s">
        <v>1364</v>
      </c>
      <c r="K61" s="97" t="s">
        <v>404</v>
      </c>
    </row>
    <row r="62" spans="3:11" x14ac:dyDescent="0.25">
      <c r="C62" s="98" t="s">
        <v>64</v>
      </c>
      <c r="D62" s="150">
        <v>2</v>
      </c>
      <c r="E62" s="99">
        <v>2400</v>
      </c>
      <c r="F62" s="96">
        <f>D62*E62</f>
        <v>4800</v>
      </c>
      <c r="G62" s="160" t="s">
        <v>1497</v>
      </c>
      <c r="H62" s="100" t="s">
        <v>985</v>
      </c>
      <c r="I62" s="97" t="str">
        <f>VLOOKUP(H62,Presupuesto!$B$11:$C$565,2,0)</f>
        <v>MUEBLES VARIOS DE OFICINA</v>
      </c>
      <c r="J62" s="215" t="s">
        <v>1364</v>
      </c>
      <c r="K62" s="97" t="s">
        <v>412</v>
      </c>
    </row>
    <row r="63" spans="3:11" x14ac:dyDescent="0.25">
      <c r="C63" s="98" t="s">
        <v>65</v>
      </c>
      <c r="D63" s="150">
        <v>10</v>
      </c>
      <c r="E63" s="99">
        <v>1000</v>
      </c>
      <c r="F63" s="96">
        <f t="shared" ref="F63:F67" si="3">D63*E63</f>
        <v>10000</v>
      </c>
      <c r="G63" s="160" t="s">
        <v>1497</v>
      </c>
      <c r="H63" s="100" t="s">
        <v>985</v>
      </c>
      <c r="I63" s="97" t="str">
        <f>VLOOKUP(H63,Presupuesto!$B$11:$C$565,2,0)</f>
        <v>MUEBLES VARIOS DE OFICINA</v>
      </c>
      <c r="J63" s="215" t="s">
        <v>1364</v>
      </c>
      <c r="K63" s="97" t="s">
        <v>395</v>
      </c>
    </row>
    <row r="64" spans="3:11" x14ac:dyDescent="0.25">
      <c r="C64" s="98" t="s">
        <v>66</v>
      </c>
      <c r="D64" s="150">
        <v>1</v>
      </c>
      <c r="E64" s="99">
        <v>6000</v>
      </c>
      <c r="F64" s="96">
        <f t="shared" si="3"/>
        <v>6000</v>
      </c>
      <c r="G64" s="160" t="s">
        <v>1497</v>
      </c>
      <c r="H64" s="100" t="s">
        <v>985</v>
      </c>
      <c r="I64" s="97" t="str">
        <f>VLOOKUP(H64,Presupuesto!$B$11:$C$565,2,0)</f>
        <v>MUEBLES VARIOS DE OFICINA</v>
      </c>
      <c r="J64" s="215" t="s">
        <v>1364</v>
      </c>
      <c r="K64" s="97" t="s">
        <v>395</v>
      </c>
    </row>
    <row r="65" spans="3:11" x14ac:dyDescent="0.25">
      <c r="C65" s="98" t="s">
        <v>67</v>
      </c>
      <c r="D65" s="150">
        <v>4</v>
      </c>
      <c r="E65" s="99">
        <v>3000</v>
      </c>
      <c r="F65" s="96">
        <f t="shared" si="3"/>
        <v>12000</v>
      </c>
      <c r="G65" s="160" t="s">
        <v>1497</v>
      </c>
      <c r="H65" s="100" t="s">
        <v>985</v>
      </c>
      <c r="I65" s="97" t="str">
        <f>VLOOKUP(H65,Presupuesto!$B$11:$C$565,2,0)</f>
        <v>MUEBLES VARIOS DE OFICINA</v>
      </c>
      <c r="J65" s="215" t="s">
        <v>1364</v>
      </c>
      <c r="K65" s="97" t="s">
        <v>395</v>
      </c>
    </row>
    <row r="66" spans="3:11" x14ac:dyDescent="0.25">
      <c r="C66" s="98" t="s">
        <v>68</v>
      </c>
      <c r="D66" s="150"/>
      <c r="E66" s="99">
        <v>10000</v>
      </c>
      <c r="F66" s="96">
        <f t="shared" si="3"/>
        <v>0</v>
      </c>
      <c r="G66" s="160"/>
      <c r="H66" s="100" t="s">
        <v>985</v>
      </c>
      <c r="I66" s="97" t="str">
        <f>VLOOKUP(H66,Presupuesto!$B$11:$C$565,2,0)</f>
        <v>MUEBLES VARIOS DE OFICINA</v>
      </c>
      <c r="J66" s="215" t="s">
        <v>1364</v>
      </c>
      <c r="K66" s="97" t="s">
        <v>395</v>
      </c>
    </row>
    <row r="67" spans="3:11" x14ac:dyDescent="0.25">
      <c r="C67" s="98" t="s">
        <v>69</v>
      </c>
      <c r="D67" s="150">
        <v>4</v>
      </c>
      <c r="E67" s="99">
        <v>8000</v>
      </c>
      <c r="F67" s="96">
        <f t="shared" si="3"/>
        <v>32000</v>
      </c>
      <c r="G67" s="160" t="s">
        <v>1497</v>
      </c>
      <c r="H67" s="100" t="s">
        <v>985</v>
      </c>
      <c r="I67" s="97" t="str">
        <f>VLOOKUP(H67,Presupuesto!$B$11:$C$565,2,0)</f>
        <v>MUEBLES VARIOS DE OFICINA</v>
      </c>
      <c r="J67" s="215" t="s">
        <v>1364</v>
      </c>
      <c r="K67" s="97" t="s">
        <v>395</v>
      </c>
    </row>
    <row r="69" spans="3:11" thickBot="1" x14ac:dyDescent="0.4"/>
    <row r="70" spans="3:11" thickBot="1" x14ac:dyDescent="0.4">
      <c r="C70" s="29" t="s">
        <v>43</v>
      </c>
      <c r="D70" s="30">
        <f>SUM(F77:F86)</f>
        <v>16800</v>
      </c>
      <c r="E70" s="176"/>
      <c r="F70" s="176"/>
      <c r="G70" s="78"/>
      <c r="H70" s="176"/>
      <c r="I70" s="176"/>
    </row>
    <row r="71" spans="3:11" ht="14.45" x14ac:dyDescent="0.35">
      <c r="C71" s="70"/>
      <c r="D71" s="31"/>
      <c r="E71" s="92"/>
      <c r="F71" s="92"/>
      <c r="G71" s="92"/>
      <c r="H71" s="75"/>
      <c r="I71" s="75"/>
      <c r="J71" s="75"/>
      <c r="K71" s="111"/>
    </row>
    <row r="72" spans="3:11" ht="14.45" x14ac:dyDescent="0.35">
      <c r="C72" s="70"/>
      <c r="D72" s="31"/>
      <c r="E72" s="92"/>
      <c r="F72" s="92"/>
      <c r="G72" s="92"/>
      <c r="H72" s="75"/>
      <c r="I72" s="75"/>
      <c r="J72" s="75"/>
      <c r="K72" s="111"/>
    </row>
    <row r="73" spans="3:11" ht="15.6" x14ac:dyDescent="0.35">
      <c r="C73" s="201" t="s">
        <v>392</v>
      </c>
      <c r="D73" s="347" t="s">
        <v>3202</v>
      </c>
      <c r="E73" s="92"/>
      <c r="F73" s="92"/>
      <c r="G73" s="92"/>
      <c r="H73" s="75"/>
      <c r="I73" s="75"/>
      <c r="J73" s="75"/>
      <c r="K73" s="111"/>
    </row>
    <row r="74" spans="3:11" ht="18.600000000000001" x14ac:dyDescent="0.35">
      <c r="C74" s="207"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Gestionar la compra de mobiliario y equipo de oficina para uso del departamento y carrera de Antropología-. </v>
      </c>
      <c r="D74" s="31"/>
      <c r="E74" s="92"/>
      <c r="F74" s="92"/>
      <c r="G74" s="92"/>
      <c r="H74" s="75"/>
      <c r="I74" s="75"/>
      <c r="J74" s="75"/>
      <c r="K74" s="111"/>
    </row>
    <row r="75" spans="3:11" ht="15.75" thickBot="1" x14ac:dyDescent="0.3">
      <c r="C75" s="70"/>
      <c r="D75" s="31"/>
      <c r="E75" s="92"/>
      <c r="F75" s="92"/>
      <c r="G75" s="92"/>
      <c r="H75" s="75"/>
      <c r="I75" s="75"/>
      <c r="J75" s="75"/>
      <c r="K75" s="111"/>
    </row>
    <row r="76" spans="3:11" ht="15.75" thickBot="1" x14ac:dyDescent="0.3">
      <c r="C76" s="125" t="s">
        <v>44</v>
      </c>
      <c r="D76" s="127" t="s">
        <v>55</v>
      </c>
      <c r="E76" s="127" t="s">
        <v>57</v>
      </c>
      <c r="F76" s="126" t="s">
        <v>27</v>
      </c>
      <c r="G76" s="132" t="s">
        <v>131</v>
      </c>
      <c r="H76" s="127" t="s">
        <v>46</v>
      </c>
      <c r="I76" s="127" t="s">
        <v>132</v>
      </c>
      <c r="J76" s="127" t="s">
        <v>410</v>
      </c>
      <c r="K76" s="127" t="s">
        <v>411</v>
      </c>
    </row>
    <row r="77" spans="3:11" x14ac:dyDescent="0.25">
      <c r="C77" s="94" t="s">
        <v>63</v>
      </c>
      <c r="D77" s="157">
        <v>1</v>
      </c>
      <c r="E77" s="95">
        <v>2800</v>
      </c>
      <c r="F77" s="96">
        <f>D77*E77</f>
        <v>2800</v>
      </c>
      <c r="G77" s="160" t="s">
        <v>129</v>
      </c>
      <c r="H77" s="97" t="s">
        <v>985</v>
      </c>
      <c r="I77" s="97" t="str">
        <f>VLOOKUP(H77,Presupuesto!$B$11:$C$565,2,0)</f>
        <v>MUEBLES VARIOS DE OFICINA</v>
      </c>
      <c r="J77" s="215" t="s">
        <v>1364</v>
      </c>
      <c r="K77" s="97" t="s">
        <v>404</v>
      </c>
    </row>
    <row r="78" spans="3:11" x14ac:dyDescent="0.25">
      <c r="C78" s="98" t="s">
        <v>64</v>
      </c>
      <c r="D78" s="150"/>
      <c r="E78" s="99">
        <v>2400</v>
      </c>
      <c r="F78" s="96">
        <f>D78*E78</f>
        <v>0</v>
      </c>
      <c r="G78" s="160"/>
      <c r="H78" s="100" t="s">
        <v>985</v>
      </c>
      <c r="I78" s="97" t="str">
        <f>VLOOKUP(H78,Presupuesto!$B$11:$C$565,2,0)</f>
        <v>MUEBLES VARIOS DE OFICINA</v>
      </c>
      <c r="J78" s="215" t="s">
        <v>1364</v>
      </c>
      <c r="K78" s="97" t="s">
        <v>412</v>
      </c>
    </row>
    <row r="79" spans="3:11" x14ac:dyDescent="0.25">
      <c r="C79" s="98" t="s">
        <v>65</v>
      </c>
      <c r="D79" s="150"/>
      <c r="E79" s="99">
        <v>1000</v>
      </c>
      <c r="F79" s="96">
        <f t="shared" ref="F79:F86" si="4">D79*E79</f>
        <v>0</v>
      </c>
      <c r="G79" s="160"/>
      <c r="H79" s="100" t="s">
        <v>985</v>
      </c>
      <c r="I79" s="97" t="str">
        <f>VLOOKUP(H79,Presupuesto!$B$11:$C$565,2,0)</f>
        <v>MUEBLES VARIOS DE OFICINA</v>
      </c>
      <c r="J79" s="215" t="s">
        <v>1364</v>
      </c>
      <c r="K79" s="97" t="s">
        <v>395</v>
      </c>
    </row>
    <row r="80" spans="3:11" x14ac:dyDescent="0.25">
      <c r="C80" s="98" t="s">
        <v>66</v>
      </c>
      <c r="D80" s="150">
        <v>1</v>
      </c>
      <c r="E80" s="99">
        <v>6000</v>
      </c>
      <c r="F80" s="96">
        <f t="shared" si="4"/>
        <v>6000</v>
      </c>
      <c r="G80" s="160" t="s">
        <v>1497</v>
      </c>
      <c r="H80" s="100" t="s">
        <v>985</v>
      </c>
      <c r="I80" s="97" t="str">
        <f>VLOOKUP(H80,Presupuesto!$B$11:$C$565,2,0)</f>
        <v>MUEBLES VARIOS DE OFICINA</v>
      </c>
      <c r="J80" s="215" t="s">
        <v>1364</v>
      </c>
      <c r="K80" s="97" t="s">
        <v>395</v>
      </c>
    </row>
    <row r="81" spans="3:11" x14ac:dyDescent="0.25">
      <c r="C81" s="98" t="s">
        <v>67</v>
      </c>
      <c r="D81" s="150">
        <v>1</v>
      </c>
      <c r="E81" s="99">
        <v>3000</v>
      </c>
      <c r="F81" s="96">
        <f t="shared" si="4"/>
        <v>3000</v>
      </c>
      <c r="G81" s="160" t="s">
        <v>1497</v>
      </c>
      <c r="H81" s="100" t="s">
        <v>985</v>
      </c>
      <c r="I81" s="97" t="str">
        <f>VLOOKUP(H81,Presupuesto!$B$11:$C$565,2,0)</f>
        <v>MUEBLES VARIOS DE OFICINA</v>
      </c>
      <c r="J81" s="215" t="s">
        <v>1364</v>
      </c>
      <c r="K81" s="97" t="s">
        <v>395</v>
      </c>
    </row>
    <row r="82" spans="3:11" x14ac:dyDescent="0.25">
      <c r="C82" s="98" t="s">
        <v>68</v>
      </c>
      <c r="D82" s="150"/>
      <c r="E82" s="99">
        <v>10000</v>
      </c>
      <c r="F82" s="96">
        <f t="shared" si="4"/>
        <v>0</v>
      </c>
      <c r="G82" s="160"/>
      <c r="H82" s="100" t="s">
        <v>985</v>
      </c>
      <c r="I82" s="97" t="str">
        <f>VLOOKUP(H82,Presupuesto!$B$11:$C$565,2,0)</f>
        <v>MUEBLES VARIOS DE OFICINA</v>
      </c>
      <c r="J82" s="215" t="s">
        <v>1364</v>
      </c>
      <c r="K82" s="97" t="s">
        <v>395</v>
      </c>
    </row>
    <row r="83" spans="3:11" x14ac:dyDescent="0.25">
      <c r="C83" s="98" t="s">
        <v>69</v>
      </c>
      <c r="D83" s="150"/>
      <c r="E83" s="99">
        <v>8000</v>
      </c>
      <c r="F83" s="96">
        <f t="shared" si="4"/>
        <v>0</v>
      </c>
      <c r="G83" s="160"/>
      <c r="H83" s="100" t="s">
        <v>988</v>
      </c>
      <c r="I83" s="97" t="str">
        <f>VLOOKUP(H83,Presupuesto!$B$11:$C$565,2,0)</f>
        <v>EQUIPOS VARIOS DE OFICINA</v>
      </c>
      <c r="J83" s="215" t="s">
        <v>1364</v>
      </c>
      <c r="K83" s="97" t="s">
        <v>395</v>
      </c>
    </row>
    <row r="84" spans="3:11" x14ac:dyDescent="0.25">
      <c r="C84" s="98" t="s">
        <v>70</v>
      </c>
      <c r="D84" s="150"/>
      <c r="E84" s="99">
        <v>2000</v>
      </c>
      <c r="F84" s="96">
        <f t="shared" si="4"/>
        <v>0</v>
      </c>
      <c r="G84" s="160"/>
      <c r="H84" s="100" t="s">
        <v>988</v>
      </c>
      <c r="I84" s="97" t="str">
        <f>VLOOKUP(H84,Presupuesto!$B$11:$C$565,2,0)</f>
        <v>EQUIPOS VARIOS DE OFICINA</v>
      </c>
      <c r="J84" s="215" t="s">
        <v>1364</v>
      </c>
      <c r="K84" s="97" t="s">
        <v>403</v>
      </c>
    </row>
    <row r="85" spans="3:11" x14ac:dyDescent="0.25">
      <c r="C85" s="98" t="s">
        <v>71</v>
      </c>
      <c r="D85" s="150">
        <v>1</v>
      </c>
      <c r="E85" s="99">
        <v>5000</v>
      </c>
      <c r="F85" s="96">
        <f t="shared" si="4"/>
        <v>5000</v>
      </c>
      <c r="G85" s="160" t="s">
        <v>1497</v>
      </c>
      <c r="H85" s="100" t="s">
        <v>985</v>
      </c>
      <c r="I85" s="97" t="str">
        <f>VLOOKUP(H85,Presupuesto!$B$11:$C$565,2,0)</f>
        <v>MUEBLES VARIOS DE OFICINA</v>
      </c>
      <c r="J85" s="215" t="s">
        <v>1364</v>
      </c>
      <c r="K85" s="97" t="s">
        <v>399</v>
      </c>
    </row>
    <row r="86" spans="3:11" ht="15.75" thickBot="1" x14ac:dyDescent="0.3">
      <c r="C86" s="101" t="s">
        <v>72</v>
      </c>
      <c r="D86" s="158"/>
      <c r="E86" s="103">
        <v>100000</v>
      </c>
      <c r="F86" s="104">
        <f t="shared" si="4"/>
        <v>0</v>
      </c>
      <c r="G86" s="161"/>
      <c r="H86" s="105" t="s">
        <v>988</v>
      </c>
      <c r="I86" s="105" t="str">
        <f>VLOOKUP(H86,Presupuesto!$B$11:$C$565,2,0)</f>
        <v>EQUIPOS VARIOS DE OFICINA</v>
      </c>
      <c r="J86" s="215" t="s">
        <v>1364</v>
      </c>
      <c r="K86" s="123" t="s">
        <v>394</v>
      </c>
    </row>
    <row r="88" spans="3:11" ht="15.75" thickBot="1" x14ac:dyDescent="0.3">
      <c r="C88" s="319"/>
      <c r="D88" s="320"/>
      <c r="E88" s="321"/>
      <c r="F88" s="321"/>
      <c r="G88" s="322"/>
      <c r="H88" s="321"/>
      <c r="I88" s="321"/>
      <c r="J88" s="154"/>
      <c r="K88" s="154"/>
    </row>
    <row r="89" spans="3:11" ht="15.75" thickBot="1" x14ac:dyDescent="0.3">
      <c r="C89" s="29" t="s">
        <v>43</v>
      </c>
      <c r="D89" s="30">
        <f>SUM(F96:F105)</f>
        <v>71000</v>
      </c>
      <c r="E89" s="176"/>
      <c r="F89" s="176"/>
      <c r="G89" s="78"/>
      <c r="H89" s="176"/>
      <c r="I89" s="176"/>
    </row>
    <row r="90" spans="3:11" x14ac:dyDescent="0.25">
      <c r="C90" s="70"/>
      <c r="D90" s="31"/>
      <c r="E90" s="92"/>
      <c r="F90" s="92"/>
      <c r="G90" s="92"/>
      <c r="H90" s="75"/>
      <c r="I90" s="75"/>
      <c r="J90" s="75"/>
      <c r="K90" s="111"/>
    </row>
    <row r="91" spans="3:11" x14ac:dyDescent="0.25">
      <c r="C91" s="70"/>
      <c r="D91" s="31"/>
      <c r="E91" s="92"/>
      <c r="F91" s="92"/>
      <c r="G91" s="92"/>
      <c r="H91" s="75"/>
      <c r="I91" s="75"/>
      <c r="J91" s="75"/>
      <c r="K91" s="111"/>
    </row>
    <row r="92" spans="3:11" ht="15.75" x14ac:dyDescent="0.25">
      <c r="C92" s="201" t="s">
        <v>392</v>
      </c>
      <c r="D92" s="347" t="s">
        <v>3257</v>
      </c>
      <c r="E92" s="92"/>
      <c r="F92" s="92"/>
      <c r="G92" s="92"/>
      <c r="H92" s="75"/>
      <c r="I92" s="75"/>
      <c r="J92" s="75"/>
      <c r="K92" s="111"/>
    </row>
    <row r="93" spans="3:11" ht="18.75" x14ac:dyDescent="0.25">
      <c r="C93" s="207" t="str">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Posgrado'!$E:$F,2,FALSE),IFERROR(VLOOKUP(D92,'17. Gestión TIC'!$E:$F,2,FALSE),IFERROR(VLOOKUP(D92,'16. Desa. del Sistema Educ.Sup.'!$E:$F,2,FALSE),IFERROR(VLOOKUP(D92,'9. Cultura de Inno. Insti...'!$E:$F,2,FALSE),VLOOKUP(D92,'7. Lo Esencial de la Reforma U.'!$E:$F,2,0)))))))))))))))))</f>
        <v>Gestionar la compra del Mobiliario y Equipo de Oficina.</v>
      </c>
      <c r="D93" s="31"/>
      <c r="E93" s="92"/>
      <c r="F93" s="92"/>
      <c r="G93" s="92"/>
      <c r="H93" s="75"/>
      <c r="I93" s="75"/>
      <c r="J93" s="75"/>
      <c r="K93" s="111"/>
    </row>
    <row r="94" spans="3:11" ht="15.75" thickBot="1" x14ac:dyDescent="0.3">
      <c r="C94" s="70"/>
      <c r="D94" s="31"/>
      <c r="E94" s="92"/>
      <c r="F94" s="92"/>
      <c r="G94" s="92"/>
      <c r="H94" s="75"/>
      <c r="I94" s="75"/>
      <c r="J94" s="75"/>
      <c r="K94" s="111"/>
    </row>
    <row r="95" spans="3:11" ht="15.75" thickBot="1" x14ac:dyDescent="0.3">
      <c r="C95" s="125" t="s">
        <v>44</v>
      </c>
      <c r="D95" s="127" t="s">
        <v>55</v>
      </c>
      <c r="E95" s="127" t="s">
        <v>57</v>
      </c>
      <c r="F95" s="126" t="s">
        <v>27</v>
      </c>
      <c r="G95" s="132" t="s">
        <v>131</v>
      </c>
      <c r="H95" s="127" t="s">
        <v>46</v>
      </c>
      <c r="I95" s="127" t="s">
        <v>132</v>
      </c>
      <c r="J95" s="127" t="s">
        <v>410</v>
      </c>
      <c r="K95" s="127" t="s">
        <v>411</v>
      </c>
    </row>
    <row r="96" spans="3:11" x14ac:dyDescent="0.25">
      <c r="C96" s="94" t="s">
        <v>63</v>
      </c>
      <c r="D96" s="157">
        <v>1</v>
      </c>
      <c r="E96" s="95">
        <v>2800</v>
      </c>
      <c r="F96" s="96">
        <f>D96*E96</f>
        <v>2800</v>
      </c>
      <c r="G96" s="160" t="s">
        <v>1497</v>
      </c>
      <c r="H96" s="97" t="s">
        <v>985</v>
      </c>
      <c r="I96" s="97" t="str">
        <f>VLOOKUP(H96,Presupuesto!$B$11:$C$565,2,0)</f>
        <v>MUEBLES VARIOS DE OFICINA</v>
      </c>
      <c r="J96" s="215" t="s">
        <v>1364</v>
      </c>
      <c r="K96" s="97" t="s">
        <v>404</v>
      </c>
    </row>
    <row r="97" spans="3:11" x14ac:dyDescent="0.25">
      <c r="C97" s="98" t="s">
        <v>64</v>
      </c>
      <c r="D97" s="150">
        <v>3</v>
      </c>
      <c r="E97" s="99">
        <v>2400</v>
      </c>
      <c r="F97" s="96">
        <f>D97*E97</f>
        <v>7200</v>
      </c>
      <c r="G97" s="160" t="s">
        <v>1497</v>
      </c>
      <c r="H97" s="100" t="s">
        <v>985</v>
      </c>
      <c r="I97" s="97" t="str">
        <f>VLOOKUP(H97,Presupuesto!$B$11:$C$565,2,0)</f>
        <v>MUEBLES VARIOS DE OFICINA</v>
      </c>
      <c r="J97" s="97" t="s">
        <v>1364</v>
      </c>
      <c r="K97" s="97" t="s">
        <v>412</v>
      </c>
    </row>
    <row r="98" spans="3:11" x14ac:dyDescent="0.25">
      <c r="C98" s="98" t="s">
        <v>65</v>
      </c>
      <c r="D98" s="150">
        <v>3</v>
      </c>
      <c r="E98" s="99">
        <v>1000</v>
      </c>
      <c r="F98" s="96">
        <f t="shared" ref="F98:F105" si="5">D98*E98</f>
        <v>3000</v>
      </c>
      <c r="G98" s="160" t="s">
        <v>1497</v>
      </c>
      <c r="H98" s="100" t="s">
        <v>985</v>
      </c>
      <c r="I98" s="97" t="str">
        <f>VLOOKUP(H98,Presupuesto!$B$11:$C$565,2,0)</f>
        <v>MUEBLES VARIOS DE OFICINA</v>
      </c>
      <c r="J98" s="97" t="str">
        <f t="shared" ref="J98:J105" si="6">$J$96</f>
        <v>Gestión Administrativa y  financiera en apoyo al Desarrollo Académico</v>
      </c>
      <c r="K98" s="97" t="s">
        <v>395</v>
      </c>
    </row>
    <row r="99" spans="3:11" x14ac:dyDescent="0.25">
      <c r="C99" s="98" t="s">
        <v>66</v>
      </c>
      <c r="D99" s="150">
        <v>3</v>
      </c>
      <c r="E99" s="99">
        <v>6000</v>
      </c>
      <c r="F99" s="96">
        <f t="shared" si="5"/>
        <v>18000</v>
      </c>
      <c r="G99" s="160" t="s">
        <v>1497</v>
      </c>
      <c r="H99" s="100" t="s">
        <v>985</v>
      </c>
      <c r="I99" s="97" t="str">
        <f>VLOOKUP(H99,Presupuesto!$B$11:$C$565,2,0)</f>
        <v>MUEBLES VARIOS DE OFICINA</v>
      </c>
      <c r="J99" s="97" t="str">
        <f t="shared" si="6"/>
        <v>Gestión Administrativa y  financiera en apoyo al Desarrollo Académico</v>
      </c>
      <c r="K99" s="97" t="s">
        <v>395</v>
      </c>
    </row>
    <row r="100" spans="3:11" x14ac:dyDescent="0.25">
      <c r="C100" s="98" t="s">
        <v>67</v>
      </c>
      <c r="D100" s="150"/>
      <c r="E100" s="99">
        <v>3000</v>
      </c>
      <c r="F100" s="96">
        <f t="shared" si="5"/>
        <v>0</v>
      </c>
      <c r="G100" s="160"/>
      <c r="H100" s="100" t="s">
        <v>985</v>
      </c>
      <c r="I100" s="97" t="str">
        <f>VLOOKUP(H100,Presupuesto!$B$11:$C$565,2,0)</f>
        <v>MUEBLES VARIOS DE OFICINA</v>
      </c>
      <c r="J100" s="97" t="str">
        <f t="shared" si="6"/>
        <v>Gestión Administrativa y  financiera en apoyo al Desarrollo Académico</v>
      </c>
      <c r="K100" s="97" t="s">
        <v>395</v>
      </c>
    </row>
    <row r="101" spans="3:11" x14ac:dyDescent="0.25">
      <c r="C101" s="98" t="s">
        <v>68</v>
      </c>
      <c r="D101" s="150"/>
      <c r="E101" s="99">
        <v>10000</v>
      </c>
      <c r="F101" s="96">
        <f t="shared" si="5"/>
        <v>0</v>
      </c>
      <c r="G101" s="160"/>
      <c r="H101" s="100" t="s">
        <v>985</v>
      </c>
      <c r="I101" s="97" t="str">
        <f>VLOOKUP(H101,Presupuesto!$B$11:$C$565,2,0)</f>
        <v>MUEBLES VARIOS DE OFICINA</v>
      </c>
      <c r="J101" s="97" t="str">
        <f t="shared" si="6"/>
        <v>Gestión Administrativa y  financiera en apoyo al Desarrollo Académico</v>
      </c>
      <c r="K101" s="97" t="s">
        <v>395</v>
      </c>
    </row>
    <row r="102" spans="3:11" x14ac:dyDescent="0.25">
      <c r="C102" s="98" t="s">
        <v>69</v>
      </c>
      <c r="D102" s="150">
        <v>5</v>
      </c>
      <c r="E102" s="99">
        <v>8000</v>
      </c>
      <c r="F102" s="96">
        <f t="shared" si="5"/>
        <v>40000</v>
      </c>
      <c r="G102" s="160" t="s">
        <v>1497</v>
      </c>
      <c r="H102" s="100" t="s">
        <v>985</v>
      </c>
      <c r="I102" s="97" t="str">
        <f>VLOOKUP(H102,Presupuesto!$B$11:$C$565,2,0)</f>
        <v>MUEBLES VARIOS DE OFICINA</v>
      </c>
      <c r="J102" s="97" t="str">
        <f t="shared" si="6"/>
        <v>Gestión Administrativa y  financiera en apoyo al Desarrollo Académico</v>
      </c>
      <c r="K102" s="97" t="s">
        <v>395</v>
      </c>
    </row>
    <row r="103" spans="3:11" x14ac:dyDescent="0.25">
      <c r="C103" s="98" t="s">
        <v>70</v>
      </c>
      <c r="D103" s="150"/>
      <c r="E103" s="99">
        <v>2000</v>
      </c>
      <c r="F103" s="96">
        <f t="shared" si="5"/>
        <v>0</v>
      </c>
      <c r="G103" s="160"/>
      <c r="H103" s="100" t="s">
        <v>988</v>
      </c>
      <c r="I103" s="97" t="str">
        <f>VLOOKUP(H103,Presupuesto!$B$11:$C$565,2,0)</f>
        <v>EQUIPOS VARIOS DE OFICINA</v>
      </c>
      <c r="J103" s="97" t="str">
        <f t="shared" si="6"/>
        <v>Gestión Administrativa y  financiera en apoyo al Desarrollo Académico</v>
      </c>
      <c r="K103" s="97" t="s">
        <v>403</v>
      </c>
    </row>
    <row r="104" spans="3:11" x14ac:dyDescent="0.25">
      <c r="C104" s="98" t="s">
        <v>71</v>
      </c>
      <c r="D104" s="150"/>
      <c r="E104" s="99">
        <v>5000</v>
      </c>
      <c r="F104" s="96">
        <f t="shared" si="5"/>
        <v>0</v>
      </c>
      <c r="G104" s="160"/>
      <c r="H104" s="100" t="s">
        <v>988</v>
      </c>
      <c r="I104" s="97" t="str">
        <f>VLOOKUP(H104,Presupuesto!$B$11:$C$565,2,0)</f>
        <v>EQUIPOS VARIOS DE OFICINA</v>
      </c>
      <c r="J104" s="97" t="str">
        <f t="shared" si="6"/>
        <v>Gestión Administrativa y  financiera en apoyo al Desarrollo Académico</v>
      </c>
      <c r="K104" s="97" t="s">
        <v>399</v>
      </c>
    </row>
    <row r="105" spans="3:11" ht="15.75" thickBot="1" x14ac:dyDescent="0.3">
      <c r="C105" s="101" t="s">
        <v>72</v>
      </c>
      <c r="D105" s="158"/>
      <c r="E105" s="103">
        <v>100000</v>
      </c>
      <c r="F105" s="104">
        <f t="shared" si="5"/>
        <v>0</v>
      </c>
      <c r="G105" s="161"/>
      <c r="H105" s="105" t="s">
        <v>988</v>
      </c>
      <c r="I105" s="105" t="str">
        <f>VLOOKUP(H105,Presupuesto!$B$11:$C$565,2,0)</f>
        <v>EQUIPOS VARIOS DE OFICINA</v>
      </c>
      <c r="J105" s="105" t="str">
        <f t="shared" si="6"/>
        <v>Gestión Administrativa y  financiera en apoyo al Desarrollo Académico</v>
      </c>
      <c r="K105" s="123" t="s">
        <v>394</v>
      </c>
    </row>
    <row r="107" spans="3:11" ht="15.75" thickBot="1" x14ac:dyDescent="0.3"/>
    <row r="108" spans="3:11" ht="15.75" thickBot="1" x14ac:dyDescent="0.3">
      <c r="C108" s="29" t="s">
        <v>43</v>
      </c>
      <c r="D108" s="30">
        <f>SUM(F115:F124)</f>
        <v>0</v>
      </c>
      <c r="E108" s="176"/>
      <c r="F108" s="176"/>
      <c r="G108" s="78"/>
      <c r="H108" s="176"/>
      <c r="I108" s="176"/>
    </row>
    <row r="109" spans="3:11" x14ac:dyDescent="0.25">
      <c r="C109" s="70"/>
      <c r="D109" s="31"/>
      <c r="E109" s="92"/>
      <c r="F109" s="92"/>
      <c r="G109" s="92"/>
      <c r="H109" s="75"/>
      <c r="I109" s="75"/>
      <c r="J109" s="75"/>
      <c r="K109" s="111"/>
    </row>
    <row r="110" spans="3:11" x14ac:dyDescent="0.25">
      <c r="C110" s="70"/>
      <c r="D110" s="31"/>
      <c r="E110" s="92"/>
      <c r="F110" s="92"/>
      <c r="G110" s="92"/>
      <c r="H110" s="75"/>
      <c r="I110" s="75"/>
      <c r="J110" s="75"/>
      <c r="K110" s="111"/>
    </row>
    <row r="111" spans="3:11" ht="15.75" x14ac:dyDescent="0.25">
      <c r="C111" s="201" t="s">
        <v>392</v>
      </c>
      <c r="D111" s="347"/>
      <c r="E111" s="92"/>
      <c r="F111" s="92"/>
      <c r="G111" s="92"/>
      <c r="H111" s="75"/>
      <c r="I111" s="75"/>
      <c r="J111" s="75"/>
      <c r="K111" s="111"/>
    </row>
    <row r="112" spans="3:11" ht="18.75" x14ac:dyDescent="0.25">
      <c r="C112" s="207" t="e">
        <f>IFERROR(VLOOKUP(D111,'1. Desarrollo e Innov. Curricu.'!$E:$F,2,FALSE),IFERROR(VLOOKUP(D111,'2. Investigación Científica'!$E:$F,2,FALSE),IFERROR(VLOOKUP(D111,'3. Vinculación Univ. Sociedad'!$E:$F,2,FALSE),IFERROR(VLOOKUP(D111,'4. Docencia y Profesorado Univ.'!$E:$F,2,FALSE),IFERROR(VLOOKUP(D111,'5. Estudiantes y Graduados'!$E:$F,2,FALSE),IFERROR(VLOOKUP(D111,'11. Gestion Administrativa'!$E:$F,2,FALSE),IFERROR(VLOOKUP(D111,'13. Gestión Académica'!$E:$F,2,FALSE),IFERROR(VLOOKUP(D111,'8. Asegura. de la Calid. y M'!$E:$F,2,FALSE),IFERROR(VLOOKUP(D111,'6. Gestión del Conocimiento'!$E:$F,2,FALSE),IFERROR(VLOOKUP(D111,'15. Gobernabilidad y Proceso...'!$E:$F,2,FALSE),IFERROR(VLOOKUP(D111,'12. Gestión del Talento Humano'!$E:$F,2,FALSE),IFERROR(VLOOKUP(D111,'14. Internacional... de la E.S.'!$E:$F,2,FALSE),IFERROR(VLOOKUP(D111,'10. Posgrado'!$E:$F,2,FALSE),IFERROR(VLOOKUP(D111,'17. Gestión TIC'!$E:$F,2,FALSE),IFERROR(VLOOKUP(D111,'16. Desa. del Sistema Educ.Sup.'!$E:$F,2,FALSE),IFERROR(VLOOKUP(D111,'9. Cultura de Inno. Insti...'!$E:$F,2,FALSE),VLOOKUP(D111,'7. Lo Esencial de la Reforma U.'!$E:$F,2,0)))))))))))))))))</f>
        <v>#N/A</v>
      </c>
      <c r="D112" s="31"/>
      <c r="E112" s="92"/>
      <c r="F112" s="92"/>
      <c r="G112" s="92"/>
      <c r="H112" s="75"/>
      <c r="I112" s="75"/>
      <c r="J112" s="75"/>
      <c r="K112" s="111"/>
    </row>
    <row r="113" spans="3:11" ht="15.75" thickBot="1" x14ac:dyDescent="0.3">
      <c r="C113" s="70"/>
      <c r="D113" s="31"/>
      <c r="E113" s="92"/>
      <c r="F113" s="92"/>
      <c r="G113" s="92"/>
      <c r="H113" s="75"/>
      <c r="I113" s="75"/>
      <c r="J113" s="75"/>
      <c r="K113" s="111"/>
    </row>
    <row r="114" spans="3:11" ht="15.75" thickBot="1" x14ac:dyDescent="0.3">
      <c r="C114" s="125" t="s">
        <v>44</v>
      </c>
      <c r="D114" s="127" t="s">
        <v>55</v>
      </c>
      <c r="E114" s="127" t="s">
        <v>57</v>
      </c>
      <c r="F114" s="126" t="s">
        <v>27</v>
      </c>
      <c r="G114" s="132" t="s">
        <v>131</v>
      </c>
      <c r="H114" s="127" t="s">
        <v>46</v>
      </c>
      <c r="I114" s="127" t="s">
        <v>132</v>
      </c>
      <c r="J114" s="127" t="s">
        <v>410</v>
      </c>
      <c r="K114" s="127" t="s">
        <v>411</v>
      </c>
    </row>
    <row r="115" spans="3:11" x14ac:dyDescent="0.25">
      <c r="C115" s="94" t="s">
        <v>63</v>
      </c>
      <c r="D115" s="157"/>
      <c r="E115" s="95">
        <v>2800</v>
      </c>
      <c r="F115" s="96">
        <f>D115*E115</f>
        <v>0</v>
      </c>
      <c r="G115" s="160"/>
      <c r="H115" s="97" t="s">
        <v>985</v>
      </c>
      <c r="I115" s="97" t="str">
        <f>VLOOKUP(H115,Presupuesto!$B$11:$C$565,2,0)</f>
        <v>MUEBLES VARIOS DE OFICINA</v>
      </c>
      <c r="J115" s="215" t="s">
        <v>1450</v>
      </c>
      <c r="K115" s="97" t="s">
        <v>404</v>
      </c>
    </row>
    <row r="116" spans="3:11" x14ac:dyDescent="0.25">
      <c r="C116" s="98" t="s">
        <v>64</v>
      </c>
      <c r="D116" s="150"/>
      <c r="E116" s="99">
        <v>2400</v>
      </c>
      <c r="F116" s="96">
        <f>D116*E116</f>
        <v>0</v>
      </c>
      <c r="G116" s="160"/>
      <c r="H116" s="100" t="s">
        <v>985</v>
      </c>
      <c r="I116" s="97" t="str">
        <f>VLOOKUP(H116,Presupuesto!$B$11:$C$565,2,0)</f>
        <v>MUEBLES VARIOS DE OFICINA</v>
      </c>
      <c r="J116" s="97" t="str">
        <f>$J$115</f>
        <v>Posgrado</v>
      </c>
      <c r="K116" s="97" t="s">
        <v>412</v>
      </c>
    </row>
    <row r="117" spans="3:11" x14ac:dyDescent="0.25">
      <c r="C117" s="98" t="s">
        <v>65</v>
      </c>
      <c r="D117" s="150"/>
      <c r="E117" s="99">
        <v>1000</v>
      </c>
      <c r="F117" s="96">
        <f t="shared" ref="F117:F124" si="7">D117*E117</f>
        <v>0</v>
      </c>
      <c r="G117" s="160"/>
      <c r="H117" s="100" t="s">
        <v>985</v>
      </c>
      <c r="I117" s="97" t="str">
        <f>VLOOKUP(H117,Presupuesto!$B$11:$C$565,2,0)</f>
        <v>MUEBLES VARIOS DE OFICINA</v>
      </c>
      <c r="J117" s="97" t="str">
        <f t="shared" ref="J117:J124" si="8">$J$115</f>
        <v>Posgrado</v>
      </c>
      <c r="K117" s="97" t="s">
        <v>395</v>
      </c>
    </row>
    <row r="118" spans="3:11" x14ac:dyDescent="0.25">
      <c r="C118" s="98" t="s">
        <v>66</v>
      </c>
      <c r="D118" s="150"/>
      <c r="E118" s="99">
        <v>6000</v>
      </c>
      <c r="F118" s="96">
        <f t="shared" si="7"/>
        <v>0</v>
      </c>
      <c r="G118" s="160"/>
      <c r="H118" s="100" t="s">
        <v>985</v>
      </c>
      <c r="I118" s="97" t="str">
        <f>VLOOKUP(H118,Presupuesto!$B$11:$C$565,2,0)</f>
        <v>MUEBLES VARIOS DE OFICINA</v>
      </c>
      <c r="J118" s="97" t="str">
        <f t="shared" si="8"/>
        <v>Posgrado</v>
      </c>
      <c r="K118" s="97" t="s">
        <v>395</v>
      </c>
    </row>
    <row r="119" spans="3:11" x14ac:dyDescent="0.25">
      <c r="C119" s="98" t="s">
        <v>67</v>
      </c>
      <c r="D119" s="150"/>
      <c r="E119" s="99">
        <v>3000</v>
      </c>
      <c r="F119" s="96">
        <f t="shared" si="7"/>
        <v>0</v>
      </c>
      <c r="G119" s="160"/>
      <c r="H119" s="100" t="s">
        <v>985</v>
      </c>
      <c r="I119" s="97" t="str">
        <f>VLOOKUP(H119,Presupuesto!$B$11:$C$565,2,0)</f>
        <v>MUEBLES VARIOS DE OFICINA</v>
      </c>
      <c r="J119" s="97" t="str">
        <f t="shared" si="8"/>
        <v>Posgrado</v>
      </c>
      <c r="K119" s="97" t="s">
        <v>395</v>
      </c>
    </row>
    <row r="120" spans="3:11" x14ac:dyDescent="0.25">
      <c r="C120" s="98" t="s">
        <v>68</v>
      </c>
      <c r="D120" s="150"/>
      <c r="E120" s="99">
        <v>10000</v>
      </c>
      <c r="F120" s="96">
        <f t="shared" si="7"/>
        <v>0</v>
      </c>
      <c r="G120" s="160"/>
      <c r="H120" s="100" t="s">
        <v>985</v>
      </c>
      <c r="I120" s="97" t="str">
        <f>VLOOKUP(H120,Presupuesto!$B$11:$C$565,2,0)</f>
        <v>MUEBLES VARIOS DE OFICINA</v>
      </c>
      <c r="J120" s="97" t="str">
        <f t="shared" si="8"/>
        <v>Posgrado</v>
      </c>
      <c r="K120" s="97" t="s">
        <v>395</v>
      </c>
    </row>
    <row r="121" spans="3:11" x14ac:dyDescent="0.25">
      <c r="C121" s="98" t="s">
        <v>69</v>
      </c>
      <c r="D121" s="150"/>
      <c r="E121" s="99">
        <v>8000</v>
      </c>
      <c r="F121" s="96">
        <f t="shared" si="7"/>
        <v>0</v>
      </c>
      <c r="G121" s="160"/>
      <c r="H121" s="100" t="s">
        <v>988</v>
      </c>
      <c r="I121" s="97" t="str">
        <f>VLOOKUP(H121,Presupuesto!$B$11:$C$565,2,0)</f>
        <v>EQUIPOS VARIOS DE OFICINA</v>
      </c>
      <c r="J121" s="97" t="str">
        <f t="shared" si="8"/>
        <v>Posgrado</v>
      </c>
      <c r="K121" s="97" t="s">
        <v>395</v>
      </c>
    </row>
    <row r="122" spans="3:11" x14ac:dyDescent="0.25">
      <c r="C122" s="98" t="s">
        <v>70</v>
      </c>
      <c r="D122" s="150"/>
      <c r="E122" s="99">
        <v>2000</v>
      </c>
      <c r="F122" s="96">
        <f t="shared" si="7"/>
        <v>0</v>
      </c>
      <c r="G122" s="160"/>
      <c r="H122" s="100" t="s">
        <v>988</v>
      </c>
      <c r="I122" s="97" t="str">
        <f>VLOOKUP(H122,Presupuesto!$B$11:$C$565,2,0)</f>
        <v>EQUIPOS VARIOS DE OFICINA</v>
      </c>
      <c r="J122" s="97" t="str">
        <f t="shared" si="8"/>
        <v>Posgrado</v>
      </c>
      <c r="K122" s="97" t="s">
        <v>403</v>
      </c>
    </row>
    <row r="123" spans="3:11" x14ac:dyDescent="0.25">
      <c r="C123" s="98" t="s">
        <v>71</v>
      </c>
      <c r="D123" s="150"/>
      <c r="E123" s="99">
        <v>5000</v>
      </c>
      <c r="F123" s="96">
        <f t="shared" si="7"/>
        <v>0</v>
      </c>
      <c r="G123" s="160"/>
      <c r="H123" s="100" t="s">
        <v>988</v>
      </c>
      <c r="I123" s="97" t="str">
        <f>VLOOKUP(H123,Presupuesto!$B$11:$C$565,2,0)</f>
        <v>EQUIPOS VARIOS DE OFICINA</v>
      </c>
      <c r="J123" s="97" t="str">
        <f t="shared" si="8"/>
        <v>Posgrado</v>
      </c>
      <c r="K123" s="97" t="s">
        <v>399</v>
      </c>
    </row>
    <row r="124" spans="3:11" ht="15.75" thickBot="1" x14ac:dyDescent="0.3">
      <c r="C124" s="101" t="s">
        <v>72</v>
      </c>
      <c r="D124" s="158"/>
      <c r="E124" s="103">
        <v>100000</v>
      </c>
      <c r="F124" s="104">
        <f t="shared" si="7"/>
        <v>0</v>
      </c>
      <c r="G124" s="161"/>
      <c r="H124" s="105" t="s">
        <v>988</v>
      </c>
      <c r="I124" s="105" t="str">
        <f>VLOOKUP(H124,Presupuesto!$B$11:$C$565,2,0)</f>
        <v>EQUIPOS VARIOS DE OFICINA</v>
      </c>
      <c r="J124" s="105" t="str">
        <f t="shared" si="8"/>
        <v>Posgrado</v>
      </c>
      <c r="K124" s="123" t="s">
        <v>394</v>
      </c>
    </row>
    <row r="126" spans="3:11" ht="15.75" thickBot="1" x14ac:dyDescent="0.3">
      <c r="C126" s="319"/>
      <c r="D126" s="320"/>
      <c r="E126" s="321"/>
      <c r="F126" s="321"/>
      <c r="G126" s="322"/>
      <c r="H126" s="321"/>
      <c r="I126" s="321"/>
      <c r="J126" s="154"/>
      <c r="K126" s="154"/>
    </row>
    <row r="127" spans="3:11" ht="15.75" thickBot="1" x14ac:dyDescent="0.3">
      <c r="C127" s="29" t="s">
        <v>43</v>
      </c>
      <c r="D127" s="30">
        <f>SUM(F134:F143)</f>
        <v>0</v>
      </c>
      <c r="E127" s="176"/>
      <c r="F127" s="176"/>
      <c r="G127" s="78"/>
      <c r="H127" s="176"/>
      <c r="I127" s="176"/>
    </row>
    <row r="128" spans="3:11" x14ac:dyDescent="0.25">
      <c r="C128" s="70"/>
      <c r="D128" s="31"/>
      <c r="E128" s="92"/>
      <c r="F128" s="92"/>
      <c r="G128" s="92"/>
      <c r="H128" s="75"/>
      <c r="I128" s="75"/>
      <c r="J128" s="75"/>
      <c r="K128" s="111"/>
    </row>
    <row r="129" spans="3:11" x14ac:dyDescent="0.25">
      <c r="C129" s="70"/>
      <c r="D129" s="31"/>
      <c r="E129" s="92"/>
      <c r="F129" s="92"/>
      <c r="G129" s="92"/>
      <c r="H129" s="75"/>
      <c r="I129" s="75"/>
      <c r="J129" s="75"/>
      <c r="K129" s="111"/>
    </row>
    <row r="130" spans="3:11" ht="15.75" x14ac:dyDescent="0.25">
      <c r="C130" s="201" t="s">
        <v>392</v>
      </c>
      <c r="D130" s="347"/>
      <c r="E130" s="92"/>
      <c r="F130" s="92"/>
      <c r="G130" s="92"/>
      <c r="H130" s="75"/>
      <c r="I130" s="75"/>
      <c r="J130" s="75"/>
      <c r="K130" s="111"/>
    </row>
    <row r="131" spans="3:11" ht="18.75" x14ac:dyDescent="0.25">
      <c r="C131" s="207" t="e">
        <f>IFERROR(VLOOKUP(D130,'1. Desarrollo e Innov. Curricu.'!$E:$F,2,FALSE),IFERROR(VLOOKUP(D130,'2. Investigación Científica'!$E:$F,2,FALSE),IFERROR(VLOOKUP(D130,'3. Vinculación Univ. Sociedad'!$E:$F,2,FALSE),IFERROR(VLOOKUP(D130,'4. Docencia y Profesorado Univ.'!$E:$F,2,FALSE),IFERROR(VLOOKUP(D130,'5. Estudiantes y Graduados'!$E:$F,2,FALSE),IFERROR(VLOOKUP(D130,'11. Gestion Administrativa'!$E:$F,2,FALSE),IFERROR(VLOOKUP(D130,'13. Gestión Académica'!$E:$F,2,FALSE),IFERROR(VLOOKUP(D130,'8. Asegura. de la Calid. y M'!$E:$F,2,FALSE),IFERROR(VLOOKUP(D130,'6. Gestión del Conocimiento'!$E:$F,2,FALSE),IFERROR(VLOOKUP(D130,'15. Gobernabilidad y Proceso...'!$E:$F,2,FALSE),IFERROR(VLOOKUP(D130,'12. Gestión del Talento Humano'!$E:$F,2,FALSE),IFERROR(VLOOKUP(D130,'14. Internacional... de la E.S.'!$E:$F,2,FALSE),IFERROR(VLOOKUP(D130,'10. Posgrado'!$E:$F,2,FALSE),IFERROR(VLOOKUP(D130,'17. Gestión TIC'!$E:$F,2,FALSE),IFERROR(VLOOKUP(D130,'16. Desa. del Sistema Educ.Sup.'!$E:$F,2,FALSE),IFERROR(VLOOKUP(D130,'9. Cultura de Inno. Insti...'!$E:$F,2,FALSE),VLOOKUP(D130,'7. Lo Esencial de la Reforma U.'!$E:$F,2,0)))))))))))))))))</f>
        <v>#N/A</v>
      </c>
      <c r="D131" s="31"/>
      <c r="E131" s="92"/>
      <c r="F131" s="92"/>
      <c r="G131" s="92"/>
      <c r="H131" s="75"/>
      <c r="I131" s="75"/>
      <c r="J131" s="75"/>
      <c r="K131" s="111"/>
    </row>
    <row r="132" spans="3:11" ht="15.75" thickBot="1" x14ac:dyDescent="0.3">
      <c r="C132" s="70"/>
      <c r="D132" s="31"/>
      <c r="E132" s="92"/>
      <c r="F132" s="92"/>
      <c r="G132" s="92"/>
      <c r="H132" s="75"/>
      <c r="I132" s="75"/>
      <c r="J132" s="75"/>
      <c r="K132" s="111"/>
    </row>
    <row r="133" spans="3:11" ht="15.75" thickBot="1" x14ac:dyDescent="0.3">
      <c r="C133" s="125" t="s">
        <v>44</v>
      </c>
      <c r="D133" s="127" t="s">
        <v>55</v>
      </c>
      <c r="E133" s="127" t="s">
        <v>57</v>
      </c>
      <c r="F133" s="126" t="s">
        <v>27</v>
      </c>
      <c r="G133" s="132" t="s">
        <v>131</v>
      </c>
      <c r="H133" s="127" t="s">
        <v>46</v>
      </c>
      <c r="I133" s="127" t="s">
        <v>132</v>
      </c>
      <c r="J133" s="127" t="s">
        <v>410</v>
      </c>
      <c r="K133" s="127" t="s">
        <v>411</v>
      </c>
    </row>
    <row r="134" spans="3:11" x14ac:dyDescent="0.25">
      <c r="C134" s="94" t="s">
        <v>63</v>
      </c>
      <c r="D134" s="157"/>
      <c r="E134" s="95">
        <v>2800</v>
      </c>
      <c r="F134" s="96">
        <f>D134*E134</f>
        <v>0</v>
      </c>
      <c r="G134" s="160"/>
      <c r="H134" s="97" t="s">
        <v>985</v>
      </c>
      <c r="I134" s="97" t="str">
        <f>VLOOKUP(H134,Presupuesto!$B$11:$C$565,2,0)</f>
        <v>MUEBLES VARIOS DE OFICINA</v>
      </c>
      <c r="J134" s="215" t="s">
        <v>1450</v>
      </c>
      <c r="K134" s="97" t="s">
        <v>404</v>
      </c>
    </row>
    <row r="135" spans="3:11" x14ac:dyDescent="0.25">
      <c r="C135" s="98" t="s">
        <v>64</v>
      </c>
      <c r="D135" s="150"/>
      <c r="E135" s="99">
        <v>2400</v>
      </c>
      <c r="F135" s="96">
        <f>D135*E135</f>
        <v>0</v>
      </c>
      <c r="G135" s="160"/>
      <c r="H135" s="100" t="s">
        <v>985</v>
      </c>
      <c r="I135" s="97" t="str">
        <f>VLOOKUP(H135,Presupuesto!$B$11:$C$565,2,0)</f>
        <v>MUEBLES VARIOS DE OFICINA</v>
      </c>
      <c r="J135" s="97" t="str">
        <f>$J$134</f>
        <v>Posgrado</v>
      </c>
      <c r="K135" s="97" t="s">
        <v>412</v>
      </c>
    </row>
    <row r="136" spans="3:11" x14ac:dyDescent="0.25">
      <c r="C136" s="98" t="s">
        <v>65</v>
      </c>
      <c r="D136" s="150"/>
      <c r="E136" s="99">
        <v>1000</v>
      </c>
      <c r="F136" s="96">
        <f t="shared" ref="F136:F143" si="9">D136*E136</f>
        <v>0</v>
      </c>
      <c r="G136" s="160"/>
      <c r="H136" s="100" t="s">
        <v>985</v>
      </c>
      <c r="I136" s="97" t="str">
        <f>VLOOKUP(H136,Presupuesto!$B$11:$C$565,2,0)</f>
        <v>MUEBLES VARIOS DE OFICINA</v>
      </c>
      <c r="J136" s="97" t="str">
        <f t="shared" ref="J136:J143" si="10">$J$134</f>
        <v>Posgrado</v>
      </c>
      <c r="K136" s="97" t="s">
        <v>395</v>
      </c>
    </row>
    <row r="137" spans="3:11" x14ac:dyDescent="0.25">
      <c r="C137" s="98" t="s">
        <v>66</v>
      </c>
      <c r="D137" s="150"/>
      <c r="E137" s="99">
        <v>6000</v>
      </c>
      <c r="F137" s="96">
        <f t="shared" si="9"/>
        <v>0</v>
      </c>
      <c r="G137" s="160"/>
      <c r="H137" s="100" t="s">
        <v>985</v>
      </c>
      <c r="I137" s="97" t="str">
        <f>VLOOKUP(H137,Presupuesto!$B$11:$C$565,2,0)</f>
        <v>MUEBLES VARIOS DE OFICINA</v>
      </c>
      <c r="J137" s="97" t="str">
        <f t="shared" si="10"/>
        <v>Posgrado</v>
      </c>
      <c r="K137" s="97" t="s">
        <v>395</v>
      </c>
    </row>
    <row r="138" spans="3:11" x14ac:dyDescent="0.25">
      <c r="C138" s="98" t="s">
        <v>67</v>
      </c>
      <c r="D138" s="150"/>
      <c r="E138" s="99">
        <v>3000</v>
      </c>
      <c r="F138" s="96">
        <f t="shared" si="9"/>
        <v>0</v>
      </c>
      <c r="G138" s="160"/>
      <c r="H138" s="100" t="s">
        <v>985</v>
      </c>
      <c r="I138" s="97" t="str">
        <f>VLOOKUP(H138,Presupuesto!$B$11:$C$565,2,0)</f>
        <v>MUEBLES VARIOS DE OFICINA</v>
      </c>
      <c r="J138" s="97" t="str">
        <f t="shared" si="10"/>
        <v>Posgrado</v>
      </c>
      <c r="K138" s="97" t="s">
        <v>395</v>
      </c>
    </row>
    <row r="139" spans="3:11" x14ac:dyDescent="0.25">
      <c r="C139" s="98" t="s">
        <v>68</v>
      </c>
      <c r="D139" s="150"/>
      <c r="E139" s="99">
        <v>10000</v>
      </c>
      <c r="F139" s="96">
        <f t="shared" si="9"/>
        <v>0</v>
      </c>
      <c r="G139" s="160"/>
      <c r="H139" s="100" t="s">
        <v>985</v>
      </c>
      <c r="I139" s="97" t="str">
        <f>VLOOKUP(H139,Presupuesto!$B$11:$C$565,2,0)</f>
        <v>MUEBLES VARIOS DE OFICINA</v>
      </c>
      <c r="J139" s="97" t="str">
        <f t="shared" si="10"/>
        <v>Posgrado</v>
      </c>
      <c r="K139" s="97" t="s">
        <v>395</v>
      </c>
    </row>
    <row r="140" spans="3:11" x14ac:dyDescent="0.25">
      <c r="C140" s="98" t="s">
        <v>69</v>
      </c>
      <c r="D140" s="150"/>
      <c r="E140" s="99">
        <v>8000</v>
      </c>
      <c r="F140" s="96">
        <f t="shared" si="9"/>
        <v>0</v>
      </c>
      <c r="G140" s="160"/>
      <c r="H140" s="100" t="s">
        <v>988</v>
      </c>
      <c r="I140" s="97" t="str">
        <f>VLOOKUP(H140,Presupuesto!$B$11:$C$565,2,0)</f>
        <v>EQUIPOS VARIOS DE OFICINA</v>
      </c>
      <c r="J140" s="97" t="str">
        <f t="shared" si="10"/>
        <v>Posgrado</v>
      </c>
      <c r="K140" s="97" t="s">
        <v>395</v>
      </c>
    </row>
    <row r="141" spans="3:11" x14ac:dyDescent="0.25">
      <c r="C141" s="98" t="s">
        <v>70</v>
      </c>
      <c r="D141" s="150"/>
      <c r="E141" s="99">
        <v>2000</v>
      </c>
      <c r="F141" s="96">
        <f t="shared" si="9"/>
        <v>0</v>
      </c>
      <c r="G141" s="160"/>
      <c r="H141" s="100" t="s">
        <v>988</v>
      </c>
      <c r="I141" s="97" t="str">
        <f>VLOOKUP(H141,Presupuesto!$B$11:$C$565,2,0)</f>
        <v>EQUIPOS VARIOS DE OFICINA</v>
      </c>
      <c r="J141" s="97" t="str">
        <f t="shared" si="10"/>
        <v>Posgrado</v>
      </c>
      <c r="K141" s="97" t="s">
        <v>403</v>
      </c>
    </row>
    <row r="142" spans="3:11" x14ac:dyDescent="0.25">
      <c r="C142" s="98" t="s">
        <v>71</v>
      </c>
      <c r="D142" s="150"/>
      <c r="E142" s="99">
        <v>5000</v>
      </c>
      <c r="F142" s="96">
        <f t="shared" si="9"/>
        <v>0</v>
      </c>
      <c r="G142" s="160"/>
      <c r="H142" s="100" t="s">
        <v>988</v>
      </c>
      <c r="I142" s="97" t="str">
        <f>VLOOKUP(H142,Presupuesto!$B$11:$C$565,2,0)</f>
        <v>EQUIPOS VARIOS DE OFICINA</v>
      </c>
      <c r="J142" s="97" t="str">
        <f t="shared" si="10"/>
        <v>Posgrado</v>
      </c>
      <c r="K142" s="97" t="s">
        <v>399</v>
      </c>
    </row>
    <row r="143" spans="3:11" ht="15.75" thickBot="1" x14ac:dyDescent="0.3">
      <c r="C143" s="101" t="s">
        <v>72</v>
      </c>
      <c r="D143" s="158"/>
      <c r="E143" s="103">
        <v>100000</v>
      </c>
      <c r="F143" s="104">
        <f t="shared" si="9"/>
        <v>0</v>
      </c>
      <c r="G143" s="161"/>
      <c r="H143" s="105" t="s">
        <v>988</v>
      </c>
      <c r="I143" s="105" t="str">
        <f>VLOOKUP(H143,Presupuesto!$B$11:$C$565,2,0)</f>
        <v>EQUIPOS VARIOS DE OFICINA</v>
      </c>
      <c r="J143" s="105" t="str">
        <f t="shared" si="10"/>
        <v>Posgrado</v>
      </c>
      <c r="K143" s="123" t="s">
        <v>394</v>
      </c>
    </row>
    <row r="145" spans="3:11" ht="15.75" thickBot="1" x14ac:dyDescent="0.3"/>
    <row r="146" spans="3:11" ht="15.75" thickBot="1" x14ac:dyDescent="0.3">
      <c r="C146" s="29" t="s">
        <v>43</v>
      </c>
      <c r="D146" s="30">
        <f>SUM(F153:F162)</f>
        <v>0</v>
      </c>
      <c r="E146" s="176"/>
      <c r="F146" s="176"/>
      <c r="G146" s="78"/>
      <c r="H146" s="176"/>
      <c r="I146" s="176"/>
    </row>
    <row r="147" spans="3:11" x14ac:dyDescent="0.25">
      <c r="C147" s="70"/>
      <c r="D147" s="31"/>
      <c r="E147" s="92"/>
      <c r="F147" s="92"/>
      <c r="G147" s="92"/>
      <c r="H147" s="75"/>
      <c r="I147" s="75"/>
      <c r="J147" s="75"/>
      <c r="K147" s="111"/>
    </row>
    <row r="148" spans="3:11" x14ac:dyDescent="0.25">
      <c r="C148" s="70"/>
      <c r="D148" s="31"/>
      <c r="E148" s="92"/>
      <c r="F148" s="92"/>
      <c r="G148" s="92"/>
      <c r="H148" s="75"/>
      <c r="I148" s="75"/>
      <c r="J148" s="75"/>
      <c r="K148" s="111"/>
    </row>
    <row r="149" spans="3:11" ht="15.75" x14ac:dyDescent="0.25">
      <c r="C149" s="201" t="s">
        <v>392</v>
      </c>
      <c r="D149" s="347"/>
      <c r="E149" s="92"/>
      <c r="F149" s="92"/>
      <c r="G149" s="92"/>
      <c r="H149" s="75"/>
      <c r="I149" s="75"/>
      <c r="J149" s="75"/>
      <c r="K149" s="111"/>
    </row>
    <row r="150" spans="3:11" ht="18.75" x14ac:dyDescent="0.25">
      <c r="C150" s="207" t="e">
        <f>IFERROR(VLOOKUP(D149,'1. Desarrollo e Innov. Curricu.'!$E:$F,2,FALSE),IFERROR(VLOOKUP(D149,'2. Investigación Científica'!$E:$F,2,FALSE),IFERROR(VLOOKUP(D149,'3. Vinculación Univ. Sociedad'!$E:$F,2,FALSE),IFERROR(VLOOKUP(D149,'4. Docencia y Profesorado Univ.'!$E:$F,2,FALSE),IFERROR(VLOOKUP(D149,'5. Estudiantes y Graduados'!$E:$F,2,FALSE),IFERROR(VLOOKUP(D149,'11. Gestion Administrativa'!$E:$F,2,FALSE),IFERROR(VLOOKUP(D149,'13. Gestión Académica'!$E:$F,2,FALSE),IFERROR(VLOOKUP(D149,'8. Asegura. de la Calid. y M'!$E:$F,2,FALSE),IFERROR(VLOOKUP(D149,'6. Gestión del Conocimiento'!$E:$F,2,FALSE),IFERROR(VLOOKUP(D149,'15. Gobernabilidad y Proceso...'!$E:$F,2,FALSE),IFERROR(VLOOKUP(D149,'12. Gestión del Talento Humano'!$E:$F,2,FALSE),IFERROR(VLOOKUP(D149,'14. Internacional... de la E.S.'!$E:$F,2,FALSE),IFERROR(VLOOKUP(D149,'10. Posgrado'!$E:$F,2,FALSE),IFERROR(VLOOKUP(D149,'17. Gestión TIC'!$E:$F,2,FALSE),IFERROR(VLOOKUP(D149,'16. Desa. del Sistema Educ.Sup.'!$E:$F,2,FALSE),IFERROR(VLOOKUP(D149,'9. Cultura de Inno. Insti...'!$E:$F,2,FALSE),VLOOKUP(D149,'7. Lo Esencial de la Reforma U.'!$E:$F,2,0)))))))))))))))))</f>
        <v>#N/A</v>
      </c>
      <c r="D150" s="31"/>
      <c r="E150" s="92"/>
      <c r="F150" s="92"/>
      <c r="G150" s="92"/>
      <c r="H150" s="75"/>
      <c r="I150" s="75"/>
      <c r="J150" s="75"/>
      <c r="K150" s="111"/>
    </row>
    <row r="151" spans="3:11" ht="15.75" thickBot="1" x14ac:dyDescent="0.3">
      <c r="C151" s="70"/>
      <c r="D151" s="31"/>
      <c r="E151" s="92"/>
      <c r="F151" s="92"/>
      <c r="G151" s="92"/>
      <c r="H151" s="75"/>
      <c r="I151" s="75"/>
      <c r="J151" s="75"/>
      <c r="K151" s="111"/>
    </row>
    <row r="152" spans="3:11" ht="15.75" thickBot="1" x14ac:dyDescent="0.3">
      <c r="C152" s="125" t="s">
        <v>44</v>
      </c>
      <c r="D152" s="127" t="s">
        <v>55</v>
      </c>
      <c r="E152" s="127" t="s">
        <v>57</v>
      </c>
      <c r="F152" s="126" t="s">
        <v>27</v>
      </c>
      <c r="G152" s="132" t="s">
        <v>131</v>
      </c>
      <c r="H152" s="127" t="s">
        <v>46</v>
      </c>
      <c r="I152" s="127" t="s">
        <v>132</v>
      </c>
      <c r="J152" s="127" t="s">
        <v>410</v>
      </c>
      <c r="K152" s="127" t="s">
        <v>411</v>
      </c>
    </row>
    <row r="153" spans="3:11" x14ac:dyDescent="0.25">
      <c r="C153" s="94" t="s">
        <v>63</v>
      </c>
      <c r="D153" s="157"/>
      <c r="E153" s="95">
        <v>2800</v>
      </c>
      <c r="F153" s="96">
        <f>D153*E153</f>
        <v>0</v>
      </c>
      <c r="G153" s="160"/>
      <c r="H153" s="97" t="s">
        <v>985</v>
      </c>
      <c r="I153" s="97" t="str">
        <f>VLOOKUP(H153,Presupuesto!$B$11:$C$565,2,0)</f>
        <v>MUEBLES VARIOS DE OFICINA</v>
      </c>
      <c r="J153" s="215" t="s">
        <v>1450</v>
      </c>
      <c r="K153" s="97" t="s">
        <v>404</v>
      </c>
    </row>
    <row r="154" spans="3:11" x14ac:dyDescent="0.25">
      <c r="C154" s="98" t="s">
        <v>64</v>
      </c>
      <c r="D154" s="150"/>
      <c r="E154" s="99">
        <v>2400</v>
      </c>
      <c r="F154" s="96">
        <f>D154*E154</f>
        <v>0</v>
      </c>
      <c r="G154" s="160"/>
      <c r="H154" s="100" t="s">
        <v>985</v>
      </c>
      <c r="I154" s="97" t="str">
        <f>VLOOKUP(H154,Presupuesto!$B$11:$C$565,2,0)</f>
        <v>MUEBLES VARIOS DE OFICINA</v>
      </c>
      <c r="J154" s="97" t="str">
        <f>$J$153</f>
        <v>Posgrado</v>
      </c>
      <c r="K154" s="97" t="s">
        <v>412</v>
      </c>
    </row>
    <row r="155" spans="3:11" x14ac:dyDescent="0.25">
      <c r="C155" s="98" t="s">
        <v>65</v>
      </c>
      <c r="D155" s="150"/>
      <c r="E155" s="99">
        <v>1000</v>
      </c>
      <c r="F155" s="96">
        <f t="shared" ref="F155:F162" si="11">D155*E155</f>
        <v>0</v>
      </c>
      <c r="G155" s="160"/>
      <c r="H155" s="100" t="s">
        <v>985</v>
      </c>
      <c r="I155" s="97" t="str">
        <f>VLOOKUP(H155,Presupuesto!$B$11:$C$565,2,0)</f>
        <v>MUEBLES VARIOS DE OFICINA</v>
      </c>
      <c r="J155" s="97" t="str">
        <f t="shared" ref="J155:J162" si="12">$J$153</f>
        <v>Posgrado</v>
      </c>
      <c r="K155" s="97" t="s">
        <v>395</v>
      </c>
    </row>
    <row r="156" spans="3:11" x14ac:dyDescent="0.25">
      <c r="C156" s="98" t="s">
        <v>66</v>
      </c>
      <c r="D156" s="150"/>
      <c r="E156" s="99">
        <v>6000</v>
      </c>
      <c r="F156" s="96">
        <f t="shared" si="11"/>
        <v>0</v>
      </c>
      <c r="G156" s="160"/>
      <c r="H156" s="100" t="s">
        <v>985</v>
      </c>
      <c r="I156" s="97" t="str">
        <f>VLOOKUP(H156,Presupuesto!$B$11:$C$565,2,0)</f>
        <v>MUEBLES VARIOS DE OFICINA</v>
      </c>
      <c r="J156" s="97" t="str">
        <f t="shared" si="12"/>
        <v>Posgrado</v>
      </c>
      <c r="K156" s="97" t="s">
        <v>395</v>
      </c>
    </row>
    <row r="157" spans="3:11" x14ac:dyDescent="0.25">
      <c r="C157" s="98" t="s">
        <v>67</v>
      </c>
      <c r="D157" s="150"/>
      <c r="E157" s="99">
        <v>3000</v>
      </c>
      <c r="F157" s="96">
        <f t="shared" si="11"/>
        <v>0</v>
      </c>
      <c r="G157" s="160"/>
      <c r="H157" s="100" t="s">
        <v>985</v>
      </c>
      <c r="I157" s="97" t="str">
        <f>VLOOKUP(H157,Presupuesto!$B$11:$C$565,2,0)</f>
        <v>MUEBLES VARIOS DE OFICINA</v>
      </c>
      <c r="J157" s="97" t="str">
        <f t="shared" si="12"/>
        <v>Posgrado</v>
      </c>
      <c r="K157" s="97" t="s">
        <v>395</v>
      </c>
    </row>
    <row r="158" spans="3:11" x14ac:dyDescent="0.25">
      <c r="C158" s="98" t="s">
        <v>68</v>
      </c>
      <c r="D158" s="150"/>
      <c r="E158" s="99">
        <v>10000</v>
      </c>
      <c r="F158" s="96">
        <f t="shared" si="11"/>
        <v>0</v>
      </c>
      <c r="G158" s="160"/>
      <c r="H158" s="100" t="s">
        <v>985</v>
      </c>
      <c r="I158" s="97" t="str">
        <f>VLOOKUP(H158,Presupuesto!$B$11:$C$565,2,0)</f>
        <v>MUEBLES VARIOS DE OFICINA</v>
      </c>
      <c r="J158" s="97" t="str">
        <f t="shared" si="12"/>
        <v>Posgrado</v>
      </c>
      <c r="K158" s="97" t="s">
        <v>395</v>
      </c>
    </row>
    <row r="159" spans="3:11" x14ac:dyDescent="0.25">
      <c r="C159" s="98" t="s">
        <v>69</v>
      </c>
      <c r="D159" s="150"/>
      <c r="E159" s="99">
        <v>8000</v>
      </c>
      <c r="F159" s="96">
        <f t="shared" si="11"/>
        <v>0</v>
      </c>
      <c r="G159" s="160"/>
      <c r="H159" s="100" t="s">
        <v>988</v>
      </c>
      <c r="I159" s="97" t="str">
        <f>VLOOKUP(H159,Presupuesto!$B$11:$C$565,2,0)</f>
        <v>EQUIPOS VARIOS DE OFICINA</v>
      </c>
      <c r="J159" s="97" t="str">
        <f t="shared" si="12"/>
        <v>Posgrado</v>
      </c>
      <c r="K159" s="97" t="s">
        <v>395</v>
      </c>
    </row>
    <row r="160" spans="3:11" x14ac:dyDescent="0.25">
      <c r="C160" s="98" t="s">
        <v>70</v>
      </c>
      <c r="D160" s="150"/>
      <c r="E160" s="99">
        <v>2000</v>
      </c>
      <c r="F160" s="96">
        <f t="shared" si="11"/>
        <v>0</v>
      </c>
      <c r="G160" s="160"/>
      <c r="H160" s="100" t="s">
        <v>988</v>
      </c>
      <c r="I160" s="97" t="str">
        <f>VLOOKUP(H160,Presupuesto!$B$11:$C$565,2,0)</f>
        <v>EQUIPOS VARIOS DE OFICINA</v>
      </c>
      <c r="J160" s="97" t="str">
        <f t="shared" si="12"/>
        <v>Posgrado</v>
      </c>
      <c r="K160" s="97" t="s">
        <v>403</v>
      </c>
    </row>
    <row r="161" spans="3:11" x14ac:dyDescent="0.25">
      <c r="C161" s="98" t="s">
        <v>71</v>
      </c>
      <c r="D161" s="150"/>
      <c r="E161" s="99">
        <v>5000</v>
      </c>
      <c r="F161" s="96">
        <f t="shared" si="11"/>
        <v>0</v>
      </c>
      <c r="G161" s="160"/>
      <c r="H161" s="100" t="s">
        <v>988</v>
      </c>
      <c r="I161" s="97" t="str">
        <f>VLOOKUP(H161,Presupuesto!$B$11:$C$565,2,0)</f>
        <v>EQUIPOS VARIOS DE OFICINA</v>
      </c>
      <c r="J161" s="97" t="str">
        <f t="shared" si="12"/>
        <v>Posgrado</v>
      </c>
      <c r="K161" s="97" t="s">
        <v>399</v>
      </c>
    </row>
    <row r="162" spans="3:11" ht="15.75" thickBot="1" x14ac:dyDescent="0.3">
      <c r="C162" s="101" t="s">
        <v>72</v>
      </c>
      <c r="D162" s="158"/>
      <c r="E162" s="103">
        <v>100000</v>
      </c>
      <c r="F162" s="104">
        <f t="shared" si="11"/>
        <v>0</v>
      </c>
      <c r="G162" s="161"/>
      <c r="H162" s="105" t="s">
        <v>988</v>
      </c>
      <c r="I162" s="105" t="str">
        <f>VLOOKUP(H162,Presupuesto!$B$11:$C$565,2,0)</f>
        <v>EQUIPOS VARIOS DE OFICINA</v>
      </c>
      <c r="J162" s="105" t="str">
        <f t="shared" si="12"/>
        <v>Posgrado</v>
      </c>
      <c r="K162" s="123" t="s">
        <v>394</v>
      </c>
    </row>
    <row r="164" spans="3:11" ht="15.75" thickBot="1" x14ac:dyDescent="0.3">
      <c r="C164" s="319"/>
      <c r="D164" s="320"/>
      <c r="E164" s="321"/>
      <c r="F164" s="321"/>
      <c r="G164" s="322"/>
      <c r="H164" s="321"/>
      <c r="I164" s="321"/>
      <c r="J164" s="154"/>
      <c r="K164" s="154"/>
    </row>
    <row r="165" spans="3:11" ht="15.75" thickBot="1" x14ac:dyDescent="0.3">
      <c r="C165" s="29" t="s">
        <v>43</v>
      </c>
      <c r="D165" s="30">
        <f>SUM(F172:F181)</f>
        <v>0</v>
      </c>
      <c r="E165" s="176"/>
      <c r="F165" s="176"/>
      <c r="G165" s="78"/>
      <c r="H165" s="176"/>
      <c r="I165" s="176"/>
    </row>
    <row r="166" spans="3:11" x14ac:dyDescent="0.25">
      <c r="C166" s="70"/>
      <c r="D166" s="31"/>
      <c r="E166" s="92"/>
      <c r="F166" s="92"/>
      <c r="G166" s="92"/>
      <c r="H166" s="75"/>
      <c r="I166" s="75"/>
      <c r="J166" s="75"/>
      <c r="K166" s="111"/>
    </row>
    <row r="167" spans="3:11" x14ac:dyDescent="0.25">
      <c r="C167" s="70"/>
      <c r="D167" s="31"/>
      <c r="E167" s="92"/>
      <c r="F167" s="92"/>
      <c r="G167" s="92"/>
      <c r="H167" s="75"/>
      <c r="I167" s="75"/>
      <c r="J167" s="75"/>
      <c r="K167" s="111"/>
    </row>
    <row r="168" spans="3:11" ht="15.75" x14ac:dyDescent="0.25">
      <c r="C168" s="201" t="s">
        <v>392</v>
      </c>
      <c r="D168" s="347"/>
      <c r="E168" s="92"/>
      <c r="F168" s="92"/>
      <c r="G168" s="92"/>
      <c r="H168" s="75"/>
      <c r="I168" s="75"/>
      <c r="J168" s="75"/>
      <c r="K168" s="111"/>
    </row>
    <row r="169" spans="3:11" ht="18.75" x14ac:dyDescent="0.25">
      <c r="C169" s="207" t="e">
        <f>IFERROR(VLOOKUP(D168,'1. Desarrollo e Innov. Curricu.'!$E:$F,2,FALSE),IFERROR(VLOOKUP(D168,'2. Investigación Científica'!$E:$F,2,FALSE),IFERROR(VLOOKUP(D168,'3. Vinculación Univ. Sociedad'!$E:$F,2,FALSE),IFERROR(VLOOKUP(D168,'4. Docencia y Profesorado Univ.'!$E:$F,2,FALSE),IFERROR(VLOOKUP(D168,'5. Estudiantes y Graduados'!$E:$F,2,FALSE),IFERROR(VLOOKUP(D168,'11. Gestion Administrativa'!$E:$F,2,FALSE),IFERROR(VLOOKUP(D168,'13. Gestión Académica'!$E:$F,2,FALSE),IFERROR(VLOOKUP(D168,'8. Asegura. de la Calid. y M'!$E:$F,2,FALSE),IFERROR(VLOOKUP(D168,'6. Gestión del Conocimiento'!$E:$F,2,FALSE),IFERROR(VLOOKUP(D168,'15. Gobernabilidad y Proceso...'!$E:$F,2,FALSE),IFERROR(VLOOKUP(D168,'12. Gestión del Talento Humano'!$E:$F,2,FALSE),IFERROR(VLOOKUP(D168,'14. Internacional... de la E.S.'!$E:$F,2,FALSE),IFERROR(VLOOKUP(D168,'10. Posgrado'!$E:$F,2,FALSE),IFERROR(VLOOKUP(D168,'17. Gestión TIC'!$E:$F,2,FALSE),IFERROR(VLOOKUP(D168,'16. Desa. del Sistema Educ.Sup.'!$E:$F,2,FALSE),IFERROR(VLOOKUP(D168,'9. Cultura de Inno. Insti...'!$E:$F,2,FALSE),VLOOKUP(D168,'7. Lo Esencial de la Reforma U.'!$E:$F,2,0)))))))))))))))))</f>
        <v>#N/A</v>
      </c>
      <c r="D169" s="31"/>
      <c r="E169" s="92"/>
      <c r="F169" s="92"/>
      <c r="G169" s="92"/>
      <c r="H169" s="75"/>
      <c r="I169" s="75"/>
      <c r="J169" s="75"/>
      <c r="K169" s="111"/>
    </row>
    <row r="170" spans="3:11" ht="15.75" thickBot="1" x14ac:dyDescent="0.3">
      <c r="C170" s="70"/>
      <c r="D170" s="31"/>
      <c r="E170" s="92"/>
      <c r="F170" s="92"/>
      <c r="G170" s="92"/>
      <c r="H170" s="75"/>
      <c r="I170" s="75"/>
      <c r="J170" s="75"/>
      <c r="K170" s="111"/>
    </row>
    <row r="171" spans="3:11" ht="15.75" thickBot="1" x14ac:dyDescent="0.3">
      <c r="C171" s="125" t="s">
        <v>44</v>
      </c>
      <c r="D171" s="127" t="s">
        <v>55</v>
      </c>
      <c r="E171" s="127" t="s">
        <v>57</v>
      </c>
      <c r="F171" s="126" t="s">
        <v>27</v>
      </c>
      <c r="G171" s="132" t="s">
        <v>131</v>
      </c>
      <c r="H171" s="127" t="s">
        <v>46</v>
      </c>
      <c r="I171" s="127" t="s">
        <v>132</v>
      </c>
      <c r="J171" s="127" t="s">
        <v>410</v>
      </c>
      <c r="K171" s="127" t="s">
        <v>411</v>
      </c>
    </row>
    <row r="172" spans="3:11" x14ac:dyDescent="0.25">
      <c r="C172" s="94" t="s">
        <v>63</v>
      </c>
      <c r="D172" s="157"/>
      <c r="E172" s="95">
        <v>2800</v>
      </c>
      <c r="F172" s="96">
        <f>D172*E172</f>
        <v>0</v>
      </c>
      <c r="G172" s="160"/>
      <c r="H172" s="97" t="s">
        <v>985</v>
      </c>
      <c r="I172" s="97" t="str">
        <f>VLOOKUP(H172,Presupuesto!$B$11:$C$565,2,0)</f>
        <v>MUEBLES VARIOS DE OFICINA</v>
      </c>
      <c r="J172" s="215" t="s">
        <v>1450</v>
      </c>
      <c r="K172" s="97" t="s">
        <v>404</v>
      </c>
    </row>
    <row r="173" spans="3:11" x14ac:dyDescent="0.25">
      <c r="C173" s="98" t="s">
        <v>64</v>
      </c>
      <c r="D173" s="150"/>
      <c r="E173" s="99">
        <v>2400</v>
      </c>
      <c r="F173" s="96">
        <f>D173*E173</f>
        <v>0</v>
      </c>
      <c r="G173" s="160"/>
      <c r="H173" s="100" t="s">
        <v>985</v>
      </c>
      <c r="I173" s="97" t="str">
        <f>VLOOKUP(H173,Presupuesto!$B$11:$C$565,2,0)</f>
        <v>MUEBLES VARIOS DE OFICINA</v>
      </c>
      <c r="J173" s="97" t="str">
        <f>$J$172</f>
        <v>Posgrado</v>
      </c>
      <c r="K173" s="97" t="s">
        <v>412</v>
      </c>
    </row>
    <row r="174" spans="3:11" x14ac:dyDescent="0.25">
      <c r="C174" s="98" t="s">
        <v>65</v>
      </c>
      <c r="D174" s="150"/>
      <c r="E174" s="99">
        <v>1000</v>
      </c>
      <c r="F174" s="96">
        <f t="shared" ref="F174:F181" si="13">D174*E174</f>
        <v>0</v>
      </c>
      <c r="G174" s="160"/>
      <c r="H174" s="100" t="s">
        <v>985</v>
      </c>
      <c r="I174" s="97" t="str">
        <f>VLOOKUP(H174,Presupuesto!$B$11:$C$565,2,0)</f>
        <v>MUEBLES VARIOS DE OFICINA</v>
      </c>
      <c r="J174" s="97" t="str">
        <f t="shared" ref="J174:J181" si="14">$J$172</f>
        <v>Posgrado</v>
      </c>
      <c r="K174" s="97" t="s">
        <v>395</v>
      </c>
    </row>
    <row r="175" spans="3:11" x14ac:dyDescent="0.25">
      <c r="C175" s="98" t="s">
        <v>66</v>
      </c>
      <c r="D175" s="150"/>
      <c r="E175" s="99">
        <v>6000</v>
      </c>
      <c r="F175" s="96">
        <f t="shared" si="13"/>
        <v>0</v>
      </c>
      <c r="G175" s="160"/>
      <c r="H175" s="100" t="s">
        <v>985</v>
      </c>
      <c r="I175" s="97" t="str">
        <f>VLOOKUP(H175,Presupuesto!$B$11:$C$565,2,0)</f>
        <v>MUEBLES VARIOS DE OFICINA</v>
      </c>
      <c r="J175" s="97" t="str">
        <f t="shared" si="14"/>
        <v>Posgrado</v>
      </c>
      <c r="K175" s="97" t="s">
        <v>395</v>
      </c>
    </row>
    <row r="176" spans="3:11" x14ac:dyDescent="0.25">
      <c r="C176" s="98" t="s">
        <v>67</v>
      </c>
      <c r="D176" s="150"/>
      <c r="E176" s="99">
        <v>3000</v>
      </c>
      <c r="F176" s="96">
        <f t="shared" si="13"/>
        <v>0</v>
      </c>
      <c r="G176" s="160"/>
      <c r="H176" s="100" t="s">
        <v>985</v>
      </c>
      <c r="I176" s="97" t="str">
        <f>VLOOKUP(H176,Presupuesto!$B$11:$C$565,2,0)</f>
        <v>MUEBLES VARIOS DE OFICINA</v>
      </c>
      <c r="J176" s="97" t="str">
        <f t="shared" si="14"/>
        <v>Posgrado</v>
      </c>
      <c r="K176" s="97" t="s">
        <v>395</v>
      </c>
    </row>
    <row r="177" spans="3:11" x14ac:dyDescent="0.25">
      <c r="C177" s="98" t="s">
        <v>68</v>
      </c>
      <c r="D177" s="150"/>
      <c r="E177" s="99">
        <v>10000</v>
      </c>
      <c r="F177" s="96">
        <f t="shared" si="13"/>
        <v>0</v>
      </c>
      <c r="G177" s="160"/>
      <c r="H177" s="100" t="s">
        <v>985</v>
      </c>
      <c r="I177" s="97" t="str">
        <f>VLOOKUP(H177,Presupuesto!$B$11:$C$565,2,0)</f>
        <v>MUEBLES VARIOS DE OFICINA</v>
      </c>
      <c r="J177" s="97" t="str">
        <f t="shared" si="14"/>
        <v>Posgrado</v>
      </c>
      <c r="K177" s="97" t="s">
        <v>395</v>
      </c>
    </row>
    <row r="178" spans="3:11" x14ac:dyDescent="0.25">
      <c r="C178" s="98" t="s">
        <v>69</v>
      </c>
      <c r="D178" s="150"/>
      <c r="E178" s="99">
        <v>8000</v>
      </c>
      <c r="F178" s="96">
        <f t="shared" si="13"/>
        <v>0</v>
      </c>
      <c r="G178" s="160"/>
      <c r="H178" s="100" t="s">
        <v>988</v>
      </c>
      <c r="I178" s="97" t="str">
        <f>VLOOKUP(H178,Presupuesto!$B$11:$C$565,2,0)</f>
        <v>EQUIPOS VARIOS DE OFICINA</v>
      </c>
      <c r="J178" s="97" t="str">
        <f t="shared" si="14"/>
        <v>Posgrado</v>
      </c>
      <c r="K178" s="97" t="s">
        <v>395</v>
      </c>
    </row>
    <row r="179" spans="3:11" x14ac:dyDescent="0.25">
      <c r="C179" s="98" t="s">
        <v>70</v>
      </c>
      <c r="D179" s="150"/>
      <c r="E179" s="99">
        <v>2000</v>
      </c>
      <c r="F179" s="96">
        <f t="shared" si="13"/>
        <v>0</v>
      </c>
      <c r="G179" s="160"/>
      <c r="H179" s="100" t="s">
        <v>988</v>
      </c>
      <c r="I179" s="97" t="str">
        <f>VLOOKUP(H179,Presupuesto!$B$11:$C$565,2,0)</f>
        <v>EQUIPOS VARIOS DE OFICINA</v>
      </c>
      <c r="J179" s="97" t="str">
        <f t="shared" si="14"/>
        <v>Posgrado</v>
      </c>
      <c r="K179" s="97" t="s">
        <v>403</v>
      </c>
    </row>
    <row r="180" spans="3:11" x14ac:dyDescent="0.25">
      <c r="C180" s="98" t="s">
        <v>71</v>
      </c>
      <c r="D180" s="150"/>
      <c r="E180" s="99">
        <v>5000</v>
      </c>
      <c r="F180" s="96">
        <f t="shared" si="13"/>
        <v>0</v>
      </c>
      <c r="G180" s="160"/>
      <c r="H180" s="100" t="s">
        <v>988</v>
      </c>
      <c r="I180" s="97" t="str">
        <f>VLOOKUP(H180,Presupuesto!$B$11:$C$565,2,0)</f>
        <v>EQUIPOS VARIOS DE OFICINA</v>
      </c>
      <c r="J180" s="97" t="str">
        <f t="shared" si="14"/>
        <v>Posgrado</v>
      </c>
      <c r="K180" s="97" t="s">
        <v>399</v>
      </c>
    </row>
    <row r="181" spans="3:11" ht="15.75" thickBot="1" x14ac:dyDescent="0.3">
      <c r="C181" s="101" t="s">
        <v>72</v>
      </c>
      <c r="D181" s="158"/>
      <c r="E181" s="103">
        <v>100000</v>
      </c>
      <c r="F181" s="104">
        <f t="shared" si="13"/>
        <v>0</v>
      </c>
      <c r="G181" s="161"/>
      <c r="H181" s="105" t="s">
        <v>988</v>
      </c>
      <c r="I181" s="105" t="str">
        <f>VLOOKUP(H181,Presupuesto!$B$11:$C$565,2,0)</f>
        <v>EQUIPOS VARIOS DE OFICINA</v>
      </c>
      <c r="J181" s="105" t="str">
        <f t="shared" si="14"/>
        <v>Posgrado</v>
      </c>
      <c r="K181" s="123" t="s">
        <v>394</v>
      </c>
    </row>
    <row r="183" spans="3:11" ht="15.75" thickBot="1" x14ac:dyDescent="0.3"/>
    <row r="184" spans="3:11" ht="15.75" thickBot="1" x14ac:dyDescent="0.3">
      <c r="C184" s="29" t="s">
        <v>43</v>
      </c>
      <c r="D184" s="30">
        <f>SUM(F191:F200)</f>
        <v>0</v>
      </c>
      <c r="E184" s="176"/>
      <c r="F184" s="176"/>
      <c r="G184" s="78"/>
      <c r="H184" s="176"/>
      <c r="I184" s="176"/>
    </row>
    <row r="185" spans="3:11" x14ac:dyDescent="0.25">
      <c r="C185" s="70"/>
      <c r="D185" s="31"/>
      <c r="E185" s="92"/>
      <c r="F185" s="92"/>
      <c r="G185" s="92"/>
      <c r="H185" s="75"/>
      <c r="I185" s="75"/>
      <c r="J185" s="75"/>
      <c r="K185" s="111"/>
    </row>
    <row r="186" spans="3:11" x14ac:dyDescent="0.25">
      <c r="C186" s="70"/>
      <c r="D186" s="31"/>
      <c r="E186" s="92"/>
      <c r="F186" s="92"/>
      <c r="G186" s="92"/>
      <c r="H186" s="75"/>
      <c r="I186" s="75"/>
      <c r="J186" s="75"/>
      <c r="K186" s="111"/>
    </row>
    <row r="187" spans="3:11" ht="15.75" x14ac:dyDescent="0.25">
      <c r="C187" s="201" t="s">
        <v>392</v>
      </c>
      <c r="D187" s="347"/>
      <c r="E187" s="92"/>
      <c r="F187" s="92"/>
      <c r="G187" s="92"/>
      <c r="H187" s="75"/>
      <c r="I187" s="75"/>
      <c r="J187" s="75"/>
      <c r="K187" s="111"/>
    </row>
    <row r="188" spans="3:11" ht="18.75" x14ac:dyDescent="0.25">
      <c r="C188" s="207" t="e">
        <f>IFERROR(VLOOKUP(D187,'1. Desarrollo e Innov. Curricu.'!$E:$F,2,FALSE),IFERROR(VLOOKUP(D187,'2. Investigación Científica'!$E:$F,2,FALSE),IFERROR(VLOOKUP(D187,'3. Vinculación Univ. Sociedad'!$E:$F,2,FALSE),IFERROR(VLOOKUP(D187,'4. Docencia y Profesorado Univ.'!$E:$F,2,FALSE),IFERROR(VLOOKUP(D187,'5. Estudiantes y Graduados'!$E:$F,2,FALSE),IFERROR(VLOOKUP(D187,'11. Gestion Administrativa'!$E:$F,2,FALSE),IFERROR(VLOOKUP(D187,'13. Gestión Académica'!$E:$F,2,FALSE),IFERROR(VLOOKUP(D187,'8. Asegura. de la Calid. y M'!$E:$F,2,FALSE),IFERROR(VLOOKUP(D187,'6. Gestión del Conocimiento'!$E:$F,2,FALSE),IFERROR(VLOOKUP(D187,'15. Gobernabilidad y Proceso...'!$E:$F,2,FALSE),IFERROR(VLOOKUP(D187,'12. Gestión del Talento Humano'!$E:$F,2,FALSE),IFERROR(VLOOKUP(D187,'14. Internacional... de la E.S.'!$E:$F,2,FALSE),IFERROR(VLOOKUP(D187,'10. Posgrado'!$E:$F,2,FALSE),IFERROR(VLOOKUP(D187,'17. Gestión TIC'!$E:$F,2,FALSE),IFERROR(VLOOKUP(D187,'16. Desa. del Sistema Educ.Sup.'!$E:$F,2,FALSE),IFERROR(VLOOKUP(D187,'9. Cultura de Inno. Insti...'!$E:$F,2,FALSE),VLOOKUP(D187,'7. Lo Esencial de la Reforma U.'!$E:$F,2,0)))))))))))))))))</f>
        <v>#N/A</v>
      </c>
      <c r="D188" s="31"/>
      <c r="E188" s="92"/>
      <c r="F188" s="92"/>
      <c r="G188" s="92"/>
      <c r="H188" s="75"/>
      <c r="I188" s="75"/>
      <c r="J188" s="75"/>
      <c r="K188" s="111"/>
    </row>
    <row r="189" spans="3:11" ht="15.75" thickBot="1" x14ac:dyDescent="0.3">
      <c r="C189" s="70"/>
      <c r="D189" s="31"/>
      <c r="E189" s="92"/>
      <c r="F189" s="92"/>
      <c r="G189" s="92"/>
      <c r="H189" s="75"/>
      <c r="I189" s="75"/>
      <c r="J189" s="75"/>
      <c r="K189" s="111"/>
    </row>
    <row r="190" spans="3:11" ht="15.75" thickBot="1" x14ac:dyDescent="0.3">
      <c r="C190" s="125" t="s">
        <v>44</v>
      </c>
      <c r="D190" s="127" t="s">
        <v>55</v>
      </c>
      <c r="E190" s="127" t="s">
        <v>57</v>
      </c>
      <c r="F190" s="126" t="s">
        <v>27</v>
      </c>
      <c r="G190" s="132" t="s">
        <v>131</v>
      </c>
      <c r="H190" s="127" t="s">
        <v>46</v>
      </c>
      <c r="I190" s="127" t="s">
        <v>132</v>
      </c>
      <c r="J190" s="127" t="s">
        <v>410</v>
      </c>
      <c r="K190" s="127" t="s">
        <v>411</v>
      </c>
    </row>
    <row r="191" spans="3:11" x14ac:dyDescent="0.25">
      <c r="C191" s="94" t="s">
        <v>63</v>
      </c>
      <c r="D191" s="157"/>
      <c r="E191" s="95">
        <v>2800</v>
      </c>
      <c r="F191" s="96">
        <f>D191*E191</f>
        <v>0</v>
      </c>
      <c r="G191" s="160"/>
      <c r="H191" s="97" t="s">
        <v>985</v>
      </c>
      <c r="I191" s="97" t="str">
        <f>VLOOKUP(H191,Presupuesto!$B$11:$C$565,2,0)</f>
        <v>MUEBLES VARIOS DE OFICINA</v>
      </c>
      <c r="J191" s="215" t="s">
        <v>1450</v>
      </c>
      <c r="K191" s="97" t="s">
        <v>404</v>
      </c>
    </row>
    <row r="192" spans="3:11" x14ac:dyDescent="0.25">
      <c r="C192" s="98" t="s">
        <v>64</v>
      </c>
      <c r="D192" s="150"/>
      <c r="E192" s="99">
        <v>2400</v>
      </c>
      <c r="F192" s="96">
        <f>D192*E192</f>
        <v>0</v>
      </c>
      <c r="G192" s="160"/>
      <c r="H192" s="100" t="s">
        <v>985</v>
      </c>
      <c r="I192" s="97" t="str">
        <f>VLOOKUP(H192,Presupuesto!$B$11:$C$565,2,0)</f>
        <v>MUEBLES VARIOS DE OFICINA</v>
      </c>
      <c r="J192" s="97" t="str">
        <f>$J$191</f>
        <v>Posgrado</v>
      </c>
      <c r="K192" s="97" t="s">
        <v>412</v>
      </c>
    </row>
    <row r="193" spans="3:11" x14ac:dyDescent="0.25">
      <c r="C193" s="98" t="s">
        <v>65</v>
      </c>
      <c r="D193" s="150"/>
      <c r="E193" s="99">
        <v>1000</v>
      </c>
      <c r="F193" s="96">
        <f t="shared" ref="F193:F200" si="15">D193*E193</f>
        <v>0</v>
      </c>
      <c r="G193" s="160"/>
      <c r="H193" s="100" t="s">
        <v>985</v>
      </c>
      <c r="I193" s="97" t="str">
        <f>VLOOKUP(H193,Presupuesto!$B$11:$C$565,2,0)</f>
        <v>MUEBLES VARIOS DE OFICINA</v>
      </c>
      <c r="J193" s="97" t="str">
        <f t="shared" ref="J193:J200" si="16">$J$191</f>
        <v>Posgrado</v>
      </c>
      <c r="K193" s="97" t="s">
        <v>395</v>
      </c>
    </row>
    <row r="194" spans="3:11" x14ac:dyDescent="0.25">
      <c r="C194" s="98" t="s">
        <v>66</v>
      </c>
      <c r="D194" s="150"/>
      <c r="E194" s="99">
        <v>6000</v>
      </c>
      <c r="F194" s="96">
        <f t="shared" si="15"/>
        <v>0</v>
      </c>
      <c r="G194" s="160"/>
      <c r="H194" s="100" t="s">
        <v>985</v>
      </c>
      <c r="I194" s="97" t="str">
        <f>VLOOKUP(H194,Presupuesto!$B$11:$C$565,2,0)</f>
        <v>MUEBLES VARIOS DE OFICINA</v>
      </c>
      <c r="J194" s="97" t="str">
        <f t="shared" si="16"/>
        <v>Posgrado</v>
      </c>
      <c r="K194" s="97" t="s">
        <v>395</v>
      </c>
    </row>
    <row r="195" spans="3:11" x14ac:dyDescent="0.25">
      <c r="C195" s="98" t="s">
        <v>67</v>
      </c>
      <c r="D195" s="150"/>
      <c r="E195" s="99">
        <v>3000</v>
      </c>
      <c r="F195" s="96">
        <f t="shared" si="15"/>
        <v>0</v>
      </c>
      <c r="G195" s="160"/>
      <c r="H195" s="100" t="s">
        <v>985</v>
      </c>
      <c r="I195" s="97" t="str">
        <f>VLOOKUP(H195,Presupuesto!$B$11:$C$565,2,0)</f>
        <v>MUEBLES VARIOS DE OFICINA</v>
      </c>
      <c r="J195" s="97" t="str">
        <f t="shared" si="16"/>
        <v>Posgrado</v>
      </c>
      <c r="K195" s="97" t="s">
        <v>395</v>
      </c>
    </row>
    <row r="196" spans="3:11" x14ac:dyDescent="0.25">
      <c r="C196" s="98" t="s">
        <v>68</v>
      </c>
      <c r="D196" s="150"/>
      <c r="E196" s="99">
        <v>10000</v>
      </c>
      <c r="F196" s="96">
        <f t="shared" si="15"/>
        <v>0</v>
      </c>
      <c r="G196" s="160"/>
      <c r="H196" s="100" t="s">
        <v>985</v>
      </c>
      <c r="I196" s="97" t="str">
        <f>VLOOKUP(H196,Presupuesto!$B$11:$C$565,2,0)</f>
        <v>MUEBLES VARIOS DE OFICINA</v>
      </c>
      <c r="J196" s="97" t="str">
        <f t="shared" si="16"/>
        <v>Posgrado</v>
      </c>
      <c r="K196" s="97" t="s">
        <v>395</v>
      </c>
    </row>
    <row r="197" spans="3:11" x14ac:dyDescent="0.25">
      <c r="C197" s="98" t="s">
        <v>69</v>
      </c>
      <c r="D197" s="150"/>
      <c r="E197" s="99">
        <v>8000</v>
      </c>
      <c r="F197" s="96">
        <f t="shared" si="15"/>
        <v>0</v>
      </c>
      <c r="G197" s="160"/>
      <c r="H197" s="100" t="s">
        <v>988</v>
      </c>
      <c r="I197" s="97" t="str">
        <f>VLOOKUP(H197,Presupuesto!$B$11:$C$565,2,0)</f>
        <v>EQUIPOS VARIOS DE OFICINA</v>
      </c>
      <c r="J197" s="97" t="str">
        <f t="shared" si="16"/>
        <v>Posgrado</v>
      </c>
      <c r="K197" s="97" t="s">
        <v>395</v>
      </c>
    </row>
    <row r="198" spans="3:11" x14ac:dyDescent="0.25">
      <c r="C198" s="98" t="s">
        <v>70</v>
      </c>
      <c r="D198" s="150"/>
      <c r="E198" s="99">
        <v>2000</v>
      </c>
      <c r="F198" s="96">
        <f t="shared" si="15"/>
        <v>0</v>
      </c>
      <c r="G198" s="160"/>
      <c r="H198" s="100" t="s">
        <v>988</v>
      </c>
      <c r="I198" s="97" t="str">
        <f>VLOOKUP(H198,Presupuesto!$B$11:$C$565,2,0)</f>
        <v>EQUIPOS VARIOS DE OFICINA</v>
      </c>
      <c r="J198" s="97" t="str">
        <f t="shared" si="16"/>
        <v>Posgrado</v>
      </c>
      <c r="K198" s="97" t="s">
        <v>403</v>
      </c>
    </row>
    <row r="199" spans="3:11" x14ac:dyDescent="0.25">
      <c r="C199" s="98" t="s">
        <v>71</v>
      </c>
      <c r="D199" s="150"/>
      <c r="E199" s="99">
        <v>5000</v>
      </c>
      <c r="F199" s="96">
        <f t="shared" si="15"/>
        <v>0</v>
      </c>
      <c r="G199" s="160"/>
      <c r="H199" s="100" t="s">
        <v>988</v>
      </c>
      <c r="I199" s="97" t="str">
        <f>VLOOKUP(H199,Presupuesto!$B$11:$C$565,2,0)</f>
        <v>EQUIPOS VARIOS DE OFICINA</v>
      </c>
      <c r="J199" s="97" t="str">
        <f t="shared" si="16"/>
        <v>Posgrado</v>
      </c>
      <c r="K199" s="97" t="s">
        <v>399</v>
      </c>
    </row>
    <row r="200" spans="3:11" ht="15.75" thickBot="1" x14ac:dyDescent="0.3">
      <c r="C200" s="101" t="s">
        <v>72</v>
      </c>
      <c r="D200" s="158"/>
      <c r="E200" s="103">
        <v>100000</v>
      </c>
      <c r="F200" s="104">
        <f t="shared" si="15"/>
        <v>0</v>
      </c>
      <c r="G200" s="161"/>
      <c r="H200" s="105" t="s">
        <v>988</v>
      </c>
      <c r="I200" s="105" t="str">
        <f>VLOOKUP(H200,Presupuesto!$B$11:$C$565,2,0)</f>
        <v>EQUIPOS VARIOS DE OFICINA</v>
      </c>
      <c r="J200" s="105" t="str">
        <f t="shared" si="16"/>
        <v>Posgrado</v>
      </c>
      <c r="K200" s="123" t="s">
        <v>394</v>
      </c>
    </row>
    <row r="202" spans="3:11" ht="15.75" thickBot="1" x14ac:dyDescent="0.3">
      <c r="C202" s="319"/>
      <c r="D202" s="320"/>
      <c r="E202" s="321"/>
      <c r="F202" s="321"/>
      <c r="G202" s="322"/>
      <c r="H202" s="321"/>
      <c r="I202" s="321"/>
      <c r="J202" s="154"/>
      <c r="K202" s="154"/>
    </row>
    <row r="203" spans="3:11" ht="15.75" thickBot="1" x14ac:dyDescent="0.3">
      <c r="C203" s="29" t="s">
        <v>43</v>
      </c>
      <c r="D203" s="30">
        <f>SUM(F210:F219)</f>
        <v>0</v>
      </c>
      <c r="E203" s="176"/>
      <c r="F203" s="176"/>
      <c r="G203" s="78"/>
      <c r="H203" s="176"/>
      <c r="I203" s="176"/>
    </row>
    <row r="204" spans="3:11" x14ac:dyDescent="0.25">
      <c r="C204" s="70"/>
      <c r="D204" s="31"/>
      <c r="E204" s="92"/>
      <c r="F204" s="92"/>
      <c r="G204" s="92"/>
      <c r="H204" s="75"/>
      <c r="I204" s="75"/>
      <c r="J204" s="75"/>
      <c r="K204" s="111"/>
    </row>
    <row r="205" spans="3:11" x14ac:dyDescent="0.25">
      <c r="C205" s="70"/>
      <c r="D205" s="31"/>
      <c r="E205" s="92"/>
      <c r="F205" s="92"/>
      <c r="G205" s="92"/>
      <c r="H205" s="75"/>
      <c r="I205" s="75"/>
      <c r="J205" s="75"/>
      <c r="K205" s="111"/>
    </row>
    <row r="206" spans="3:11" ht="15.75" x14ac:dyDescent="0.25">
      <c r="C206" s="201" t="s">
        <v>392</v>
      </c>
      <c r="D206" s="347"/>
      <c r="E206" s="92"/>
      <c r="F206" s="92"/>
      <c r="G206" s="92"/>
      <c r="H206" s="75"/>
      <c r="I206" s="75"/>
      <c r="J206" s="75"/>
      <c r="K206" s="111"/>
    </row>
    <row r="207" spans="3:11" ht="18.75" x14ac:dyDescent="0.25">
      <c r="C207" s="207" t="e">
        <f>IFERROR(VLOOKUP(D206,'1. Desarrollo e Innov. Curricu.'!$E:$F,2,FALSE),IFERROR(VLOOKUP(D206,'2. Investigación Científica'!$E:$F,2,FALSE),IFERROR(VLOOKUP(D206,'3. Vinculación Univ. Sociedad'!$E:$F,2,FALSE),IFERROR(VLOOKUP(D206,'4. Docencia y Profesorado Univ.'!$E:$F,2,FALSE),IFERROR(VLOOKUP(D206,'5. Estudiantes y Graduados'!$E:$F,2,FALSE),IFERROR(VLOOKUP(D206,'11. Gestion Administrativa'!$E:$F,2,FALSE),IFERROR(VLOOKUP(D206,'13. Gestión Académica'!$E:$F,2,FALSE),IFERROR(VLOOKUP(D206,'8. Asegura. de la Calid. y M'!$E:$F,2,FALSE),IFERROR(VLOOKUP(D206,'6. Gestión del Conocimiento'!$E:$F,2,FALSE),IFERROR(VLOOKUP(D206,'15. Gobernabilidad y Proceso...'!$E:$F,2,FALSE),IFERROR(VLOOKUP(D206,'12. Gestión del Talento Humano'!$E:$F,2,FALSE),IFERROR(VLOOKUP(D206,'14. Internacional... de la E.S.'!$E:$F,2,FALSE),IFERROR(VLOOKUP(D206,'10. Posgrado'!$E:$F,2,FALSE),IFERROR(VLOOKUP(D206,'17. Gestión TIC'!$E:$F,2,FALSE),IFERROR(VLOOKUP(D206,'16. Desa. del Sistema Educ.Sup.'!$E:$F,2,FALSE),IFERROR(VLOOKUP(D206,'9. Cultura de Inno. Insti...'!$E:$F,2,FALSE),VLOOKUP(D206,'7. Lo Esencial de la Reforma U.'!$E:$F,2,0)))))))))))))))))</f>
        <v>#N/A</v>
      </c>
      <c r="D207" s="31"/>
      <c r="E207" s="92"/>
      <c r="F207" s="92"/>
      <c r="G207" s="92"/>
      <c r="H207" s="75"/>
      <c r="I207" s="75"/>
      <c r="J207" s="75"/>
      <c r="K207" s="111"/>
    </row>
    <row r="208" spans="3:11" ht="15.75" thickBot="1" x14ac:dyDescent="0.3">
      <c r="C208" s="70"/>
      <c r="D208" s="31"/>
      <c r="E208" s="92"/>
      <c r="F208" s="92"/>
      <c r="G208" s="92"/>
      <c r="H208" s="75"/>
      <c r="I208" s="75"/>
      <c r="J208" s="75"/>
      <c r="K208" s="111"/>
    </row>
    <row r="209" spans="3:11" ht="15.75" thickBot="1" x14ac:dyDescent="0.3">
      <c r="C209" s="125" t="s">
        <v>44</v>
      </c>
      <c r="D209" s="127" t="s">
        <v>55</v>
      </c>
      <c r="E209" s="127" t="s">
        <v>57</v>
      </c>
      <c r="F209" s="126" t="s">
        <v>27</v>
      </c>
      <c r="G209" s="132" t="s">
        <v>131</v>
      </c>
      <c r="H209" s="127" t="s">
        <v>46</v>
      </c>
      <c r="I209" s="127" t="s">
        <v>132</v>
      </c>
      <c r="J209" s="127" t="s">
        <v>410</v>
      </c>
      <c r="K209" s="127" t="s">
        <v>411</v>
      </c>
    </row>
    <row r="210" spans="3:11" x14ac:dyDescent="0.25">
      <c r="C210" s="94" t="s">
        <v>63</v>
      </c>
      <c r="D210" s="157"/>
      <c r="E210" s="95">
        <v>2800</v>
      </c>
      <c r="F210" s="96">
        <f>D210*E210</f>
        <v>0</v>
      </c>
      <c r="G210" s="160"/>
      <c r="H210" s="97" t="s">
        <v>985</v>
      </c>
      <c r="I210" s="97" t="str">
        <f>VLOOKUP(H210,Presupuesto!$B$11:$C$565,2,0)</f>
        <v>MUEBLES VARIOS DE OFICINA</v>
      </c>
      <c r="J210" s="215" t="s">
        <v>1467</v>
      </c>
      <c r="K210" s="97" t="s">
        <v>404</v>
      </c>
    </row>
    <row r="211" spans="3:11" x14ac:dyDescent="0.25">
      <c r="C211" s="98" t="s">
        <v>64</v>
      </c>
      <c r="D211" s="150"/>
      <c r="E211" s="99">
        <v>2400</v>
      </c>
      <c r="F211" s="96">
        <f>D211*E211</f>
        <v>0</v>
      </c>
      <c r="G211" s="160"/>
      <c r="H211" s="100" t="s">
        <v>985</v>
      </c>
      <c r="I211" s="97" t="str">
        <f>VLOOKUP(H211,Presupuesto!$B$11:$C$565,2,0)</f>
        <v>MUEBLES VARIOS DE OFICINA</v>
      </c>
      <c r="J211" s="97" t="str">
        <f>$J$210</f>
        <v>Desarrollo del Sistema de Educación Superior</v>
      </c>
      <c r="K211" s="97" t="s">
        <v>412</v>
      </c>
    </row>
    <row r="212" spans="3:11" x14ac:dyDescent="0.25">
      <c r="C212" s="98" t="s">
        <v>65</v>
      </c>
      <c r="D212" s="150"/>
      <c r="E212" s="99">
        <v>1000</v>
      </c>
      <c r="F212" s="96">
        <f t="shared" ref="F212:F219" si="17">D212*E212</f>
        <v>0</v>
      </c>
      <c r="G212" s="160"/>
      <c r="H212" s="100" t="s">
        <v>985</v>
      </c>
      <c r="I212" s="97" t="str">
        <f>VLOOKUP(H212,Presupuesto!$B$11:$C$565,2,0)</f>
        <v>MUEBLES VARIOS DE OFICINA</v>
      </c>
      <c r="J212" s="97" t="str">
        <f t="shared" ref="J212:J219" si="18">$J$210</f>
        <v>Desarrollo del Sistema de Educación Superior</v>
      </c>
      <c r="K212" s="97" t="s">
        <v>395</v>
      </c>
    </row>
    <row r="213" spans="3:11" x14ac:dyDescent="0.25">
      <c r="C213" s="98" t="s">
        <v>66</v>
      </c>
      <c r="D213" s="150"/>
      <c r="E213" s="99">
        <v>6000</v>
      </c>
      <c r="F213" s="96">
        <f t="shared" si="17"/>
        <v>0</v>
      </c>
      <c r="G213" s="160"/>
      <c r="H213" s="100" t="s">
        <v>985</v>
      </c>
      <c r="I213" s="97" t="str">
        <f>VLOOKUP(H213,Presupuesto!$B$11:$C$565,2,0)</f>
        <v>MUEBLES VARIOS DE OFICINA</v>
      </c>
      <c r="J213" s="97" t="str">
        <f t="shared" si="18"/>
        <v>Desarrollo del Sistema de Educación Superior</v>
      </c>
      <c r="K213" s="97" t="s">
        <v>395</v>
      </c>
    </row>
    <row r="214" spans="3:11" x14ac:dyDescent="0.25">
      <c r="C214" s="98" t="s">
        <v>67</v>
      </c>
      <c r="D214" s="150"/>
      <c r="E214" s="99">
        <v>3000</v>
      </c>
      <c r="F214" s="96">
        <f t="shared" si="17"/>
        <v>0</v>
      </c>
      <c r="G214" s="160"/>
      <c r="H214" s="100" t="s">
        <v>985</v>
      </c>
      <c r="I214" s="97" t="str">
        <f>VLOOKUP(H214,Presupuesto!$B$11:$C$565,2,0)</f>
        <v>MUEBLES VARIOS DE OFICINA</v>
      </c>
      <c r="J214" s="97" t="str">
        <f t="shared" si="18"/>
        <v>Desarrollo del Sistema de Educación Superior</v>
      </c>
      <c r="K214" s="97" t="s">
        <v>395</v>
      </c>
    </row>
    <row r="215" spans="3:11" x14ac:dyDescent="0.25">
      <c r="C215" s="98" t="s">
        <v>68</v>
      </c>
      <c r="D215" s="150"/>
      <c r="E215" s="99">
        <v>10000</v>
      </c>
      <c r="F215" s="96">
        <f t="shared" si="17"/>
        <v>0</v>
      </c>
      <c r="G215" s="160"/>
      <c r="H215" s="100" t="s">
        <v>985</v>
      </c>
      <c r="I215" s="97" t="str">
        <f>VLOOKUP(H215,Presupuesto!$B$11:$C$565,2,0)</f>
        <v>MUEBLES VARIOS DE OFICINA</v>
      </c>
      <c r="J215" s="97" t="str">
        <f t="shared" si="18"/>
        <v>Desarrollo del Sistema de Educación Superior</v>
      </c>
      <c r="K215" s="97" t="s">
        <v>395</v>
      </c>
    </row>
    <row r="216" spans="3:11" x14ac:dyDescent="0.25">
      <c r="C216" s="98" t="s">
        <v>69</v>
      </c>
      <c r="D216" s="150"/>
      <c r="E216" s="99">
        <v>8000</v>
      </c>
      <c r="F216" s="96">
        <f t="shared" si="17"/>
        <v>0</v>
      </c>
      <c r="G216" s="160"/>
      <c r="H216" s="100" t="s">
        <v>988</v>
      </c>
      <c r="I216" s="97" t="str">
        <f>VLOOKUP(H216,Presupuesto!$B$11:$C$565,2,0)</f>
        <v>EQUIPOS VARIOS DE OFICINA</v>
      </c>
      <c r="J216" s="97" t="str">
        <f t="shared" si="18"/>
        <v>Desarrollo del Sistema de Educación Superior</v>
      </c>
      <c r="K216" s="97" t="s">
        <v>395</v>
      </c>
    </row>
    <row r="217" spans="3:11" x14ac:dyDescent="0.25">
      <c r="C217" s="98" t="s">
        <v>70</v>
      </c>
      <c r="D217" s="150"/>
      <c r="E217" s="99">
        <v>2000</v>
      </c>
      <c r="F217" s="96">
        <f t="shared" si="17"/>
        <v>0</v>
      </c>
      <c r="G217" s="160"/>
      <c r="H217" s="100" t="s">
        <v>988</v>
      </c>
      <c r="I217" s="97" t="str">
        <f>VLOOKUP(H217,Presupuesto!$B$11:$C$565,2,0)</f>
        <v>EQUIPOS VARIOS DE OFICINA</v>
      </c>
      <c r="J217" s="97" t="str">
        <f t="shared" si="18"/>
        <v>Desarrollo del Sistema de Educación Superior</v>
      </c>
      <c r="K217" s="97" t="s">
        <v>403</v>
      </c>
    </row>
    <row r="218" spans="3:11" x14ac:dyDescent="0.25">
      <c r="C218" s="98" t="s">
        <v>71</v>
      </c>
      <c r="D218" s="150"/>
      <c r="E218" s="99">
        <v>5000</v>
      </c>
      <c r="F218" s="96">
        <f t="shared" si="17"/>
        <v>0</v>
      </c>
      <c r="G218" s="160"/>
      <c r="H218" s="100" t="s">
        <v>988</v>
      </c>
      <c r="I218" s="97" t="str">
        <f>VLOOKUP(H218,Presupuesto!$B$11:$C$565,2,0)</f>
        <v>EQUIPOS VARIOS DE OFICINA</v>
      </c>
      <c r="J218" s="97" t="str">
        <f t="shared" si="18"/>
        <v>Desarrollo del Sistema de Educación Superior</v>
      </c>
      <c r="K218" s="97" t="s">
        <v>399</v>
      </c>
    </row>
    <row r="219" spans="3:11" ht="15.75" thickBot="1" x14ac:dyDescent="0.3">
      <c r="C219" s="101" t="s">
        <v>72</v>
      </c>
      <c r="D219" s="158"/>
      <c r="E219" s="103">
        <v>100000</v>
      </c>
      <c r="F219" s="104">
        <f t="shared" si="17"/>
        <v>0</v>
      </c>
      <c r="G219" s="161"/>
      <c r="H219" s="105" t="s">
        <v>988</v>
      </c>
      <c r="I219" s="105" t="str">
        <f>VLOOKUP(H219,Presupuesto!$B$11:$C$565,2,0)</f>
        <v>EQUIPOS VARIOS DE OFICINA</v>
      </c>
      <c r="J219" s="105" t="str">
        <f t="shared" si="18"/>
        <v>Desarrollo del Sistema de Educación Superior</v>
      </c>
      <c r="K219" s="123" t="s">
        <v>394</v>
      </c>
    </row>
  </sheetData>
  <autoFilter ref="C12:C219"/>
  <dataValidations count="5">
    <dataValidation type="list" allowBlank="1" showInputMessage="1" showErrorMessage="1" errorTitle="¡Ingreso Invalido!" error="Seleccione una opción de la lista" promptTitle="Tipo de Presupuesto" prompt="Seleccione una opción de la lista" sqref="G17:G26 G50:G51 G61:G67 G77:G86 G96:G105 G115:G124 G134:G143 G153:G162 G172:G181 G191:G200 G210:G219 G36:G40">
      <formula1>$R$2:$S$2</formula1>
    </dataValidation>
    <dataValidation type="list" allowBlank="1" showInputMessage="1" showErrorMessage="1" errorTitle="¡Ingreso Inválido!" error="Seleccione una opción de la lista" promptTitle="Mes Requerido" prompt="Seleccione el mes en el que requiere el recurso." sqref="K17:K26 K50:K51 K61:K67 K77:K86 K96:K105 K115:K124 K134:K143 K153:K162 K172:K181 K191:K200 K210:K219 K36:K40">
      <formula1>$U$2:$AF$2</formula1>
    </dataValidation>
    <dataValidation type="list" allowBlank="1" showInputMessage="1" showErrorMessage="1" errorTitle="¡Ingreso Inválido!" error="Verifique el valor ingresado." promptTitle="Objeto de Gasto" prompt="Ingrese el Objeto de Gasto." sqref="H17:H26 H50:H51 H61:H67 H77:H86 H96:H105 H115:H124 H134:H143 H153:H162 H172:H181 H191:H200 H210:H219 H36:H40">
      <formula1>$A$1:$UI$1</formula1>
    </dataValidation>
    <dataValidation type="list" allowBlank="1" showInputMessage="1" showErrorMessage="1" errorTitle="¡Ingreso Inválido!" error="Seleccione una opción de la lista." promptTitle="Dimensión Estratégica" prompt="Seleccione una opción de la lista." sqref="J51 J37:J40 J18:J26 J97:J105 J116:J124 J135:J143 J154:J162 J173:J181 J192:J200 J211:J219">
      <formula1>$A$2:$P$2</formula1>
    </dataValidation>
    <dataValidation type="list" allowBlank="1" showInputMessage="1" showErrorMessage="1" errorTitle="¡Ingreso Inválido!" error="Seleccione una opción de la lista." promptTitle="Dimensión Estratégica" prompt="Seleccione una opción de la lista." sqref="J17 J36 J50 J61:J67 J77:J86 J96 J115 J134 J153 J172 J191 J210">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404"/>
  <sheetViews>
    <sheetView showGridLines="0" topLeftCell="A166" zoomScale="70" zoomScaleNormal="70" workbookViewId="0">
      <selection activeCell="G170" sqref="G170"/>
    </sheetView>
  </sheetViews>
  <sheetFormatPr baseColWidth="10" defaultColWidth="11.5703125" defaultRowHeight="15" x14ac:dyDescent="0.25"/>
  <cols>
    <col min="1" max="1" width="5.7109375" style="85" customWidth="1"/>
    <col min="2" max="2" width="5.28515625" style="85" customWidth="1"/>
    <col min="3" max="3" width="60.140625" style="85" customWidth="1"/>
    <col min="4" max="4" width="23.7109375" style="85" bestFit="1" customWidth="1"/>
    <col min="5" max="5" width="13.85546875" style="85" customWidth="1"/>
    <col min="6" max="6" width="22" style="85" customWidth="1"/>
    <col min="7" max="7" width="25.5703125" style="76" customWidth="1"/>
    <col min="8" max="8" width="16.42578125" style="85" customWidth="1"/>
    <col min="9" max="9" width="58.42578125" style="85" customWidth="1"/>
    <col min="10" max="10" width="69" style="85" bestFit="1" customWidth="1"/>
    <col min="11" max="11" width="20.42578125" style="85" customWidth="1"/>
    <col min="12" max="12" width="53.85546875" style="85" bestFit="1" customWidth="1"/>
    <col min="13"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1" t="s">
        <v>1357</v>
      </c>
      <c r="B2" s="121" t="s">
        <v>1359</v>
      </c>
      <c r="C2" s="121" t="s">
        <v>471</v>
      </c>
      <c r="D2" s="121" t="s">
        <v>1358</v>
      </c>
      <c r="E2" s="121" t="s">
        <v>1360</v>
      </c>
      <c r="F2" s="121" t="s">
        <v>472</v>
      </c>
      <c r="G2" s="159" t="s">
        <v>1361</v>
      </c>
      <c r="H2" s="121" t="s">
        <v>1362</v>
      </c>
      <c r="I2" s="121" t="s">
        <v>1363</v>
      </c>
      <c r="J2" s="121" t="s">
        <v>1450</v>
      </c>
      <c r="K2" s="121" t="s">
        <v>1364</v>
      </c>
      <c r="L2" s="121" t="s">
        <v>1365</v>
      </c>
      <c r="M2" s="121" t="s">
        <v>1366</v>
      </c>
      <c r="N2" s="121" t="s">
        <v>1367</v>
      </c>
      <c r="O2" s="121" t="s">
        <v>1368</v>
      </c>
      <c r="P2" s="121" t="s">
        <v>1467</v>
      </c>
      <c r="Q2" s="121" t="s">
        <v>1505</v>
      </c>
      <c r="R2" s="424" t="str">
        <f>+Presupuesto!D11</f>
        <v>Recurrente</v>
      </c>
      <c r="S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19" t="s">
        <v>420</v>
      </c>
      <c r="AI2" s="419" t="s">
        <v>421</v>
      </c>
      <c r="AJ2" s="419" t="s">
        <v>422</v>
      </c>
      <c r="AK2" s="419" t="s">
        <v>423</v>
      </c>
      <c r="AL2" s="419" t="s">
        <v>424</v>
      </c>
      <c r="AM2" s="419" t="s">
        <v>427</v>
      </c>
      <c r="AN2" s="419" t="s">
        <v>425</v>
      </c>
      <c r="AO2" s="419" t="s">
        <v>426</v>
      </c>
      <c r="AP2" s="419" t="s">
        <v>428</v>
      </c>
      <c r="AQ2" s="419" t="s">
        <v>429</v>
      </c>
      <c r="AR2" s="419" t="s">
        <v>430</v>
      </c>
      <c r="AS2" s="419" t="s">
        <v>431</v>
      </c>
      <c r="AT2" s="419" t="s">
        <v>432</v>
      </c>
      <c r="AU2" s="419" t="s">
        <v>433</v>
      </c>
      <c r="AV2" s="419" t="s">
        <v>434</v>
      </c>
      <c r="AW2" s="419" t="s">
        <v>435</v>
      </c>
      <c r="AX2" s="419" t="s">
        <v>436</v>
      </c>
      <c r="AY2" s="419" t="s">
        <v>437</v>
      </c>
      <c r="AZ2" s="419" t="s">
        <v>438</v>
      </c>
      <c r="BA2" s="419" t="s">
        <v>439</v>
      </c>
      <c r="BB2" s="419" t="s">
        <v>440</v>
      </c>
      <c r="BC2" s="419" t="s">
        <v>441</v>
      </c>
      <c r="BD2" s="419" t="s">
        <v>442</v>
      </c>
      <c r="BE2" s="419" t="s">
        <v>443</v>
      </c>
      <c r="BF2" s="419" t="s">
        <v>444</v>
      </c>
      <c r="BG2" s="419" t="s">
        <v>445</v>
      </c>
      <c r="BH2" s="419" t="s">
        <v>446</v>
      </c>
      <c r="BI2" s="419" t="s">
        <v>447</v>
      </c>
      <c r="BJ2" s="419" t="s">
        <v>448</v>
      </c>
      <c r="BK2" s="419" t="s">
        <v>449</v>
      </c>
      <c r="BL2" s="419" t="s">
        <v>450</v>
      </c>
      <c r="BM2" s="419" t="s">
        <v>451</v>
      </c>
      <c r="BN2" s="419" t="s">
        <v>452</v>
      </c>
      <c r="BO2" s="419" t="s">
        <v>453</v>
      </c>
      <c r="BP2" s="419" t="s">
        <v>454</v>
      </c>
      <c r="BQ2" s="419" t="s">
        <v>455</v>
      </c>
      <c r="BR2" s="419" t="s">
        <v>456</v>
      </c>
      <c r="BS2" s="419" t="s">
        <v>457</v>
      </c>
      <c r="BT2" s="419" t="s">
        <v>458</v>
      </c>
      <c r="BU2" s="419" t="s">
        <v>459</v>
      </c>
      <c r="CB2" s="121" t="s">
        <v>1337</v>
      </c>
      <c r="CC2" s="121" t="s">
        <v>1338</v>
      </c>
      <c r="CD2" s="121" t="s">
        <v>1336</v>
      </c>
      <c r="CE2" s="121" t="s">
        <v>1339</v>
      </c>
    </row>
    <row r="3" spans="1:555" ht="14.45" hidden="1" x14ac:dyDescent="0.35">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c r="CB3" s="85">
        <v>35000</v>
      </c>
      <c r="CC3" s="85">
        <v>15000</v>
      </c>
      <c r="CD3" s="85">
        <v>35000</v>
      </c>
      <c r="CE3" s="85">
        <v>15000</v>
      </c>
    </row>
    <row r="4" spans="1:555" thickBot="1" x14ac:dyDescent="0.4"/>
    <row r="5" spans="1:555" ht="27" thickBot="1" x14ac:dyDescent="0.3">
      <c r="C5" s="86" t="s">
        <v>383</v>
      </c>
      <c r="D5" s="197">
        <f>SUMIF(C:C,$C$10,D:D)</f>
        <v>1707500</v>
      </c>
    </row>
    <row r="8" spans="1:555" ht="14.45" x14ac:dyDescent="0.35">
      <c r="C8" s="106"/>
      <c r="D8" s="106"/>
      <c r="E8" s="106"/>
      <c r="F8" s="106"/>
      <c r="G8" s="77"/>
      <c r="H8" s="106"/>
      <c r="I8" s="106"/>
    </row>
    <row r="9" spans="1:555" thickBot="1" x14ac:dyDescent="0.4">
      <c r="C9" s="106"/>
      <c r="D9" s="106"/>
      <c r="E9" s="106"/>
      <c r="F9" s="106"/>
      <c r="G9" s="77"/>
      <c r="H9" s="106"/>
      <c r="I9" s="106"/>
    </row>
    <row r="10" spans="1:555" thickBot="1" x14ac:dyDescent="0.4">
      <c r="B10" s="92"/>
      <c r="C10" s="29" t="s">
        <v>43</v>
      </c>
      <c r="D10" s="107">
        <f>SUM(F17:F30)</f>
        <v>294000</v>
      </c>
      <c r="F10" s="944">
        <f>D10+D33+D56+D79+D91+D114+D138+D162</f>
        <v>1707500</v>
      </c>
      <c r="G10" s="78"/>
      <c r="H10" s="70"/>
      <c r="I10" s="70"/>
    </row>
    <row r="11" spans="1:555" ht="14.45" x14ac:dyDescent="0.35">
      <c r="B11" s="92"/>
      <c r="C11" s="70"/>
      <c r="D11" s="31"/>
      <c r="E11" s="92"/>
      <c r="F11" s="92"/>
      <c r="G11" s="92"/>
      <c r="H11" s="75"/>
      <c r="I11" s="75"/>
      <c r="J11" s="75"/>
      <c r="K11" s="111"/>
    </row>
    <row r="12" spans="1:555" ht="14.45" x14ac:dyDescent="0.35">
      <c r="B12" s="92"/>
      <c r="C12" s="70"/>
      <c r="D12" s="31"/>
      <c r="E12" s="92"/>
      <c r="F12" s="92"/>
      <c r="G12" s="92"/>
      <c r="H12" s="75"/>
      <c r="I12" s="75"/>
      <c r="J12" s="75"/>
      <c r="K12" s="111"/>
    </row>
    <row r="13" spans="1:555" ht="15.6" x14ac:dyDescent="0.35">
      <c r="B13" s="92"/>
      <c r="C13" s="201" t="s">
        <v>392</v>
      </c>
      <c r="D13" s="347" t="s">
        <v>3062</v>
      </c>
      <c r="E13" s="92"/>
      <c r="F13" s="92"/>
      <c r="G13" s="92"/>
      <c r="H13" s="75"/>
      <c r="I13" s="75"/>
      <c r="J13" s="75"/>
      <c r="K13" s="111"/>
    </row>
    <row r="14" spans="1:555" ht="18.600000000000001" x14ac:dyDescent="0.3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Gestionar la compra de equipo tecnólogico para el departamento de sociología. </v>
      </c>
      <c r="D14" s="31"/>
      <c r="E14" s="92"/>
      <c r="F14" s="92"/>
      <c r="G14" s="92"/>
      <c r="H14" s="75"/>
      <c r="I14" s="75"/>
      <c r="J14" s="75"/>
      <c r="K14" s="111"/>
    </row>
    <row r="15" spans="1:555" ht="14.45" x14ac:dyDescent="0.35">
      <c r="B15" s="92"/>
      <c r="F15" s="92"/>
      <c r="G15" s="75"/>
      <c r="H15" s="75"/>
      <c r="I15" s="75"/>
    </row>
    <row r="16" spans="1:555" ht="32.25" customHeight="1" thickBot="1" x14ac:dyDescent="0.3">
      <c r="B16" s="92"/>
      <c r="C16" s="148" t="s">
        <v>44</v>
      </c>
      <c r="D16" s="148" t="s">
        <v>55</v>
      </c>
      <c r="E16" s="148" t="s">
        <v>57</v>
      </c>
      <c r="F16" s="149" t="s">
        <v>27</v>
      </c>
      <c r="G16" s="149" t="s">
        <v>131</v>
      </c>
      <c r="H16" s="148" t="s">
        <v>46</v>
      </c>
      <c r="I16" s="148" t="s">
        <v>132</v>
      </c>
      <c r="J16" s="148" t="s">
        <v>410</v>
      </c>
      <c r="K16" s="148" t="s">
        <v>411</v>
      </c>
      <c r="L16" s="148" t="s">
        <v>464</v>
      </c>
    </row>
    <row r="17" spans="2:12" ht="15.75" thickBot="1" x14ac:dyDescent="0.3">
      <c r="B17" s="92"/>
      <c r="C17" s="293" t="s">
        <v>1339</v>
      </c>
      <c r="D17" s="157">
        <v>10</v>
      </c>
      <c r="E17" s="95">
        <f>HLOOKUP($C17,$CB$2:$CE$3,2,0)</f>
        <v>15000</v>
      </c>
      <c r="F17" s="96">
        <f>D17*E17</f>
        <v>150000</v>
      </c>
      <c r="G17" s="164" t="s">
        <v>1497</v>
      </c>
      <c r="H17" s="97" t="s">
        <v>1014</v>
      </c>
      <c r="I17" s="97" t="str">
        <f>VLOOKUP(H17,Presupuesto!$B$11:$C$565,2,0)</f>
        <v>EQUIPO DE COMPUTACION</v>
      </c>
      <c r="J17" s="215" t="s">
        <v>1364</v>
      </c>
      <c r="K17" s="97" t="s">
        <v>394</v>
      </c>
      <c r="L17" s="97"/>
    </row>
    <row r="18" spans="2:12" x14ac:dyDescent="0.25">
      <c r="B18" s="92"/>
      <c r="C18" s="293" t="s">
        <v>1337</v>
      </c>
      <c r="D18" s="150"/>
      <c r="E18" s="95">
        <f>HLOOKUP($C18,$CB$2:$CE$3,2,0)</f>
        <v>35000</v>
      </c>
      <c r="F18" s="96">
        <f>D18*E18</f>
        <v>0</v>
      </c>
      <c r="G18" s="164"/>
      <c r="H18" s="100" t="s">
        <v>1014</v>
      </c>
      <c r="I18" s="100" t="str">
        <f>VLOOKUP(H18,Presupuesto!$B$11:$C$565,2,0)</f>
        <v>EQUIPO DE COMPUTACION</v>
      </c>
      <c r="J18" s="97" t="s">
        <v>1364</v>
      </c>
      <c r="K18" s="97" t="s">
        <v>394</v>
      </c>
      <c r="L18" s="97"/>
    </row>
    <row r="19" spans="2:12" x14ac:dyDescent="0.25">
      <c r="B19" s="92"/>
      <c r="C19" s="98" t="s">
        <v>73</v>
      </c>
      <c r="D19" s="150"/>
      <c r="E19" s="99">
        <v>4000</v>
      </c>
      <c r="F19" s="96">
        <f t="shared" ref="F19:F30" si="0">D19*E19</f>
        <v>0</v>
      </c>
      <c r="G19" s="164"/>
      <c r="H19" s="100" t="s">
        <v>986</v>
      </c>
      <c r="I19" s="100" t="str">
        <f>VLOOKUP(H19,Presupuesto!$B$11:$C$565,2,0)</f>
        <v>EQUIPOS VARIOS DE OFICINA</v>
      </c>
      <c r="J19" s="97" t="s">
        <v>1364</v>
      </c>
      <c r="K19" s="97" t="s">
        <v>394</v>
      </c>
      <c r="L19" s="97"/>
    </row>
    <row r="20" spans="2:12" ht="14.45" x14ac:dyDescent="0.35">
      <c r="B20" s="92"/>
      <c r="C20" s="98" t="s">
        <v>74</v>
      </c>
      <c r="D20" s="150">
        <v>2</v>
      </c>
      <c r="E20" s="99">
        <v>8000</v>
      </c>
      <c r="F20" s="96">
        <f t="shared" si="0"/>
        <v>16000</v>
      </c>
      <c r="G20" s="164" t="s">
        <v>1497</v>
      </c>
      <c r="H20" s="100" t="s">
        <v>1014</v>
      </c>
      <c r="I20" s="100" t="str">
        <f>VLOOKUP(H20,Presupuesto!$B$11:$C$565,2,0)</f>
        <v>EQUIPO DE COMPUTACION</v>
      </c>
      <c r="J20" s="97" t="str">
        <f t="shared" ref="J20:J30" si="1">$J$17</f>
        <v>Gestión Administrativa y  financiera en apoyo al Desarrollo Académico</v>
      </c>
      <c r="K20" s="97" t="s">
        <v>3063</v>
      </c>
      <c r="L20" s="97"/>
    </row>
    <row r="21" spans="2:12" ht="14.45" x14ac:dyDescent="0.35">
      <c r="B21" s="92"/>
      <c r="C21" s="98" t="s">
        <v>75</v>
      </c>
      <c r="D21" s="150"/>
      <c r="E21" s="99">
        <v>5000</v>
      </c>
      <c r="F21" s="96">
        <f t="shared" si="0"/>
        <v>0</v>
      </c>
      <c r="G21" s="164"/>
      <c r="H21" s="100" t="s">
        <v>1014</v>
      </c>
      <c r="I21" s="100" t="str">
        <f>VLOOKUP(H21,Presupuesto!$B$11:$C$565,2,0)</f>
        <v>EQUIPO DE COMPUTACION</v>
      </c>
      <c r="J21" s="97" t="str">
        <f t="shared" si="1"/>
        <v>Gestión Administrativa y  financiera en apoyo al Desarrollo Académico</v>
      </c>
      <c r="K21" s="97" t="s">
        <v>3063</v>
      </c>
      <c r="L21" s="97"/>
    </row>
    <row r="22" spans="2:12" ht="14.45" x14ac:dyDescent="0.35">
      <c r="B22" s="92"/>
      <c r="C22" s="98" t="s">
        <v>35</v>
      </c>
      <c r="D22" s="150">
        <v>1</v>
      </c>
      <c r="E22" s="99">
        <v>13000</v>
      </c>
      <c r="F22" s="96">
        <f t="shared" si="0"/>
        <v>13000</v>
      </c>
      <c r="G22" s="164" t="s">
        <v>1497</v>
      </c>
      <c r="H22" s="100" t="s">
        <v>1014</v>
      </c>
      <c r="I22" s="100" t="str">
        <f>VLOOKUP(H22,Presupuesto!$B$11:$C$565,2,0)</f>
        <v>EQUIPO DE COMPUTACION</v>
      </c>
      <c r="J22" s="97" t="str">
        <f t="shared" si="1"/>
        <v>Gestión Administrativa y  financiera en apoyo al Desarrollo Académico</v>
      </c>
      <c r="K22" s="97" t="s">
        <v>3063</v>
      </c>
      <c r="L22" s="97"/>
    </row>
    <row r="23" spans="2:12" ht="14.45" x14ac:dyDescent="0.35">
      <c r="B23" s="92"/>
      <c r="C23" s="98" t="s">
        <v>76</v>
      </c>
      <c r="D23" s="150"/>
      <c r="E23" s="99">
        <v>15000</v>
      </c>
      <c r="F23" s="96">
        <f t="shared" si="0"/>
        <v>0</v>
      </c>
      <c r="G23" s="164"/>
      <c r="H23" s="100" t="s">
        <v>1000</v>
      </c>
      <c r="I23" s="100" t="str">
        <f>VLOOKUP(H23,Presupuesto!$B$11:$C$565,2,0)</f>
        <v>EQUIPO DE TRANSPORTE TRACCION Y ELEVACION</v>
      </c>
      <c r="J23" s="97" t="str">
        <f t="shared" si="1"/>
        <v>Gestión Administrativa y  financiera en apoyo al Desarrollo Académico</v>
      </c>
      <c r="K23" s="97" t="s">
        <v>3063</v>
      </c>
      <c r="L23" s="97"/>
    </row>
    <row r="24" spans="2:12" ht="14.45" x14ac:dyDescent="0.35">
      <c r="B24" s="92"/>
      <c r="C24" s="98" t="s">
        <v>77</v>
      </c>
      <c r="D24" s="150"/>
      <c r="E24" s="99">
        <v>10000</v>
      </c>
      <c r="F24" s="96">
        <f t="shared" si="0"/>
        <v>0</v>
      </c>
      <c r="G24" s="164"/>
      <c r="H24" s="100" t="s">
        <v>1000</v>
      </c>
      <c r="I24" s="100" t="str">
        <f>VLOOKUP(H24,Presupuesto!$B$11:$C$565,2,0)</f>
        <v>EQUIPO DE TRANSPORTE TRACCION Y ELEVACION</v>
      </c>
      <c r="J24" s="97" t="str">
        <f t="shared" si="1"/>
        <v>Gestión Administrativa y  financiera en apoyo al Desarrollo Académico</v>
      </c>
      <c r="K24" s="97" t="s">
        <v>3063</v>
      </c>
      <c r="L24" s="97"/>
    </row>
    <row r="25" spans="2:12" ht="14.45" x14ac:dyDescent="0.35">
      <c r="C25" s="98" t="s">
        <v>78</v>
      </c>
      <c r="D25" s="150">
        <v>10</v>
      </c>
      <c r="E25" s="99">
        <v>10000</v>
      </c>
      <c r="F25" s="96">
        <f t="shared" si="0"/>
        <v>100000</v>
      </c>
      <c r="G25" s="164" t="s">
        <v>1497</v>
      </c>
      <c r="H25" s="100" t="s">
        <v>1046</v>
      </c>
      <c r="I25" s="100" t="str">
        <f>VLOOKUP(H25,Presupuesto!$B$11:$C$565,2,0)</f>
        <v>APLICACIONES INFORMATICAS</v>
      </c>
      <c r="J25" s="97" t="str">
        <f t="shared" si="1"/>
        <v>Gestión Administrativa y  financiera en apoyo al Desarrollo Académico</v>
      </c>
      <c r="K25" s="97" t="s">
        <v>3063</v>
      </c>
      <c r="L25" s="97"/>
    </row>
    <row r="26" spans="2:12" ht="14.45" x14ac:dyDescent="0.35">
      <c r="C26" s="108" t="s">
        <v>79</v>
      </c>
      <c r="D26" s="150"/>
      <c r="E26" s="99">
        <v>2000</v>
      </c>
      <c r="F26" s="96">
        <f t="shared" si="0"/>
        <v>0</v>
      </c>
      <c r="G26" s="164"/>
      <c r="H26" s="109" t="s">
        <v>1014</v>
      </c>
      <c r="I26" s="109" t="str">
        <f>VLOOKUP(H26,Presupuesto!$B$11:$C$565,2,0)</f>
        <v>EQUIPO DE COMPUTACION</v>
      </c>
      <c r="J26" s="97" t="str">
        <f t="shared" si="1"/>
        <v>Gestión Administrativa y  financiera en apoyo al Desarrollo Académico</v>
      </c>
      <c r="K26" s="97" t="s">
        <v>3063</v>
      </c>
      <c r="L26" s="97"/>
    </row>
    <row r="27" spans="2:12" x14ac:dyDescent="0.25">
      <c r="C27" s="108" t="s">
        <v>1470</v>
      </c>
      <c r="D27" s="150">
        <v>10</v>
      </c>
      <c r="E27" s="99">
        <v>1500</v>
      </c>
      <c r="F27" s="96">
        <f t="shared" si="0"/>
        <v>15000</v>
      </c>
      <c r="G27" s="164" t="s">
        <v>1497</v>
      </c>
      <c r="H27" s="109" t="s">
        <v>946</v>
      </c>
      <c r="I27" s="109" t="str">
        <f>VLOOKUP(H27,Presupuesto!$B$11:$C$565,2,0)</f>
        <v>UTILES Y MATERIALES ELECTRICOS</v>
      </c>
      <c r="J27" s="97" t="str">
        <f t="shared" si="1"/>
        <v>Gestión Administrativa y  financiera en apoyo al Desarrollo Académico</v>
      </c>
      <c r="K27" s="97" t="s">
        <v>3063</v>
      </c>
      <c r="L27" s="97"/>
    </row>
    <row r="28" spans="2:12" ht="14.45" x14ac:dyDescent="0.35">
      <c r="C28" s="108" t="s">
        <v>80</v>
      </c>
      <c r="D28" s="150"/>
      <c r="E28" s="99">
        <v>1500</v>
      </c>
      <c r="F28" s="96">
        <f t="shared" si="0"/>
        <v>0</v>
      </c>
      <c r="G28" s="164"/>
      <c r="H28" s="109" t="s">
        <v>1014</v>
      </c>
      <c r="I28" s="109" t="str">
        <f>VLOOKUP(H28,Presupuesto!$B$11:$C$565,2,0)</f>
        <v>EQUIPO DE COMPUTACION</v>
      </c>
      <c r="J28" s="97" t="str">
        <f t="shared" si="1"/>
        <v>Gestión Administrativa y  financiera en apoyo al Desarrollo Académico</v>
      </c>
      <c r="K28" s="97" t="s">
        <v>3063</v>
      </c>
      <c r="L28" s="97"/>
    </row>
    <row r="29" spans="2:12" ht="14.45" x14ac:dyDescent="0.35">
      <c r="C29" s="108" t="s">
        <v>81</v>
      </c>
      <c r="D29" s="150"/>
      <c r="E29" s="99">
        <v>500</v>
      </c>
      <c r="F29" s="96">
        <f t="shared" si="0"/>
        <v>0</v>
      </c>
      <c r="G29" s="164"/>
      <c r="H29" s="109" t="s">
        <v>955</v>
      </c>
      <c r="I29" s="109" t="str">
        <f>VLOOKUP(H29,Presupuesto!$B$11:$C$565,2,0)</f>
        <v>OTROS RESPUESTOS Y ACCESORIOS MENORES</v>
      </c>
      <c r="J29" s="97" t="str">
        <f t="shared" si="1"/>
        <v>Gestión Administrativa y  financiera en apoyo al Desarrollo Académico</v>
      </c>
      <c r="K29" s="97" t="s">
        <v>3063</v>
      </c>
      <c r="L29" s="97"/>
    </row>
    <row r="30" spans="2:12" ht="15.75" thickBot="1" x14ac:dyDescent="0.3">
      <c r="B30" s="92"/>
      <c r="C30" s="101" t="s">
        <v>82</v>
      </c>
      <c r="D30" s="158"/>
      <c r="E30" s="103">
        <v>20</v>
      </c>
      <c r="F30" s="104">
        <f t="shared" si="0"/>
        <v>0</v>
      </c>
      <c r="G30" s="161"/>
      <c r="H30" s="105" t="s">
        <v>955</v>
      </c>
      <c r="I30" s="105" t="str">
        <f>VLOOKUP(H30,Presupuesto!$B$11:$C$565,2,0)</f>
        <v>OTROS RESPUESTOS Y ACCESORIOS MENORES</v>
      </c>
      <c r="J30" s="97" t="str">
        <f t="shared" si="1"/>
        <v>Gestión Administrativa y  financiera en apoyo al Desarrollo Académico</v>
      </c>
      <c r="K30" s="97" t="s">
        <v>3063</v>
      </c>
      <c r="L30" s="123"/>
    </row>
    <row r="31" spans="2:12" ht="14.45" x14ac:dyDescent="0.35">
      <c r="B31" s="92"/>
      <c r="F31" s="92"/>
      <c r="G31" s="75"/>
      <c r="H31" s="75"/>
      <c r="I31" s="75"/>
    </row>
    <row r="32" spans="2:12" thickBot="1" x14ac:dyDescent="0.4"/>
    <row r="33" spans="3:12" thickBot="1" x14ac:dyDescent="0.4">
      <c r="C33" s="29" t="s">
        <v>43</v>
      </c>
      <c r="D33" s="107">
        <f>SUM(F40:F53)</f>
        <v>366000</v>
      </c>
      <c r="F33" s="70"/>
      <c r="G33" s="78"/>
      <c r="H33" s="70"/>
      <c r="I33" s="70"/>
    </row>
    <row r="34" spans="3:12" ht="14.45" x14ac:dyDescent="0.35">
      <c r="C34" s="70"/>
      <c r="D34" s="31"/>
      <c r="E34" s="92"/>
      <c r="F34" s="92"/>
      <c r="G34" s="92"/>
      <c r="H34" s="75"/>
      <c r="I34" s="75"/>
      <c r="J34" s="75"/>
      <c r="K34" s="111"/>
    </row>
    <row r="35" spans="3:12" ht="14.45" x14ac:dyDescent="0.35">
      <c r="C35" s="70"/>
      <c r="D35" s="31"/>
      <c r="E35" s="92"/>
      <c r="F35" s="92"/>
      <c r="G35" s="92"/>
      <c r="H35" s="75"/>
      <c r="I35" s="75"/>
      <c r="J35" s="75"/>
      <c r="K35" s="111"/>
    </row>
    <row r="36" spans="3:12" ht="15.6" x14ac:dyDescent="0.35">
      <c r="C36" s="201" t="s">
        <v>392</v>
      </c>
      <c r="D36" s="347" t="s">
        <v>3064</v>
      </c>
      <c r="E36" s="92"/>
      <c r="F36" s="92"/>
      <c r="G36" s="92"/>
      <c r="H36" s="75"/>
      <c r="I36" s="75"/>
      <c r="J36" s="75"/>
      <c r="K36" s="111"/>
    </row>
    <row r="37" spans="3:12" ht="18.600000000000001" x14ac:dyDescent="0.35">
      <c r="C37" s="207"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 xml:space="preserve">Gestión de la compra del equipo de computo, equipos audivisuales, y televisores para el acondicionamiento de las aulas de Trabajo Social. </v>
      </c>
      <c r="D37" s="31"/>
      <c r="E37" s="92"/>
      <c r="F37" s="92"/>
      <c r="G37" s="92"/>
      <c r="H37" s="75"/>
      <c r="I37" s="75"/>
      <c r="J37" s="75"/>
      <c r="K37" s="111"/>
    </row>
    <row r="38" spans="3:12" ht="14.45" x14ac:dyDescent="0.35">
      <c r="F38" s="92"/>
      <c r="G38" s="75"/>
      <c r="H38" s="75"/>
      <c r="I38" s="75"/>
    </row>
    <row r="39" spans="3:12" ht="15.75" thickBot="1" x14ac:dyDescent="0.3">
      <c r="C39" s="148" t="s">
        <v>44</v>
      </c>
      <c r="D39" s="148" t="s">
        <v>55</v>
      </c>
      <c r="E39" s="148" t="s">
        <v>57</v>
      </c>
      <c r="F39" s="149" t="s">
        <v>27</v>
      </c>
      <c r="G39" s="149" t="s">
        <v>131</v>
      </c>
      <c r="H39" s="148" t="s">
        <v>46</v>
      </c>
      <c r="I39" s="148" t="s">
        <v>132</v>
      </c>
      <c r="J39" s="148" t="s">
        <v>410</v>
      </c>
      <c r="K39" s="148" t="s">
        <v>411</v>
      </c>
      <c r="L39" s="148" t="s">
        <v>464</v>
      </c>
    </row>
    <row r="40" spans="3:12" ht="15.75" thickBot="1" x14ac:dyDescent="0.3">
      <c r="C40" s="293" t="s">
        <v>1339</v>
      </c>
      <c r="D40" s="157">
        <v>0</v>
      </c>
      <c r="E40" s="95">
        <f>HLOOKUP($C40,$CB$2:$CE$3,2,0)</f>
        <v>15000</v>
      </c>
      <c r="F40" s="96">
        <f>D40*E40</f>
        <v>0</v>
      </c>
      <c r="G40" s="164"/>
      <c r="H40" s="97" t="s">
        <v>1014</v>
      </c>
      <c r="I40" s="97" t="str">
        <f>VLOOKUP(H40,Presupuesto!$B$11:$C$565,2,0)</f>
        <v>EQUIPO DE COMPUTACION</v>
      </c>
      <c r="J40" s="215" t="s">
        <v>1364</v>
      </c>
      <c r="K40" s="97" t="s">
        <v>412</v>
      </c>
      <c r="L40" s="97"/>
    </row>
    <row r="41" spans="3:12" x14ac:dyDescent="0.25">
      <c r="C41" s="293" t="s">
        <v>1337</v>
      </c>
      <c r="D41" s="150">
        <v>7</v>
      </c>
      <c r="E41" s="95">
        <f>HLOOKUP($C41,$CB$2:$CE$3,2,0)</f>
        <v>35000</v>
      </c>
      <c r="F41" s="96">
        <f>D41*E41</f>
        <v>245000</v>
      </c>
      <c r="G41" s="164" t="s">
        <v>1497</v>
      </c>
      <c r="H41" s="100" t="s">
        <v>1014</v>
      </c>
      <c r="I41" s="100" t="str">
        <f>VLOOKUP(H41,Presupuesto!$B$11:$C$565,2,0)</f>
        <v>EQUIPO DE COMPUTACION</v>
      </c>
      <c r="J41" s="97" t="s">
        <v>1364</v>
      </c>
      <c r="K41" s="97" t="s">
        <v>412</v>
      </c>
      <c r="L41" s="97"/>
    </row>
    <row r="42" spans="3:12" x14ac:dyDescent="0.25">
      <c r="C42" s="98" t="s">
        <v>73</v>
      </c>
      <c r="D42" s="150"/>
      <c r="E42" s="99">
        <v>4000</v>
      </c>
      <c r="F42" s="96">
        <f t="shared" ref="F42:F53" si="2">D42*E42</f>
        <v>0</v>
      </c>
      <c r="G42" s="164"/>
      <c r="H42" s="100" t="s">
        <v>986</v>
      </c>
      <c r="I42" s="100" t="str">
        <f>VLOOKUP(H42,Presupuesto!$B$11:$C$565,2,0)</f>
        <v>EQUIPOS VARIOS DE OFICINA</v>
      </c>
      <c r="J42" s="97" t="s">
        <v>1364</v>
      </c>
      <c r="K42" s="97" t="s">
        <v>412</v>
      </c>
      <c r="L42" s="97"/>
    </row>
    <row r="43" spans="3:12" x14ac:dyDescent="0.25">
      <c r="C43" s="98" t="s">
        <v>74</v>
      </c>
      <c r="D43" s="150"/>
      <c r="E43" s="99">
        <v>8000</v>
      </c>
      <c r="F43" s="96">
        <f t="shared" si="2"/>
        <v>0</v>
      </c>
      <c r="G43" s="164"/>
      <c r="H43" s="100" t="s">
        <v>1014</v>
      </c>
      <c r="I43" s="100" t="str">
        <f>VLOOKUP(H43,Presupuesto!$B$11:$C$565,2,0)</f>
        <v>EQUIPO DE COMPUTACION</v>
      </c>
      <c r="J43" s="215" t="s">
        <v>1364</v>
      </c>
      <c r="K43" s="97" t="s">
        <v>412</v>
      </c>
      <c r="L43" s="97"/>
    </row>
    <row r="44" spans="3:12" x14ac:dyDescent="0.25">
      <c r="C44" s="98" t="s">
        <v>75</v>
      </c>
      <c r="D44" s="150"/>
      <c r="E44" s="99">
        <v>5000</v>
      </c>
      <c r="F44" s="96">
        <f t="shared" si="2"/>
        <v>0</v>
      </c>
      <c r="G44" s="164"/>
      <c r="H44" s="100" t="s">
        <v>1014</v>
      </c>
      <c r="I44" s="100" t="str">
        <f>VLOOKUP(H44,Presupuesto!$B$11:$C$565,2,0)</f>
        <v>EQUIPO DE COMPUTACION</v>
      </c>
      <c r="J44" s="97" t="s">
        <v>1364</v>
      </c>
      <c r="K44" s="97" t="s">
        <v>412</v>
      </c>
      <c r="L44" s="97"/>
    </row>
    <row r="45" spans="3:12" x14ac:dyDescent="0.25">
      <c r="C45" s="98" t="s">
        <v>35</v>
      </c>
      <c r="D45" s="150">
        <v>7</v>
      </c>
      <c r="E45" s="99">
        <v>13000</v>
      </c>
      <c r="F45" s="96">
        <f t="shared" si="2"/>
        <v>91000</v>
      </c>
      <c r="G45" s="164" t="s">
        <v>1497</v>
      </c>
      <c r="H45" s="100" t="s">
        <v>1014</v>
      </c>
      <c r="I45" s="100" t="str">
        <f>VLOOKUP(H45,Presupuesto!$B$11:$C$565,2,0)</f>
        <v>EQUIPO DE COMPUTACION</v>
      </c>
      <c r="J45" s="97" t="s">
        <v>1364</v>
      </c>
      <c r="K45" s="97" t="s">
        <v>412</v>
      </c>
      <c r="L45" s="97"/>
    </row>
    <row r="46" spans="3:12" x14ac:dyDescent="0.25">
      <c r="C46" s="98" t="s">
        <v>76</v>
      </c>
      <c r="D46" s="150">
        <v>2</v>
      </c>
      <c r="E46" s="99">
        <v>15000</v>
      </c>
      <c r="F46" s="96">
        <f t="shared" si="2"/>
        <v>30000</v>
      </c>
      <c r="G46" s="164" t="s">
        <v>1497</v>
      </c>
      <c r="H46" s="100" t="s">
        <v>1014</v>
      </c>
      <c r="I46" s="100" t="str">
        <f>VLOOKUP(H46,Presupuesto!$B$11:$C$565,2,0)</f>
        <v>EQUIPO DE COMPUTACION</v>
      </c>
      <c r="J46" s="215" t="s">
        <v>1364</v>
      </c>
      <c r="K46" s="97" t="s">
        <v>412</v>
      </c>
      <c r="L46" s="97"/>
    </row>
    <row r="47" spans="3:12" x14ac:dyDescent="0.25">
      <c r="C47" s="98" t="s">
        <v>77</v>
      </c>
      <c r="D47" s="150"/>
      <c r="E47" s="99">
        <v>10000</v>
      </c>
      <c r="F47" s="96">
        <f t="shared" si="2"/>
        <v>0</v>
      </c>
      <c r="G47" s="164"/>
      <c r="H47" s="100" t="s">
        <v>1000</v>
      </c>
      <c r="I47" s="100" t="str">
        <f>VLOOKUP(H47,Presupuesto!$B$11:$C$565,2,0)</f>
        <v>EQUIPO DE TRANSPORTE TRACCION Y ELEVACION</v>
      </c>
      <c r="J47" s="97" t="s">
        <v>1364</v>
      </c>
      <c r="K47" s="97" t="s">
        <v>412</v>
      </c>
      <c r="L47" s="97"/>
    </row>
    <row r="48" spans="3:12" x14ac:dyDescent="0.25">
      <c r="C48" s="98" t="s">
        <v>78</v>
      </c>
      <c r="D48" s="150"/>
      <c r="E48" s="99">
        <v>10000</v>
      </c>
      <c r="F48" s="96">
        <f t="shared" si="2"/>
        <v>0</v>
      </c>
      <c r="G48" s="164"/>
      <c r="H48" s="100" t="s">
        <v>1046</v>
      </c>
      <c r="I48" s="100" t="str">
        <f>VLOOKUP(H48,Presupuesto!$B$11:$C$565,2,0)</f>
        <v>APLICACIONES INFORMATICAS</v>
      </c>
      <c r="J48" s="97" t="s">
        <v>1364</v>
      </c>
      <c r="K48" s="97" t="s">
        <v>412</v>
      </c>
      <c r="L48" s="97"/>
    </row>
    <row r="49" spans="3:12" x14ac:dyDescent="0.25">
      <c r="C49" s="108" t="s">
        <v>79</v>
      </c>
      <c r="D49" s="150"/>
      <c r="E49" s="99">
        <v>2000</v>
      </c>
      <c r="F49" s="96">
        <f t="shared" si="2"/>
        <v>0</v>
      </c>
      <c r="G49" s="164"/>
      <c r="H49" s="109" t="s">
        <v>1014</v>
      </c>
      <c r="I49" s="109" t="str">
        <f>VLOOKUP(H49,Presupuesto!$B$11:$C$565,2,0)</f>
        <v>EQUIPO DE COMPUTACION</v>
      </c>
      <c r="J49" s="215" t="s">
        <v>1364</v>
      </c>
      <c r="K49" s="97" t="s">
        <v>412</v>
      </c>
      <c r="L49" s="97"/>
    </row>
    <row r="50" spans="3:12" x14ac:dyDescent="0.25">
      <c r="C50" s="108" t="s">
        <v>1470</v>
      </c>
      <c r="D50" s="150"/>
      <c r="E50" s="99">
        <v>1500</v>
      </c>
      <c r="F50" s="96">
        <f t="shared" si="2"/>
        <v>0</v>
      </c>
      <c r="G50" s="164"/>
      <c r="H50" s="109" t="s">
        <v>946</v>
      </c>
      <c r="I50" s="109" t="str">
        <f>VLOOKUP(H50,Presupuesto!$B$11:$C$565,2,0)</f>
        <v>UTILES Y MATERIALES ELECTRICOS</v>
      </c>
      <c r="J50" s="97" t="s">
        <v>1364</v>
      </c>
      <c r="K50" s="97" t="s">
        <v>412</v>
      </c>
      <c r="L50" s="97"/>
    </row>
    <row r="51" spans="3:12" x14ac:dyDescent="0.25">
      <c r="C51" s="108" t="s">
        <v>80</v>
      </c>
      <c r="D51" s="150"/>
      <c r="E51" s="99">
        <v>1500</v>
      </c>
      <c r="F51" s="96">
        <f t="shared" si="2"/>
        <v>0</v>
      </c>
      <c r="G51" s="164"/>
      <c r="H51" s="109" t="s">
        <v>1014</v>
      </c>
      <c r="I51" s="109" t="str">
        <f>VLOOKUP(H51,Presupuesto!$B$11:$C$565,2,0)</f>
        <v>EQUIPO DE COMPUTACION</v>
      </c>
      <c r="J51" s="97" t="s">
        <v>1364</v>
      </c>
      <c r="K51" s="97" t="s">
        <v>412</v>
      </c>
      <c r="L51" s="97"/>
    </row>
    <row r="52" spans="3:12" x14ac:dyDescent="0.25">
      <c r="C52" s="108" t="s">
        <v>81</v>
      </c>
      <c r="D52" s="150"/>
      <c r="E52" s="99">
        <v>500</v>
      </c>
      <c r="F52" s="96">
        <f t="shared" si="2"/>
        <v>0</v>
      </c>
      <c r="G52" s="164"/>
      <c r="H52" s="109" t="s">
        <v>955</v>
      </c>
      <c r="I52" s="109" t="str">
        <f>VLOOKUP(H52,Presupuesto!$B$11:$C$565,2,0)</f>
        <v>OTROS RESPUESTOS Y ACCESORIOS MENORES</v>
      </c>
      <c r="J52" s="215" t="s">
        <v>1364</v>
      </c>
      <c r="K52" s="97" t="s">
        <v>412</v>
      </c>
      <c r="L52" s="97"/>
    </row>
    <row r="53" spans="3:12" ht="15.75" thickBot="1" x14ac:dyDescent="0.3">
      <c r="C53" s="101" t="s">
        <v>82</v>
      </c>
      <c r="D53" s="158"/>
      <c r="E53" s="103">
        <v>20</v>
      </c>
      <c r="F53" s="104">
        <f t="shared" si="2"/>
        <v>0</v>
      </c>
      <c r="G53" s="161"/>
      <c r="H53" s="105" t="s">
        <v>955</v>
      </c>
      <c r="I53" s="105" t="str">
        <f>VLOOKUP(H53,Presupuesto!$B$11:$C$565,2,0)</f>
        <v>OTROS RESPUESTOS Y ACCESORIOS MENORES</v>
      </c>
      <c r="J53" s="97" t="s">
        <v>1364</v>
      </c>
      <c r="K53" s="97" t="s">
        <v>412</v>
      </c>
      <c r="L53" s="123"/>
    </row>
    <row r="55" spans="3:12" thickBot="1" x14ac:dyDescent="0.4"/>
    <row r="56" spans="3:12" thickBot="1" x14ac:dyDescent="0.4">
      <c r="C56" s="29" t="s">
        <v>43</v>
      </c>
      <c r="D56" s="107">
        <f>SUM(F63:F76)</f>
        <v>193000</v>
      </c>
      <c r="F56" s="70"/>
      <c r="G56" s="78"/>
      <c r="H56" s="70"/>
      <c r="I56" s="70"/>
    </row>
    <row r="57" spans="3:12" x14ac:dyDescent="0.25">
      <c r="C57" s="70"/>
      <c r="D57" s="31"/>
      <c r="E57" s="92"/>
      <c r="F57" s="92"/>
      <c r="G57" s="92"/>
      <c r="H57" s="75"/>
      <c r="I57" s="75"/>
      <c r="J57" s="75"/>
      <c r="K57" s="111"/>
    </row>
    <row r="58" spans="3:12" x14ac:dyDescent="0.25">
      <c r="C58" s="70"/>
      <c r="D58" s="31"/>
      <c r="E58" s="92"/>
      <c r="F58" s="92"/>
      <c r="G58" s="92"/>
      <c r="H58" s="75"/>
      <c r="I58" s="75"/>
      <c r="J58" s="75"/>
      <c r="K58" s="111"/>
    </row>
    <row r="59" spans="3:12" ht="15.75" x14ac:dyDescent="0.25">
      <c r="C59" s="201" t="s">
        <v>392</v>
      </c>
      <c r="D59" s="347" t="s">
        <v>3065</v>
      </c>
      <c r="E59" s="92"/>
      <c r="F59" s="92"/>
      <c r="G59" s="92"/>
      <c r="H59" s="75"/>
      <c r="I59" s="75"/>
      <c r="J59" s="75"/>
      <c r="K59" s="111"/>
    </row>
    <row r="60" spans="3:12" ht="18.75" x14ac:dyDescent="0.25">
      <c r="C60" s="207"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Solicitar la adquisición de 6 computadoras, 3 impresoras laser, 2 impresoras multifuncionales, 1 fotocopiadora</v>
      </c>
      <c r="D60" s="31"/>
      <c r="E60" s="92"/>
      <c r="F60" s="92"/>
      <c r="G60" s="92"/>
      <c r="H60" s="75"/>
      <c r="I60" s="75"/>
      <c r="J60" s="75"/>
      <c r="K60" s="111"/>
    </row>
    <row r="61" spans="3:12" x14ac:dyDescent="0.25">
      <c r="F61" s="92"/>
      <c r="G61" s="75"/>
      <c r="H61" s="75"/>
      <c r="I61" s="75"/>
    </row>
    <row r="62" spans="3:12" ht="15.75" thickBot="1" x14ac:dyDescent="0.3">
      <c r="C62" s="148" t="s">
        <v>44</v>
      </c>
      <c r="D62" s="148" t="s">
        <v>55</v>
      </c>
      <c r="E62" s="148" t="s">
        <v>57</v>
      </c>
      <c r="F62" s="149" t="s">
        <v>27</v>
      </c>
      <c r="G62" s="149" t="s">
        <v>131</v>
      </c>
      <c r="H62" s="148" t="s">
        <v>46</v>
      </c>
      <c r="I62" s="148" t="s">
        <v>132</v>
      </c>
      <c r="J62" s="148" t="s">
        <v>410</v>
      </c>
      <c r="K62" s="148" t="s">
        <v>411</v>
      </c>
      <c r="L62" s="148" t="s">
        <v>464</v>
      </c>
    </row>
    <row r="63" spans="3:12" ht="15.75" thickBot="1" x14ac:dyDescent="0.3">
      <c r="C63" s="293" t="s">
        <v>1339</v>
      </c>
      <c r="D63" s="157">
        <v>6</v>
      </c>
      <c r="E63" s="95">
        <f>HLOOKUP($C63,$CB$2:$CE$3,2,0)</f>
        <v>15000</v>
      </c>
      <c r="F63" s="96">
        <f>D63*E63</f>
        <v>90000</v>
      </c>
      <c r="G63" s="164" t="s">
        <v>1497</v>
      </c>
      <c r="H63" s="97" t="s">
        <v>1014</v>
      </c>
      <c r="I63" s="97" t="str">
        <f>VLOOKUP(H63,Presupuesto!$B$11:$C$565,2,0)</f>
        <v>EQUIPO DE COMPUTACION</v>
      </c>
      <c r="J63" s="215" t="s">
        <v>1364</v>
      </c>
      <c r="K63" s="97" t="s">
        <v>394</v>
      </c>
      <c r="L63" s="97"/>
    </row>
    <row r="64" spans="3:12" x14ac:dyDescent="0.25">
      <c r="C64" s="293" t="s">
        <v>1337</v>
      </c>
      <c r="D64" s="150"/>
      <c r="E64" s="95">
        <f>HLOOKUP($C64,$CB$2:$CE$3,2,0)</f>
        <v>35000</v>
      </c>
      <c r="F64" s="96">
        <f>D64*E64</f>
        <v>0</v>
      </c>
      <c r="G64" s="164"/>
      <c r="H64" s="100" t="s">
        <v>1014</v>
      </c>
      <c r="I64" s="100" t="str">
        <f>VLOOKUP(H64,Presupuesto!$B$11:$C$565,2,0)</f>
        <v>EQUIPO DE COMPUTACION</v>
      </c>
      <c r="J64" s="97" t="s">
        <v>1364</v>
      </c>
      <c r="K64" s="97" t="s">
        <v>412</v>
      </c>
      <c r="L64" s="97"/>
    </row>
    <row r="65" spans="3:12" x14ac:dyDescent="0.25">
      <c r="C65" s="98" t="s">
        <v>73</v>
      </c>
      <c r="D65" s="150"/>
      <c r="E65" s="99">
        <v>4000</v>
      </c>
      <c r="F65" s="96">
        <f t="shared" ref="F65:F76" si="3">D65*E65</f>
        <v>0</v>
      </c>
      <c r="G65" s="164"/>
      <c r="H65" s="100" t="s">
        <v>986</v>
      </c>
      <c r="I65" s="100" t="str">
        <f>VLOOKUP(H65,Presupuesto!$B$11:$C$565,2,0)</f>
        <v>EQUIPOS VARIOS DE OFICINA</v>
      </c>
      <c r="J65" s="97" t="s">
        <v>1364</v>
      </c>
      <c r="K65" s="97" t="s">
        <v>395</v>
      </c>
      <c r="L65" s="97"/>
    </row>
    <row r="66" spans="3:12" x14ac:dyDescent="0.25">
      <c r="C66" s="98" t="s">
        <v>74</v>
      </c>
      <c r="D66" s="150">
        <v>3</v>
      </c>
      <c r="E66" s="99">
        <v>8000</v>
      </c>
      <c r="F66" s="96">
        <f t="shared" si="3"/>
        <v>24000</v>
      </c>
      <c r="G66" s="164" t="s">
        <v>1497</v>
      </c>
      <c r="H66" s="100" t="s">
        <v>1014</v>
      </c>
      <c r="I66" s="100" t="str">
        <f>VLOOKUP(H66,Presupuesto!$B$11:$C$565,2,0)</f>
        <v>EQUIPO DE COMPUTACION</v>
      </c>
      <c r="J66" s="97" t="s">
        <v>1364</v>
      </c>
      <c r="K66" s="97" t="s">
        <v>395</v>
      </c>
      <c r="L66" s="97"/>
    </row>
    <row r="67" spans="3:12" x14ac:dyDescent="0.25">
      <c r="C67" s="98" t="s">
        <v>75</v>
      </c>
      <c r="D67" s="150">
        <v>2</v>
      </c>
      <c r="E67" s="99">
        <v>5000</v>
      </c>
      <c r="F67" s="96">
        <f t="shared" si="3"/>
        <v>10000</v>
      </c>
      <c r="G67" s="164" t="s">
        <v>1497</v>
      </c>
      <c r="H67" s="100" t="s">
        <v>1014</v>
      </c>
      <c r="I67" s="100" t="str">
        <f>VLOOKUP(H67,Presupuesto!$B$11:$C$565,2,0)</f>
        <v>EQUIPO DE COMPUTACION</v>
      </c>
      <c r="J67" s="97" t="s">
        <v>1364</v>
      </c>
      <c r="K67" s="97" t="s">
        <v>395</v>
      </c>
      <c r="L67" s="97"/>
    </row>
    <row r="68" spans="3:12" x14ac:dyDescent="0.25">
      <c r="C68" s="98" t="s">
        <v>35</v>
      </c>
      <c r="D68" s="150"/>
      <c r="E68" s="99">
        <v>13000</v>
      </c>
      <c r="F68" s="96">
        <f t="shared" si="3"/>
        <v>0</v>
      </c>
      <c r="G68" s="164"/>
      <c r="H68" s="100" t="s">
        <v>1000</v>
      </c>
      <c r="I68" s="100" t="str">
        <f>VLOOKUP(H68,Presupuesto!$B$11:$C$565,2,0)</f>
        <v>EQUIPO DE TRANSPORTE TRACCION Y ELEVACION</v>
      </c>
      <c r="J68" s="97" t="s">
        <v>1364</v>
      </c>
      <c r="K68" s="97" t="s">
        <v>395</v>
      </c>
      <c r="L68" s="97"/>
    </row>
    <row r="69" spans="3:12" x14ac:dyDescent="0.25">
      <c r="C69" s="98" t="s">
        <v>76</v>
      </c>
      <c r="D69" s="150"/>
      <c r="E69" s="99">
        <v>15000</v>
      </c>
      <c r="F69" s="96">
        <f t="shared" si="3"/>
        <v>0</v>
      </c>
      <c r="G69" s="164"/>
      <c r="H69" s="100" t="s">
        <v>1000</v>
      </c>
      <c r="I69" s="100" t="str">
        <f>VLOOKUP(H69,Presupuesto!$B$11:$C$565,2,0)</f>
        <v>EQUIPO DE TRANSPORTE TRACCION Y ELEVACION</v>
      </c>
      <c r="J69" s="97" t="s">
        <v>1364</v>
      </c>
      <c r="K69" s="97" t="s">
        <v>395</v>
      </c>
      <c r="L69" s="97"/>
    </row>
    <row r="70" spans="3:12" x14ac:dyDescent="0.25">
      <c r="C70" s="98" t="s">
        <v>77</v>
      </c>
      <c r="D70" s="150"/>
      <c r="E70" s="99">
        <v>10000</v>
      </c>
      <c r="F70" s="96">
        <f t="shared" si="3"/>
        <v>0</v>
      </c>
      <c r="G70" s="164"/>
      <c r="H70" s="100" t="s">
        <v>1000</v>
      </c>
      <c r="I70" s="100" t="str">
        <f>VLOOKUP(H70,Presupuesto!$B$11:$C$565,2,0)</f>
        <v>EQUIPO DE TRANSPORTE TRACCION Y ELEVACION</v>
      </c>
      <c r="J70" s="97" t="s">
        <v>1364</v>
      </c>
      <c r="K70" s="97" t="s">
        <v>403</v>
      </c>
      <c r="L70" s="97"/>
    </row>
    <row r="71" spans="3:12" x14ac:dyDescent="0.25">
      <c r="C71" s="98" t="s">
        <v>78</v>
      </c>
      <c r="D71" s="150">
        <v>6</v>
      </c>
      <c r="E71" s="99">
        <v>10000</v>
      </c>
      <c r="F71" s="96">
        <f t="shared" si="3"/>
        <v>60000</v>
      </c>
      <c r="G71" s="164" t="s">
        <v>1497</v>
      </c>
      <c r="H71" s="100" t="s">
        <v>1046</v>
      </c>
      <c r="I71" s="100" t="str">
        <f>VLOOKUP(H71,Presupuesto!$B$11:$C$565,2,0)</f>
        <v>APLICACIONES INFORMATICAS</v>
      </c>
      <c r="J71" s="97" t="s">
        <v>1364</v>
      </c>
      <c r="K71" s="97" t="s">
        <v>399</v>
      </c>
      <c r="L71" s="97"/>
    </row>
    <row r="72" spans="3:12" x14ac:dyDescent="0.25">
      <c r="C72" s="108" t="s">
        <v>79</v>
      </c>
      <c r="D72" s="150"/>
      <c r="E72" s="99">
        <v>2000</v>
      </c>
      <c r="F72" s="96">
        <f t="shared" si="3"/>
        <v>0</v>
      </c>
      <c r="G72" s="164"/>
      <c r="H72" s="109" t="s">
        <v>1014</v>
      </c>
      <c r="I72" s="109" t="str">
        <f>VLOOKUP(H72,Presupuesto!$B$11:$C$565,2,0)</f>
        <v>EQUIPO DE COMPUTACION</v>
      </c>
      <c r="J72" s="97" t="s">
        <v>1364</v>
      </c>
      <c r="K72" s="97" t="s">
        <v>395</v>
      </c>
      <c r="L72" s="97"/>
    </row>
    <row r="73" spans="3:12" x14ac:dyDescent="0.25">
      <c r="C73" s="108" t="s">
        <v>1470</v>
      </c>
      <c r="D73" s="150">
        <v>6</v>
      </c>
      <c r="E73" s="99">
        <v>1500</v>
      </c>
      <c r="F73" s="96">
        <f t="shared" si="3"/>
        <v>9000</v>
      </c>
      <c r="G73" s="164" t="s">
        <v>1497</v>
      </c>
      <c r="H73" s="109" t="s">
        <v>946</v>
      </c>
      <c r="I73" s="109" t="str">
        <f>VLOOKUP(H73,Presupuesto!$B$11:$C$565,2,0)</f>
        <v>UTILES Y MATERIALES ELECTRICOS</v>
      </c>
      <c r="J73" s="97" t="s">
        <v>1364</v>
      </c>
      <c r="K73" s="97" t="s">
        <v>395</v>
      </c>
      <c r="L73" s="97"/>
    </row>
    <row r="74" spans="3:12" x14ac:dyDescent="0.25">
      <c r="C74" s="108" t="s">
        <v>80</v>
      </c>
      <c r="D74" s="150"/>
      <c r="E74" s="99">
        <v>1500</v>
      </c>
      <c r="F74" s="96">
        <f t="shared" si="3"/>
        <v>0</v>
      </c>
      <c r="G74" s="164"/>
      <c r="H74" s="109" t="s">
        <v>1014</v>
      </c>
      <c r="I74" s="109" t="str">
        <f>VLOOKUP(H74,Presupuesto!$B$11:$C$565,2,0)</f>
        <v>EQUIPO DE COMPUTACION</v>
      </c>
      <c r="J74" s="97" t="s">
        <v>1364</v>
      </c>
      <c r="K74" s="97" t="s">
        <v>395</v>
      </c>
      <c r="L74" s="97"/>
    </row>
    <row r="75" spans="3:12" x14ac:dyDescent="0.25">
      <c r="C75" s="108" t="s">
        <v>81</v>
      </c>
      <c r="D75" s="150"/>
      <c r="E75" s="99">
        <v>500</v>
      </c>
      <c r="F75" s="96">
        <f t="shared" si="3"/>
        <v>0</v>
      </c>
      <c r="G75" s="164"/>
      <c r="H75" s="109" t="s">
        <v>955</v>
      </c>
      <c r="I75" s="109" t="str">
        <f>VLOOKUP(H75,Presupuesto!$B$11:$C$565,2,0)</f>
        <v>OTROS RESPUESTOS Y ACCESORIOS MENORES</v>
      </c>
      <c r="J75" s="97" t="s">
        <v>1364</v>
      </c>
      <c r="K75" s="97" t="s">
        <v>395</v>
      </c>
      <c r="L75" s="97"/>
    </row>
    <row r="76" spans="3:12" ht="15.75" thickBot="1" x14ac:dyDescent="0.3">
      <c r="C76" s="101" t="s">
        <v>82</v>
      </c>
      <c r="D76" s="158"/>
      <c r="E76" s="103">
        <v>20</v>
      </c>
      <c r="F76" s="104">
        <f t="shared" si="3"/>
        <v>0</v>
      </c>
      <c r="G76" s="161"/>
      <c r="H76" s="105" t="s">
        <v>955</v>
      </c>
      <c r="I76" s="105" t="str">
        <f>VLOOKUP(H76,Presupuesto!$B$11:$C$565,2,0)</f>
        <v>OTROS RESPUESTOS Y ACCESORIOS MENORES</v>
      </c>
      <c r="J76" s="97" t="s">
        <v>1364</v>
      </c>
      <c r="K76" s="123" t="s">
        <v>394</v>
      </c>
      <c r="L76" s="123"/>
    </row>
    <row r="77" spans="3:12" x14ac:dyDescent="0.25">
      <c r="F77" s="92"/>
      <c r="G77" s="75"/>
      <c r="H77" s="75"/>
      <c r="I77" s="75"/>
    </row>
    <row r="78" spans="3:12" ht="15.75" thickBot="1" x14ac:dyDescent="0.3"/>
    <row r="79" spans="3:12" ht="15.75" thickBot="1" x14ac:dyDescent="0.3">
      <c r="C79" s="29" t="s">
        <v>43</v>
      </c>
      <c r="D79" s="107">
        <f>SUM(F86:F88)</f>
        <v>35000</v>
      </c>
      <c r="F79" s="70"/>
      <c r="G79" s="78"/>
      <c r="H79" s="70"/>
      <c r="I79" s="70"/>
    </row>
    <row r="80" spans="3:12" x14ac:dyDescent="0.25">
      <c r="C80" s="70"/>
      <c r="D80" s="31"/>
      <c r="E80" s="92"/>
      <c r="F80" s="92"/>
      <c r="G80" s="92"/>
      <c r="H80" s="75"/>
      <c r="I80" s="75"/>
      <c r="J80" s="75"/>
      <c r="K80" s="111"/>
    </row>
    <row r="81" spans="3:12" x14ac:dyDescent="0.25">
      <c r="C81" s="70"/>
      <c r="D81" s="31"/>
      <c r="E81" s="92"/>
      <c r="F81" s="92"/>
      <c r="G81" s="92"/>
      <c r="H81" s="75"/>
      <c r="I81" s="75"/>
      <c r="J81" s="75"/>
      <c r="K81" s="111"/>
    </row>
    <row r="82" spans="3:12" ht="15.75" x14ac:dyDescent="0.25">
      <c r="C82" s="201" t="s">
        <v>392</v>
      </c>
      <c r="D82" s="347" t="s">
        <v>3074</v>
      </c>
      <c r="E82" s="92"/>
      <c r="F82" s="92"/>
      <c r="G82" s="92"/>
      <c r="H82" s="75"/>
      <c r="I82" s="75"/>
      <c r="J82" s="75"/>
      <c r="K82" s="111"/>
    </row>
    <row r="83" spans="3:12" ht="18.75" x14ac:dyDescent="0.25">
      <c r="C83" s="207"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Gestionar la compra de :  Una(1) computadora de escritorio o portátil .</v>
      </c>
      <c r="D83" s="31"/>
      <c r="E83" s="92"/>
      <c r="F83" s="92"/>
      <c r="G83" s="92"/>
      <c r="H83" s="75"/>
      <c r="I83" s="75"/>
      <c r="J83" s="75"/>
      <c r="K83" s="111"/>
    </row>
    <row r="84" spans="3:12" x14ac:dyDescent="0.25">
      <c r="F84" s="92"/>
      <c r="G84" s="75"/>
      <c r="H84" s="75"/>
      <c r="I84" s="75"/>
    </row>
    <row r="85" spans="3:12" ht="15.75" thickBot="1" x14ac:dyDescent="0.3">
      <c r="C85" s="148" t="s">
        <v>44</v>
      </c>
      <c r="D85" s="148" t="s">
        <v>55</v>
      </c>
      <c r="E85" s="148" t="s">
        <v>57</v>
      </c>
      <c r="F85" s="149" t="s">
        <v>27</v>
      </c>
      <c r="G85" s="149" t="s">
        <v>131</v>
      </c>
      <c r="H85" s="148" t="s">
        <v>46</v>
      </c>
      <c r="I85" s="148" t="s">
        <v>132</v>
      </c>
      <c r="J85" s="148" t="s">
        <v>410</v>
      </c>
      <c r="K85" s="148" t="s">
        <v>411</v>
      </c>
      <c r="L85" s="148" t="s">
        <v>464</v>
      </c>
    </row>
    <row r="86" spans="3:12" ht="15.75" thickBot="1" x14ac:dyDescent="0.3">
      <c r="C86" s="293" t="s">
        <v>1339</v>
      </c>
      <c r="D86" s="157"/>
      <c r="E86" s="95">
        <f>HLOOKUP($C86,$CB$2:$CE$3,2,0)</f>
        <v>15000</v>
      </c>
      <c r="F86" s="96">
        <f>D86*E86</f>
        <v>0</v>
      </c>
      <c r="G86" s="164"/>
      <c r="H86" s="97" t="s">
        <v>1014</v>
      </c>
      <c r="I86" s="97" t="str">
        <f>VLOOKUP(H86,Presupuesto!$B$11:$C$565,2,0)</f>
        <v>EQUIPO DE COMPUTACION</v>
      </c>
      <c r="J86" s="215" t="s">
        <v>1450</v>
      </c>
      <c r="K86" s="97" t="s">
        <v>394</v>
      </c>
      <c r="L86" s="97"/>
    </row>
    <row r="87" spans="3:12" x14ac:dyDescent="0.25">
      <c r="C87" s="293" t="s">
        <v>1337</v>
      </c>
      <c r="D87" s="150">
        <v>1</v>
      </c>
      <c r="E87" s="95">
        <f>HLOOKUP($C87,$CB$2:$CE$3,2,0)</f>
        <v>35000</v>
      </c>
      <c r="F87" s="96">
        <f>D87*E87</f>
        <v>35000</v>
      </c>
      <c r="G87" s="164" t="s">
        <v>1497</v>
      </c>
      <c r="H87" s="100" t="s">
        <v>1014</v>
      </c>
      <c r="I87" s="100" t="str">
        <f>VLOOKUP(H87,Presupuesto!$B$11:$C$565,2,0)</f>
        <v>EQUIPO DE COMPUTACION</v>
      </c>
      <c r="J87" s="97" t="s">
        <v>1364</v>
      </c>
      <c r="K87" s="97" t="s">
        <v>412</v>
      </c>
      <c r="L87" s="97"/>
    </row>
    <row r="88" spans="3:12" x14ac:dyDescent="0.25">
      <c r="C88" s="98" t="s">
        <v>73</v>
      </c>
      <c r="D88" s="150"/>
      <c r="E88" s="99">
        <v>4000</v>
      </c>
      <c r="F88" s="96">
        <f t="shared" ref="F88" si="4">D88*E88</f>
        <v>0</v>
      </c>
      <c r="G88" s="164"/>
      <c r="H88" s="100" t="s">
        <v>986</v>
      </c>
      <c r="I88" s="100" t="str">
        <f>VLOOKUP(H88,Presupuesto!$B$11:$C$565,2,0)</f>
        <v>EQUIPOS VARIOS DE OFICINA</v>
      </c>
      <c r="J88" s="97" t="s">
        <v>1364</v>
      </c>
      <c r="K88" s="97" t="s">
        <v>395</v>
      </c>
      <c r="L88" s="97"/>
    </row>
    <row r="90" spans="3:12" ht="15.75" thickBot="1" x14ac:dyDescent="0.3"/>
    <row r="91" spans="3:12" ht="15.75" thickBot="1" x14ac:dyDescent="0.3">
      <c r="C91" s="29" t="s">
        <v>43</v>
      </c>
      <c r="D91" s="107">
        <f>SUM(F98:F111)</f>
        <v>91000</v>
      </c>
      <c r="F91" s="70"/>
      <c r="G91" s="78"/>
      <c r="H91" s="70"/>
      <c r="I91" s="70"/>
    </row>
    <row r="92" spans="3:12" x14ac:dyDescent="0.25">
      <c r="C92" s="70"/>
      <c r="D92" s="31"/>
      <c r="E92" s="92"/>
      <c r="F92" s="92"/>
      <c r="G92" s="92"/>
      <c r="H92" s="75"/>
      <c r="I92" s="75"/>
      <c r="J92" s="75"/>
      <c r="K92" s="111"/>
    </row>
    <row r="93" spans="3:12" x14ac:dyDescent="0.25">
      <c r="C93" s="70"/>
      <c r="D93" s="31"/>
      <c r="E93" s="92"/>
      <c r="F93" s="92"/>
      <c r="G93" s="92"/>
      <c r="H93" s="75"/>
      <c r="I93" s="75"/>
      <c r="J93" s="75"/>
      <c r="K93" s="111"/>
    </row>
    <row r="94" spans="3:12" ht="15.75" x14ac:dyDescent="0.25">
      <c r="C94" s="201" t="s">
        <v>392</v>
      </c>
      <c r="D94" s="347" t="s">
        <v>3081</v>
      </c>
      <c r="E94" s="92"/>
      <c r="F94" s="92"/>
      <c r="G94" s="92"/>
      <c r="H94" s="75"/>
      <c r="I94" s="75"/>
      <c r="J94" s="75"/>
      <c r="K94" s="111"/>
    </row>
    <row r="95" spans="3:12" ht="18.75" x14ac:dyDescent="0.25">
      <c r="C95" s="207" t="str">
        <f>IFERROR(VLOOKUP(D94,'1. Desarrollo e Innov. Curricu.'!$E:$F,2,FALSE),IFERROR(VLOOKUP(D94,'2. Investigación Científica'!$E:$F,2,FALSE),IFERROR(VLOOKUP(D94,'3. Vinculación Univ. Sociedad'!$E:$F,2,FALSE),IFERROR(VLOOKUP(D94,'4. Docencia y Profesorado Univ.'!$E:$F,2,FALSE),IFERROR(VLOOKUP(D94,'5. Estudiantes y Graduados'!$E:$F,2,FALSE),IFERROR(VLOOKUP(D94,'11. Gestion Administrativa'!$E:$F,2,FALSE),IFERROR(VLOOKUP(D94,'13. Gestión Académica'!$E:$F,2,FALSE),IFERROR(VLOOKUP(D94,'8. Asegura. de la Calid. y M'!$E:$F,2,FALSE),IFERROR(VLOOKUP(D94,'6. Gestión del Conocimiento'!$E:$F,2,FALSE),IFERROR(VLOOKUP(D94,'15. Gobernabilidad y Proceso...'!$E:$F,2,FALSE),IFERROR(VLOOKUP(D94,'12. Gestión del Talento Humano'!$E:$F,2,FALSE),IFERROR(VLOOKUP(D94,'14. Internacional... de la E.S.'!$E:$F,2,FALSE),IFERROR(VLOOKUP(D94,'10. Posgrado'!$E:$F,2,FALSE),IFERROR(VLOOKUP(D94,'16. Desa. del Sistema Educ.Sup.'!$E:$F,2,FALSE),IFERROR(VLOOKUP(D94,'9. Cultura de Inno. Insti...'!$E:$F,2,FALSE),VLOOKUP(D94,'7. Lo Esencial de la Reforma U.'!$E:$F,2,0))))))))))))))))</f>
        <v>Gestionar la compra del Equipo de computo para uso del departamento y Carrera de Antropología</v>
      </c>
      <c r="D95" s="31"/>
      <c r="E95" s="92"/>
      <c r="F95" s="92"/>
      <c r="G95" s="92"/>
      <c r="H95" s="75"/>
      <c r="I95" s="75"/>
      <c r="J95" s="75"/>
      <c r="K95" s="111"/>
    </row>
    <row r="96" spans="3:12" x14ac:dyDescent="0.25">
      <c r="F96" s="92"/>
      <c r="G96" s="75"/>
      <c r="H96" s="75"/>
      <c r="I96" s="75"/>
    </row>
    <row r="97" spans="3:12" ht="15.75" thickBot="1" x14ac:dyDescent="0.3">
      <c r="C97" s="148" t="s">
        <v>44</v>
      </c>
      <c r="D97" s="148" t="s">
        <v>55</v>
      </c>
      <c r="E97" s="148" t="s">
        <v>57</v>
      </c>
      <c r="F97" s="149" t="s">
        <v>27</v>
      </c>
      <c r="G97" s="149" t="s">
        <v>131</v>
      </c>
      <c r="H97" s="148" t="s">
        <v>46</v>
      </c>
      <c r="I97" s="148" t="s">
        <v>132</v>
      </c>
      <c r="J97" s="148" t="s">
        <v>410</v>
      </c>
      <c r="K97" s="148" t="s">
        <v>411</v>
      </c>
      <c r="L97" s="148" t="s">
        <v>464</v>
      </c>
    </row>
    <row r="98" spans="3:12" ht="15.75" thickBot="1" x14ac:dyDescent="0.3">
      <c r="C98" s="293" t="s">
        <v>1339</v>
      </c>
      <c r="D98" s="157">
        <v>1</v>
      </c>
      <c r="E98" s="95">
        <f>HLOOKUP($C98,$CB$2:$CE$3,2,0)</f>
        <v>15000</v>
      </c>
      <c r="F98" s="96">
        <f>D98*E98</f>
        <v>15000</v>
      </c>
      <c r="G98" s="164" t="s">
        <v>1497</v>
      </c>
      <c r="H98" s="97" t="s">
        <v>1014</v>
      </c>
      <c r="I98" s="97" t="str">
        <f>VLOOKUP(H98,Presupuesto!$B$11:$C$565,2,0)</f>
        <v>EQUIPO DE COMPUTACION</v>
      </c>
      <c r="J98" s="215" t="s">
        <v>1364</v>
      </c>
      <c r="K98" s="97" t="s">
        <v>394</v>
      </c>
      <c r="L98" s="97"/>
    </row>
    <row r="99" spans="3:12" x14ac:dyDescent="0.25">
      <c r="C99" s="293" t="s">
        <v>1337</v>
      </c>
      <c r="D99" s="150">
        <v>1</v>
      </c>
      <c r="E99" s="95">
        <f>HLOOKUP($C99,$CB$2:$CE$3,2,0)</f>
        <v>35000</v>
      </c>
      <c r="F99" s="96">
        <f>D99*E99</f>
        <v>35000</v>
      </c>
      <c r="G99" s="164" t="s">
        <v>1497</v>
      </c>
      <c r="H99" s="100" t="s">
        <v>1014</v>
      </c>
      <c r="I99" s="100" t="str">
        <f>VLOOKUP(H99,Presupuesto!$B$11:$C$565,2,0)</f>
        <v>EQUIPO DE COMPUTACION</v>
      </c>
      <c r="J99" s="97" t="str">
        <f>$J$98</f>
        <v>Gestión Administrativa y  financiera en apoyo al Desarrollo Académico</v>
      </c>
      <c r="K99" s="97" t="s">
        <v>412</v>
      </c>
      <c r="L99" s="97"/>
    </row>
    <row r="100" spans="3:12" x14ac:dyDescent="0.25">
      <c r="C100" s="98" t="s">
        <v>73</v>
      </c>
      <c r="D100" s="150"/>
      <c r="E100" s="99">
        <v>4000</v>
      </c>
      <c r="F100" s="96">
        <f t="shared" ref="F100:F111" si="5">D100*E100</f>
        <v>0</v>
      </c>
      <c r="G100" s="164"/>
      <c r="H100" s="100" t="s">
        <v>986</v>
      </c>
      <c r="I100" s="100" t="str">
        <f>VLOOKUP(H100,Presupuesto!$B$11:$C$565,2,0)</f>
        <v>EQUIPOS VARIOS DE OFICINA</v>
      </c>
      <c r="J100" s="97" t="str">
        <f t="shared" ref="J100:J111" si="6">$J$98</f>
        <v>Gestión Administrativa y  financiera en apoyo al Desarrollo Académico</v>
      </c>
      <c r="K100" s="97" t="s">
        <v>395</v>
      </c>
      <c r="L100" s="97"/>
    </row>
    <row r="101" spans="3:12" x14ac:dyDescent="0.25">
      <c r="C101" s="98" t="s">
        <v>74</v>
      </c>
      <c r="D101" s="150">
        <v>1</v>
      </c>
      <c r="E101" s="99">
        <v>8000</v>
      </c>
      <c r="F101" s="96">
        <f t="shared" si="5"/>
        <v>8000</v>
      </c>
      <c r="G101" s="164" t="s">
        <v>1497</v>
      </c>
      <c r="H101" s="100" t="s">
        <v>1014</v>
      </c>
      <c r="I101" s="100" t="str">
        <f>VLOOKUP(H101,Presupuesto!$B$11:$C$565,2,0)</f>
        <v>EQUIPO DE COMPUTACION</v>
      </c>
      <c r="J101" s="97" t="str">
        <f t="shared" si="6"/>
        <v>Gestión Administrativa y  financiera en apoyo al Desarrollo Académico</v>
      </c>
      <c r="K101" s="97" t="s">
        <v>395</v>
      </c>
      <c r="L101" s="97"/>
    </row>
    <row r="102" spans="3:12" x14ac:dyDescent="0.25">
      <c r="C102" s="98" t="s">
        <v>75</v>
      </c>
      <c r="D102" s="150"/>
      <c r="E102" s="99">
        <v>5000</v>
      </c>
      <c r="F102" s="96">
        <f t="shared" si="5"/>
        <v>0</v>
      </c>
      <c r="G102" s="164"/>
      <c r="H102" s="100" t="s">
        <v>1014</v>
      </c>
      <c r="I102" s="100" t="str">
        <f>VLOOKUP(H102,Presupuesto!$B$11:$C$565,2,0)</f>
        <v>EQUIPO DE COMPUTACION</v>
      </c>
      <c r="J102" s="97" t="str">
        <f t="shared" si="6"/>
        <v>Gestión Administrativa y  financiera en apoyo al Desarrollo Académico</v>
      </c>
      <c r="K102" s="97" t="s">
        <v>395</v>
      </c>
      <c r="L102" s="97"/>
    </row>
    <row r="103" spans="3:12" x14ac:dyDescent="0.25">
      <c r="C103" s="98" t="s">
        <v>35</v>
      </c>
      <c r="D103" s="150">
        <v>1</v>
      </c>
      <c r="E103" s="99">
        <v>13000</v>
      </c>
      <c r="F103" s="96">
        <f t="shared" si="5"/>
        <v>13000</v>
      </c>
      <c r="G103" s="164" t="s">
        <v>1497</v>
      </c>
      <c r="H103" s="100" t="s">
        <v>1000</v>
      </c>
      <c r="I103" s="100" t="str">
        <f>VLOOKUP(H103,Presupuesto!$B$11:$C$565,2,0)</f>
        <v>EQUIPO DE TRANSPORTE TRACCION Y ELEVACION</v>
      </c>
      <c r="J103" s="97" t="str">
        <f t="shared" si="6"/>
        <v>Gestión Administrativa y  financiera en apoyo al Desarrollo Académico</v>
      </c>
      <c r="K103" s="97" t="s">
        <v>395</v>
      </c>
      <c r="L103" s="97"/>
    </row>
    <row r="104" spans="3:12" x14ac:dyDescent="0.25">
      <c r="C104" s="98" t="s">
        <v>76</v>
      </c>
      <c r="D104" s="150"/>
      <c r="E104" s="99">
        <v>15000</v>
      </c>
      <c r="F104" s="96">
        <f t="shared" si="5"/>
        <v>0</v>
      </c>
      <c r="G104" s="164"/>
      <c r="H104" s="100" t="s">
        <v>1000</v>
      </c>
      <c r="I104" s="100" t="str">
        <f>VLOOKUP(H104,Presupuesto!$B$11:$C$565,2,0)</f>
        <v>EQUIPO DE TRANSPORTE TRACCION Y ELEVACION</v>
      </c>
      <c r="J104" s="97" t="str">
        <f t="shared" si="6"/>
        <v>Gestión Administrativa y  financiera en apoyo al Desarrollo Académico</v>
      </c>
      <c r="K104" s="97" t="s">
        <v>395</v>
      </c>
      <c r="L104" s="97"/>
    </row>
    <row r="105" spans="3:12" x14ac:dyDescent="0.25">
      <c r="C105" s="98" t="s">
        <v>77</v>
      </c>
      <c r="D105" s="150"/>
      <c r="E105" s="99">
        <v>10000</v>
      </c>
      <c r="F105" s="96">
        <f t="shared" si="5"/>
        <v>0</v>
      </c>
      <c r="G105" s="164"/>
      <c r="H105" s="100" t="s">
        <v>1000</v>
      </c>
      <c r="I105" s="100" t="str">
        <f>VLOOKUP(H105,Presupuesto!$B$11:$C$565,2,0)</f>
        <v>EQUIPO DE TRANSPORTE TRACCION Y ELEVACION</v>
      </c>
      <c r="J105" s="97" t="str">
        <f t="shared" si="6"/>
        <v>Gestión Administrativa y  financiera en apoyo al Desarrollo Académico</v>
      </c>
      <c r="K105" s="97" t="s">
        <v>403</v>
      </c>
      <c r="L105" s="97"/>
    </row>
    <row r="106" spans="3:12" x14ac:dyDescent="0.25">
      <c r="C106" s="98" t="s">
        <v>78</v>
      </c>
      <c r="D106" s="150">
        <v>2</v>
      </c>
      <c r="E106" s="99">
        <v>10000</v>
      </c>
      <c r="F106" s="96">
        <f t="shared" si="5"/>
        <v>20000</v>
      </c>
      <c r="G106" s="164" t="s">
        <v>1497</v>
      </c>
      <c r="H106" s="100" t="s">
        <v>1046</v>
      </c>
      <c r="I106" s="100" t="str">
        <f>VLOOKUP(H106,Presupuesto!$B$11:$C$565,2,0)</f>
        <v>APLICACIONES INFORMATICAS</v>
      </c>
      <c r="J106" s="97" t="str">
        <f t="shared" si="6"/>
        <v>Gestión Administrativa y  financiera en apoyo al Desarrollo Académico</v>
      </c>
      <c r="K106" s="97" t="s">
        <v>399</v>
      </c>
      <c r="L106" s="97"/>
    </row>
    <row r="107" spans="3:12" x14ac:dyDescent="0.25">
      <c r="C107" s="108" t="s">
        <v>79</v>
      </c>
      <c r="D107" s="150"/>
      <c r="E107" s="99">
        <v>2000</v>
      </c>
      <c r="F107" s="96">
        <f t="shared" si="5"/>
        <v>0</v>
      </c>
      <c r="G107" s="164"/>
      <c r="H107" s="109" t="s">
        <v>1014</v>
      </c>
      <c r="I107" s="109" t="str">
        <f>VLOOKUP(H107,Presupuesto!$B$11:$C$565,2,0)</f>
        <v>EQUIPO DE COMPUTACION</v>
      </c>
      <c r="J107" s="97" t="str">
        <f t="shared" si="6"/>
        <v>Gestión Administrativa y  financiera en apoyo al Desarrollo Académico</v>
      </c>
      <c r="K107" s="97" t="s">
        <v>395</v>
      </c>
      <c r="L107" s="97"/>
    </row>
    <row r="108" spans="3:12" x14ac:dyDescent="0.25">
      <c r="C108" s="108" t="s">
        <v>1470</v>
      </c>
      <c r="D108" s="150"/>
      <c r="E108" s="99">
        <v>1500</v>
      </c>
      <c r="F108" s="96">
        <f t="shared" si="5"/>
        <v>0</v>
      </c>
      <c r="G108" s="164"/>
      <c r="H108" s="109" t="s">
        <v>946</v>
      </c>
      <c r="I108" s="109" t="str">
        <f>VLOOKUP(H108,Presupuesto!$B$11:$C$565,2,0)</f>
        <v>UTILES Y MATERIALES ELECTRICOS</v>
      </c>
      <c r="J108" s="97" t="str">
        <f t="shared" si="6"/>
        <v>Gestión Administrativa y  financiera en apoyo al Desarrollo Académico</v>
      </c>
      <c r="K108" s="97" t="s">
        <v>395</v>
      </c>
      <c r="L108" s="97"/>
    </row>
    <row r="109" spans="3:12" x14ac:dyDescent="0.25">
      <c r="C109" s="108" t="s">
        <v>80</v>
      </c>
      <c r="D109" s="150"/>
      <c r="E109" s="99">
        <v>1500</v>
      </c>
      <c r="F109" s="96">
        <f t="shared" si="5"/>
        <v>0</v>
      </c>
      <c r="G109" s="164"/>
      <c r="H109" s="109" t="s">
        <v>1014</v>
      </c>
      <c r="I109" s="109" t="str">
        <f>VLOOKUP(H109,Presupuesto!$B$11:$C$565,2,0)</f>
        <v>EQUIPO DE COMPUTACION</v>
      </c>
      <c r="J109" s="97" t="str">
        <f t="shared" si="6"/>
        <v>Gestión Administrativa y  financiera en apoyo al Desarrollo Académico</v>
      </c>
      <c r="K109" s="97" t="s">
        <v>395</v>
      </c>
      <c r="L109" s="97"/>
    </row>
    <row r="110" spans="3:12" x14ac:dyDescent="0.25">
      <c r="C110" s="108" t="s">
        <v>81</v>
      </c>
      <c r="D110" s="150"/>
      <c r="E110" s="99">
        <v>500</v>
      </c>
      <c r="F110" s="96">
        <f t="shared" si="5"/>
        <v>0</v>
      </c>
      <c r="G110" s="164"/>
      <c r="H110" s="109" t="s">
        <v>955</v>
      </c>
      <c r="I110" s="109" t="str">
        <f>VLOOKUP(H110,Presupuesto!$B$11:$C$565,2,0)</f>
        <v>OTROS RESPUESTOS Y ACCESORIOS MENORES</v>
      </c>
      <c r="J110" s="97" t="str">
        <f t="shared" si="6"/>
        <v>Gestión Administrativa y  financiera en apoyo al Desarrollo Académico</v>
      </c>
      <c r="K110" s="97" t="s">
        <v>395</v>
      </c>
      <c r="L110" s="97"/>
    </row>
    <row r="111" spans="3:12" ht="15.75" thickBot="1" x14ac:dyDescent="0.3">
      <c r="C111" s="101" t="s">
        <v>82</v>
      </c>
      <c r="D111" s="158"/>
      <c r="E111" s="103">
        <v>20</v>
      </c>
      <c r="F111" s="104">
        <f t="shared" si="5"/>
        <v>0</v>
      </c>
      <c r="G111" s="161"/>
      <c r="H111" s="105" t="s">
        <v>955</v>
      </c>
      <c r="I111" s="105" t="str">
        <f>VLOOKUP(H111,Presupuesto!$B$11:$C$565,2,0)</f>
        <v>OTROS RESPUESTOS Y ACCESORIOS MENORES</v>
      </c>
      <c r="J111" s="105" t="str">
        <f t="shared" si="6"/>
        <v>Gestión Administrativa y  financiera en apoyo al Desarrollo Académico</v>
      </c>
      <c r="K111" s="123" t="s">
        <v>394</v>
      </c>
      <c r="L111" s="123"/>
    </row>
    <row r="112" spans="3:12" x14ac:dyDescent="0.25">
      <c r="F112" s="92"/>
      <c r="G112" s="75"/>
      <c r="H112" s="75"/>
      <c r="I112" s="75"/>
    </row>
    <row r="113" spans="3:12" ht="15.75" thickBot="1" x14ac:dyDescent="0.3"/>
    <row r="114" spans="3:12" ht="15.75" thickBot="1" x14ac:dyDescent="0.3">
      <c r="C114" s="29" t="s">
        <v>43</v>
      </c>
      <c r="D114" s="107">
        <f>SUM(F121:F134)</f>
        <v>92500</v>
      </c>
      <c r="F114" s="70"/>
      <c r="G114" s="78"/>
      <c r="H114" s="70"/>
      <c r="I114" s="70"/>
    </row>
    <row r="115" spans="3:12" x14ac:dyDescent="0.25">
      <c r="C115" s="70"/>
      <c r="D115" s="31"/>
      <c r="E115" s="92"/>
      <c r="F115" s="92"/>
      <c r="G115" s="92"/>
      <c r="H115" s="75"/>
      <c r="I115" s="75"/>
      <c r="J115" s="75"/>
      <c r="K115" s="111"/>
    </row>
    <row r="116" spans="3:12" x14ac:dyDescent="0.25">
      <c r="C116" s="70"/>
      <c r="D116" s="31"/>
      <c r="E116" s="92"/>
      <c r="F116" s="92"/>
      <c r="G116" s="92"/>
      <c r="H116" s="75"/>
      <c r="I116" s="75"/>
      <c r="J116" s="75"/>
      <c r="K116" s="111"/>
    </row>
    <row r="117" spans="3:12" ht="15.75" x14ac:dyDescent="0.25">
      <c r="C117" s="201" t="s">
        <v>392</v>
      </c>
      <c r="D117" s="347" t="s">
        <v>3128</v>
      </c>
      <c r="E117" s="92"/>
      <c r="F117" s="92"/>
      <c r="G117" s="92"/>
      <c r="H117" s="75"/>
      <c r="I117" s="75"/>
      <c r="J117" s="75"/>
      <c r="K117" s="111"/>
    </row>
    <row r="118" spans="3:12" ht="18.75" x14ac:dyDescent="0.25">
      <c r="C118" s="207" t="str">
        <f>IFERROR(VLOOKUP(D117,'1. Desarrollo e Innov. Curricu.'!$E:$F,2,FALSE),IFERROR(VLOOKUP(D117,'2. Investigación Científica'!$E:$F,2,FALSE),IFERROR(VLOOKUP(D117,'3. Vinculación Univ. Sociedad'!$E:$F,2,FALSE),IFERROR(VLOOKUP(D117,'4. Docencia y Profesorado Univ.'!$E:$F,2,FALSE),IFERROR(VLOOKUP(D117,'5. Estudiantes y Graduados'!$E:$F,2,FALSE),IFERROR(VLOOKUP(D117,'11. Gestion Administrativa'!$E:$F,2,FALSE),IFERROR(VLOOKUP(D117,'13. Gestión Académica'!$E:$F,2,FALSE),IFERROR(VLOOKUP(D117,'8. Asegura. de la Calid. y M'!$E:$F,2,FALSE),IFERROR(VLOOKUP(D117,'6. Gestión del Conocimiento'!$E:$F,2,FALSE),IFERROR(VLOOKUP(D117,'15. Gobernabilidad y Proceso...'!$E:$F,2,FALSE),IFERROR(VLOOKUP(D117,'12. Gestión del Talento Humano'!$E:$F,2,FALSE),IFERROR(VLOOKUP(D117,'14. Internacional... de la E.S.'!$E:$F,2,FALSE),IFERROR(VLOOKUP(D117,'10. Posgrado'!$E:$F,2,FALSE),IFERROR(VLOOKUP(D117,'16. Desa. del Sistema Educ.Sup.'!$E:$F,2,FALSE),IFERROR(VLOOKUP(D117,'9. Cultura de Inno. Insti...'!$E:$F,2,FALSE),VLOOKUP(D117,'7. Lo Esencial de la Reforma U.'!$E:$F,2,0))))))))))))))))</f>
        <v xml:space="preserve">Gestionar la compra: Tres computadoras, Una impresora multifuncional,  Dos proyectores,  Dos juegos de parlantes  </v>
      </c>
      <c r="D118" s="31"/>
      <c r="E118" s="92"/>
      <c r="F118" s="92"/>
      <c r="G118" s="92"/>
      <c r="H118" s="75"/>
      <c r="I118" s="75"/>
      <c r="J118" s="75"/>
      <c r="K118" s="111"/>
    </row>
    <row r="119" spans="3:12" x14ac:dyDescent="0.25">
      <c r="F119" s="92"/>
      <c r="G119" s="75"/>
      <c r="H119" s="75"/>
      <c r="I119" s="75"/>
    </row>
    <row r="120" spans="3:12" ht="15.75" thickBot="1" x14ac:dyDescent="0.3">
      <c r="C120" s="148" t="s">
        <v>44</v>
      </c>
      <c r="D120" s="148" t="s">
        <v>55</v>
      </c>
      <c r="E120" s="148" t="s">
        <v>57</v>
      </c>
      <c r="F120" s="149" t="s">
        <v>27</v>
      </c>
      <c r="G120" s="149" t="s">
        <v>131</v>
      </c>
      <c r="H120" s="148" t="s">
        <v>46</v>
      </c>
      <c r="I120" s="148" t="s">
        <v>132</v>
      </c>
      <c r="J120" s="148" t="s">
        <v>410</v>
      </c>
      <c r="K120" s="148" t="s">
        <v>411</v>
      </c>
      <c r="L120" s="148" t="s">
        <v>464</v>
      </c>
    </row>
    <row r="121" spans="3:12" ht="15.75" thickBot="1" x14ac:dyDescent="0.3">
      <c r="C121" s="293" t="s">
        <v>1339</v>
      </c>
      <c r="D121" s="157">
        <v>3</v>
      </c>
      <c r="E121" s="95">
        <f>HLOOKUP($C121,$CB$2:$CE$3,2,0)</f>
        <v>15000</v>
      </c>
      <c r="F121" s="96">
        <f>D121*E121</f>
        <v>45000</v>
      </c>
      <c r="G121" s="164" t="s">
        <v>1497</v>
      </c>
      <c r="H121" s="97" t="s">
        <v>1014</v>
      </c>
      <c r="I121" s="97" t="str">
        <f>VLOOKUP(H121,Presupuesto!$B$11:$C$565,2,0)</f>
        <v>EQUIPO DE COMPUTACION</v>
      </c>
      <c r="J121" s="215" t="s">
        <v>1364</v>
      </c>
      <c r="K121" s="97" t="s">
        <v>394</v>
      </c>
      <c r="L121" s="97"/>
    </row>
    <row r="122" spans="3:12" x14ac:dyDescent="0.25">
      <c r="C122" s="293" t="s">
        <v>1337</v>
      </c>
      <c r="D122" s="150"/>
      <c r="E122" s="95">
        <f>HLOOKUP($C122,$CB$2:$CE$3,2,0)</f>
        <v>35000</v>
      </c>
      <c r="F122" s="96">
        <f>D122*E122</f>
        <v>0</v>
      </c>
      <c r="G122" s="164"/>
      <c r="H122" s="100" t="s">
        <v>1014</v>
      </c>
      <c r="I122" s="100" t="str">
        <f>VLOOKUP(H122,Presupuesto!$B$11:$C$565,2,0)</f>
        <v>EQUIPO DE COMPUTACION</v>
      </c>
      <c r="J122" s="97" t="s">
        <v>1364</v>
      </c>
      <c r="K122" s="97" t="s">
        <v>412</v>
      </c>
      <c r="L122" s="97"/>
    </row>
    <row r="123" spans="3:12" x14ac:dyDescent="0.25">
      <c r="C123" s="98" t="s">
        <v>73</v>
      </c>
      <c r="D123" s="150"/>
      <c r="E123" s="99">
        <v>4000</v>
      </c>
      <c r="F123" s="96">
        <f t="shared" ref="F123:F134" si="7">D123*E123</f>
        <v>0</v>
      </c>
      <c r="G123" s="164"/>
      <c r="H123" s="100" t="s">
        <v>986</v>
      </c>
      <c r="I123" s="100" t="str">
        <f>VLOOKUP(H123,Presupuesto!$B$11:$C$565,2,0)</f>
        <v>EQUIPOS VARIOS DE OFICINA</v>
      </c>
      <c r="J123" s="97" t="s">
        <v>1364</v>
      </c>
      <c r="K123" s="97" t="s">
        <v>395</v>
      </c>
      <c r="L123" s="97"/>
    </row>
    <row r="124" spans="3:12" x14ac:dyDescent="0.25">
      <c r="C124" s="98" t="s">
        <v>74</v>
      </c>
      <c r="D124" s="150">
        <v>1</v>
      </c>
      <c r="E124" s="99">
        <v>8000</v>
      </c>
      <c r="F124" s="96">
        <f t="shared" si="7"/>
        <v>8000</v>
      </c>
      <c r="G124" s="164" t="s">
        <v>1497</v>
      </c>
      <c r="H124" s="100" t="s">
        <v>1014</v>
      </c>
      <c r="I124" s="100" t="str">
        <f>VLOOKUP(H124,Presupuesto!$B$11:$C$565,2,0)</f>
        <v>EQUIPO DE COMPUTACION</v>
      </c>
      <c r="J124" s="97" t="s">
        <v>1364</v>
      </c>
      <c r="K124" s="97" t="s">
        <v>395</v>
      </c>
      <c r="L124" s="97"/>
    </row>
    <row r="125" spans="3:12" x14ac:dyDescent="0.25">
      <c r="C125" s="98" t="s">
        <v>75</v>
      </c>
      <c r="D125" s="150">
        <v>1</v>
      </c>
      <c r="E125" s="99">
        <v>5000</v>
      </c>
      <c r="F125" s="96">
        <f t="shared" si="7"/>
        <v>5000</v>
      </c>
      <c r="G125" s="164" t="s">
        <v>1497</v>
      </c>
      <c r="H125" s="100" t="s">
        <v>1014</v>
      </c>
      <c r="I125" s="100" t="str">
        <f>VLOOKUP(H125,Presupuesto!$B$11:$C$565,2,0)</f>
        <v>EQUIPO DE COMPUTACION</v>
      </c>
      <c r="J125" s="97" t="s">
        <v>1364</v>
      </c>
      <c r="K125" s="97" t="s">
        <v>395</v>
      </c>
      <c r="L125" s="97"/>
    </row>
    <row r="126" spans="3:12" x14ac:dyDescent="0.25">
      <c r="C126" s="98" t="s">
        <v>35</v>
      </c>
      <c r="D126" s="150"/>
      <c r="E126" s="99">
        <v>13000</v>
      </c>
      <c r="F126" s="96">
        <f t="shared" si="7"/>
        <v>0</v>
      </c>
      <c r="G126" s="164"/>
      <c r="H126" s="100" t="s">
        <v>1000</v>
      </c>
      <c r="I126" s="100" t="str">
        <f>VLOOKUP(H126,Presupuesto!$B$11:$C$565,2,0)</f>
        <v>EQUIPO DE TRANSPORTE TRACCION Y ELEVACION</v>
      </c>
      <c r="J126" s="97" t="s">
        <v>1364</v>
      </c>
      <c r="K126" s="97" t="s">
        <v>395</v>
      </c>
      <c r="L126" s="97"/>
    </row>
    <row r="127" spans="3:12" x14ac:dyDescent="0.25">
      <c r="C127" s="98" t="s">
        <v>76</v>
      </c>
      <c r="D127" s="150"/>
      <c r="E127" s="99">
        <v>15000</v>
      </c>
      <c r="F127" s="96">
        <f t="shared" si="7"/>
        <v>0</v>
      </c>
      <c r="G127" s="164"/>
      <c r="H127" s="100" t="s">
        <v>1000</v>
      </c>
      <c r="I127" s="100" t="str">
        <f>VLOOKUP(H127,Presupuesto!$B$11:$C$565,2,0)</f>
        <v>EQUIPO DE TRANSPORTE TRACCION Y ELEVACION</v>
      </c>
      <c r="J127" s="97" t="s">
        <v>1364</v>
      </c>
      <c r="K127" s="97" t="s">
        <v>395</v>
      </c>
      <c r="L127" s="97"/>
    </row>
    <row r="128" spans="3:12" x14ac:dyDescent="0.25">
      <c r="C128" s="98" t="s">
        <v>77</v>
      </c>
      <c r="D128" s="150"/>
      <c r="E128" s="99">
        <v>10000</v>
      </c>
      <c r="F128" s="96">
        <f t="shared" si="7"/>
        <v>0</v>
      </c>
      <c r="G128" s="164"/>
      <c r="H128" s="100" t="s">
        <v>1000</v>
      </c>
      <c r="I128" s="100" t="str">
        <f>VLOOKUP(H128,Presupuesto!$B$11:$C$565,2,0)</f>
        <v>EQUIPO DE TRANSPORTE TRACCION Y ELEVACION</v>
      </c>
      <c r="J128" s="97" t="s">
        <v>1364</v>
      </c>
      <c r="K128" s="97" t="s">
        <v>403</v>
      </c>
      <c r="L128" s="97"/>
    </row>
    <row r="129" spans="3:12" x14ac:dyDescent="0.25">
      <c r="C129" s="98" t="s">
        <v>78</v>
      </c>
      <c r="D129" s="150">
        <v>3</v>
      </c>
      <c r="E129" s="99">
        <v>10000</v>
      </c>
      <c r="F129" s="96">
        <f t="shared" si="7"/>
        <v>30000</v>
      </c>
      <c r="G129" s="164" t="s">
        <v>1497</v>
      </c>
      <c r="H129" s="100" t="s">
        <v>1046</v>
      </c>
      <c r="I129" s="100" t="str">
        <f>VLOOKUP(H129,Presupuesto!$B$11:$C$565,2,0)</f>
        <v>APLICACIONES INFORMATICAS</v>
      </c>
      <c r="J129" s="97" t="s">
        <v>1364</v>
      </c>
      <c r="K129" s="97" t="s">
        <v>399</v>
      </c>
      <c r="L129" s="97"/>
    </row>
    <row r="130" spans="3:12" x14ac:dyDescent="0.25">
      <c r="C130" s="108" t="s">
        <v>79</v>
      </c>
      <c r="D130" s="150"/>
      <c r="E130" s="99">
        <v>2000</v>
      </c>
      <c r="F130" s="96">
        <f t="shared" si="7"/>
        <v>0</v>
      </c>
      <c r="G130" s="164"/>
      <c r="H130" s="109" t="s">
        <v>1014</v>
      </c>
      <c r="I130" s="109" t="str">
        <f>VLOOKUP(H130,Presupuesto!$B$11:$C$565,2,0)</f>
        <v>EQUIPO DE COMPUTACION</v>
      </c>
      <c r="J130" s="97" t="s">
        <v>1364</v>
      </c>
      <c r="K130" s="97" t="s">
        <v>395</v>
      </c>
      <c r="L130" s="97"/>
    </row>
    <row r="131" spans="3:12" x14ac:dyDescent="0.25">
      <c r="C131" s="108" t="s">
        <v>1470</v>
      </c>
      <c r="D131" s="150">
        <v>3</v>
      </c>
      <c r="E131" s="99">
        <v>1500</v>
      </c>
      <c r="F131" s="96">
        <f t="shared" si="7"/>
        <v>4500</v>
      </c>
      <c r="G131" s="164" t="s">
        <v>1497</v>
      </c>
      <c r="H131" s="109" t="s">
        <v>946</v>
      </c>
      <c r="I131" s="109" t="str">
        <f>VLOOKUP(H131,Presupuesto!$B$11:$C$565,2,0)</f>
        <v>UTILES Y MATERIALES ELECTRICOS</v>
      </c>
      <c r="J131" s="97" t="s">
        <v>1364</v>
      </c>
      <c r="K131" s="97" t="s">
        <v>395</v>
      </c>
      <c r="L131" s="97"/>
    </row>
    <row r="132" spans="3:12" x14ac:dyDescent="0.25">
      <c r="C132" s="108" t="s">
        <v>80</v>
      </c>
      <c r="D132" s="150"/>
      <c r="E132" s="99">
        <v>1500</v>
      </c>
      <c r="F132" s="96">
        <f t="shared" si="7"/>
        <v>0</v>
      </c>
      <c r="G132" s="164"/>
      <c r="H132" s="109" t="s">
        <v>1014</v>
      </c>
      <c r="I132" s="109" t="str">
        <f>VLOOKUP(H132,Presupuesto!$B$11:$C$565,2,0)</f>
        <v>EQUIPO DE COMPUTACION</v>
      </c>
      <c r="J132" s="97" t="s">
        <v>1364</v>
      </c>
      <c r="K132" s="97" t="s">
        <v>395</v>
      </c>
      <c r="L132" s="97"/>
    </row>
    <row r="133" spans="3:12" x14ac:dyDescent="0.25">
      <c r="C133" s="108" t="s">
        <v>81</v>
      </c>
      <c r="D133" s="150"/>
      <c r="E133" s="99">
        <v>500</v>
      </c>
      <c r="F133" s="96">
        <f t="shared" si="7"/>
        <v>0</v>
      </c>
      <c r="G133" s="164"/>
      <c r="H133" s="109" t="s">
        <v>955</v>
      </c>
      <c r="I133" s="109" t="str">
        <f>VLOOKUP(H133,Presupuesto!$B$11:$C$565,2,0)</f>
        <v>OTROS RESPUESTOS Y ACCESORIOS MENORES</v>
      </c>
      <c r="J133" s="97" t="s">
        <v>1364</v>
      </c>
      <c r="K133" s="97" t="s">
        <v>395</v>
      </c>
      <c r="L133" s="97"/>
    </row>
    <row r="134" spans="3:12" ht="15.75" thickBot="1" x14ac:dyDescent="0.3">
      <c r="C134" s="101" t="s">
        <v>82</v>
      </c>
      <c r="D134" s="158"/>
      <c r="E134" s="103">
        <v>20</v>
      </c>
      <c r="F134" s="104">
        <f t="shared" si="7"/>
        <v>0</v>
      </c>
      <c r="G134" s="161"/>
      <c r="H134" s="105" t="s">
        <v>955</v>
      </c>
      <c r="I134" s="105" t="str">
        <f>VLOOKUP(H134,Presupuesto!$B$11:$C$565,2,0)</f>
        <v>OTROS RESPUESTOS Y ACCESORIOS MENORES</v>
      </c>
      <c r="J134" s="97" t="s">
        <v>1364</v>
      </c>
      <c r="K134" s="123" t="s">
        <v>394</v>
      </c>
      <c r="L134" s="123"/>
    </row>
    <row r="136" spans="3:12" s="428" customFormat="1" x14ac:dyDescent="0.25">
      <c r="G136" s="415"/>
    </row>
    <row r="137" spans="3:12" s="428" customFormat="1" ht="15.75" thickBot="1" x14ac:dyDescent="0.3">
      <c r="G137" s="415"/>
    </row>
    <row r="138" spans="3:12" s="428" customFormat="1" ht="15.75" thickBot="1" x14ac:dyDescent="0.3">
      <c r="C138" s="29" t="s">
        <v>43</v>
      </c>
      <c r="D138" s="107">
        <f>SUM(F145:F158)</f>
        <v>397500</v>
      </c>
      <c r="F138" s="70"/>
      <c r="G138" s="78"/>
      <c r="H138" s="70"/>
      <c r="I138" s="70"/>
    </row>
    <row r="139" spans="3:12" s="428" customFormat="1" x14ac:dyDescent="0.25">
      <c r="C139" s="70"/>
      <c r="D139" s="31"/>
      <c r="E139" s="92"/>
      <c r="F139" s="92"/>
      <c r="G139" s="92"/>
      <c r="H139" s="75"/>
      <c r="I139" s="75"/>
      <c r="J139" s="75"/>
      <c r="K139" s="111"/>
    </row>
    <row r="140" spans="3:12" s="428" customFormat="1" x14ac:dyDescent="0.25">
      <c r="C140" s="70"/>
      <c r="D140" s="31"/>
      <c r="E140" s="92"/>
      <c r="F140" s="92"/>
      <c r="G140" s="92"/>
      <c r="H140" s="75"/>
      <c r="I140" s="75"/>
      <c r="J140" s="75"/>
      <c r="K140" s="111"/>
    </row>
    <row r="141" spans="3:12" s="428" customFormat="1" ht="15.75" x14ac:dyDescent="0.25">
      <c r="C141" s="201" t="s">
        <v>392</v>
      </c>
      <c r="D141" s="347" t="s">
        <v>3136</v>
      </c>
      <c r="E141" s="92"/>
      <c r="F141" s="92"/>
      <c r="G141" s="92"/>
      <c r="H141" s="75"/>
      <c r="I141" s="75"/>
      <c r="J141" s="75"/>
      <c r="K141" s="111"/>
    </row>
    <row r="142" spans="3:12" s="428" customFormat="1" ht="18.75" x14ac:dyDescent="0.25">
      <c r="C142" s="207" t="str">
        <f>IFERROR(VLOOKUP(D141,'1. Desarrollo e Innov. Curricu.'!$E:$F,2,FALSE),IFERROR(VLOOKUP(D141,'2. Investigación Científica'!$E:$F,2,FALSE),IFERROR(VLOOKUP(D141,'3. Vinculación Univ. Sociedad'!$E:$F,2,FALSE),IFERROR(VLOOKUP(D141,'4. Docencia y Profesorado Univ.'!$E:$F,2,FALSE),IFERROR(VLOOKUP(D141,'5. Estudiantes y Graduados'!$E:$F,2,FALSE),IFERROR(VLOOKUP(D141,'11. Gestion Administrativa'!$E:$F,2,FALSE),IFERROR(VLOOKUP(D141,'13. Gestión Académica'!$E:$F,2,FALSE),IFERROR(VLOOKUP(D141,'8. Asegura. de la Calid. y M'!$E:$F,2,FALSE),IFERROR(VLOOKUP(D141,'6. Gestión del Conocimiento'!$E:$F,2,FALSE),IFERROR(VLOOKUP(D141,'15. Gobernabilidad y Proceso...'!$E:$F,2,FALSE),IFERROR(VLOOKUP(D141,'12. Gestión del Talento Humano'!$E:$F,2,FALSE),IFERROR(VLOOKUP(D141,'14. Internacional... de la E.S.'!$E:$F,2,FALSE),IFERROR(VLOOKUP(D141,'10. Posgrado'!$E:$F,2,FALSE),IFERROR(VLOOKUP(D141,'16. Desa. del Sistema Educ.Sup.'!$E:$F,2,FALSE),IFERROR(VLOOKUP(D141,'9. Cultura de Inno. Insti...'!$E:$F,2,FALSE),VLOOKUP(D141,'7. Lo Esencial de la Reforma U.'!$E:$F,2,0))))))))))))))))</f>
        <v xml:space="preserve">Gestionar la compra la compra de 15 computadoras para el centro tecnologico multimedia. </v>
      </c>
      <c r="D142" s="31"/>
      <c r="E142" s="92"/>
      <c r="F142" s="92"/>
      <c r="G142" s="92"/>
      <c r="H142" s="75"/>
      <c r="I142" s="75"/>
      <c r="J142" s="75"/>
      <c r="K142" s="111"/>
    </row>
    <row r="143" spans="3:12" s="428" customFormat="1" x14ac:dyDescent="0.25">
      <c r="F143" s="92"/>
      <c r="G143" s="75"/>
      <c r="H143" s="75"/>
      <c r="I143" s="75"/>
    </row>
    <row r="144" spans="3:12" s="428" customFormat="1" ht="15.75" thickBot="1" x14ac:dyDescent="0.3">
      <c r="C144" s="148" t="s">
        <v>44</v>
      </c>
      <c r="D144" s="148" t="s">
        <v>55</v>
      </c>
      <c r="E144" s="148" t="s">
        <v>57</v>
      </c>
      <c r="F144" s="149" t="s">
        <v>27</v>
      </c>
      <c r="G144" s="149" t="s">
        <v>131</v>
      </c>
      <c r="H144" s="148" t="s">
        <v>46</v>
      </c>
      <c r="I144" s="148" t="s">
        <v>132</v>
      </c>
      <c r="J144" s="148" t="s">
        <v>410</v>
      </c>
      <c r="K144" s="148" t="s">
        <v>411</v>
      </c>
      <c r="L144" s="148" t="s">
        <v>464</v>
      </c>
    </row>
    <row r="145" spans="3:12" s="428" customFormat="1" ht="15.75" thickBot="1" x14ac:dyDescent="0.3">
      <c r="C145" s="293" t="s">
        <v>1339</v>
      </c>
      <c r="D145" s="157">
        <v>15</v>
      </c>
      <c r="E145" s="95">
        <f>HLOOKUP($C145,$CB$2:$CE$3,2,0)</f>
        <v>15000</v>
      </c>
      <c r="F145" s="96">
        <f>D145*E145</f>
        <v>225000</v>
      </c>
      <c r="G145" s="164" t="s">
        <v>1497</v>
      </c>
      <c r="H145" s="97" t="s">
        <v>1014</v>
      </c>
      <c r="I145" s="97" t="str">
        <f>VLOOKUP(H145,Presupuesto!$B$11:$C$565,2,0)</f>
        <v>EQUIPO DE COMPUTACION</v>
      </c>
      <c r="J145" s="215" t="s">
        <v>1364</v>
      </c>
      <c r="K145" s="97" t="s">
        <v>394</v>
      </c>
      <c r="L145" s="97"/>
    </row>
    <row r="146" spans="3:12" s="428" customFormat="1" x14ac:dyDescent="0.25">
      <c r="C146" s="293" t="s">
        <v>1337</v>
      </c>
      <c r="D146" s="150"/>
      <c r="E146" s="95">
        <f>HLOOKUP($C146,$CB$2:$CE$3,2,0)</f>
        <v>35000</v>
      </c>
      <c r="F146" s="96">
        <f>D146*E146</f>
        <v>0</v>
      </c>
      <c r="G146" s="164"/>
      <c r="H146" s="100" t="s">
        <v>1014</v>
      </c>
      <c r="I146" s="100" t="str">
        <f>VLOOKUP(H146,Presupuesto!$B$11:$C$565,2,0)</f>
        <v>EQUIPO DE COMPUTACION</v>
      </c>
      <c r="J146" s="97" t="s">
        <v>1364</v>
      </c>
      <c r="K146" s="97" t="s">
        <v>412</v>
      </c>
      <c r="L146" s="97"/>
    </row>
    <row r="147" spans="3:12" s="428" customFormat="1" x14ac:dyDescent="0.25">
      <c r="C147" s="98" t="s">
        <v>73</v>
      </c>
      <c r="D147" s="150"/>
      <c r="E147" s="99">
        <v>4000</v>
      </c>
      <c r="F147" s="96">
        <f t="shared" ref="F147:F158" si="8">D147*E147</f>
        <v>0</v>
      </c>
      <c r="G147" s="164"/>
      <c r="H147" s="100" t="s">
        <v>986</v>
      </c>
      <c r="I147" s="100" t="str">
        <f>VLOOKUP(H147,Presupuesto!$B$11:$C$565,2,0)</f>
        <v>EQUIPOS VARIOS DE OFICINA</v>
      </c>
      <c r="J147" s="97" t="s">
        <v>1364</v>
      </c>
      <c r="K147" s="97" t="s">
        <v>395</v>
      </c>
      <c r="L147" s="97"/>
    </row>
    <row r="148" spans="3:12" s="428" customFormat="1" x14ac:dyDescent="0.25">
      <c r="C148" s="98" t="s">
        <v>74</v>
      </c>
      <c r="D148" s="150">
        <v>0</v>
      </c>
      <c r="E148" s="99">
        <v>8000</v>
      </c>
      <c r="F148" s="96">
        <f t="shared" si="8"/>
        <v>0</v>
      </c>
      <c r="G148" s="164" t="s">
        <v>1497</v>
      </c>
      <c r="H148" s="100" t="s">
        <v>1014</v>
      </c>
      <c r="I148" s="100" t="str">
        <f>VLOOKUP(H148,Presupuesto!$B$11:$C$565,2,0)</f>
        <v>EQUIPO DE COMPUTACION</v>
      </c>
      <c r="J148" s="97" t="s">
        <v>1364</v>
      </c>
      <c r="K148" s="97" t="s">
        <v>395</v>
      </c>
      <c r="L148" s="97"/>
    </row>
    <row r="149" spans="3:12" s="428" customFormat="1" x14ac:dyDescent="0.25">
      <c r="C149" s="98" t="s">
        <v>75</v>
      </c>
      <c r="D149" s="150">
        <v>0</v>
      </c>
      <c r="E149" s="99">
        <v>5000</v>
      </c>
      <c r="F149" s="96">
        <f t="shared" si="8"/>
        <v>0</v>
      </c>
      <c r="G149" s="164" t="s">
        <v>1497</v>
      </c>
      <c r="H149" s="100" t="s">
        <v>1014</v>
      </c>
      <c r="I149" s="100" t="str">
        <f>VLOOKUP(H149,Presupuesto!$B$11:$C$565,2,0)</f>
        <v>EQUIPO DE COMPUTACION</v>
      </c>
      <c r="J149" s="97" t="s">
        <v>1364</v>
      </c>
      <c r="K149" s="97" t="s">
        <v>395</v>
      </c>
      <c r="L149" s="97"/>
    </row>
    <row r="150" spans="3:12" s="428" customFormat="1" x14ac:dyDescent="0.25">
      <c r="C150" s="98" t="s">
        <v>35</v>
      </c>
      <c r="D150" s="150"/>
      <c r="E150" s="99">
        <v>13000</v>
      </c>
      <c r="F150" s="96">
        <f t="shared" si="8"/>
        <v>0</v>
      </c>
      <c r="G150" s="164"/>
      <c r="H150" s="100" t="s">
        <v>1000</v>
      </c>
      <c r="I150" s="100" t="str">
        <f>VLOOKUP(H150,Presupuesto!$B$11:$C$565,2,0)</f>
        <v>EQUIPO DE TRANSPORTE TRACCION Y ELEVACION</v>
      </c>
      <c r="J150" s="97" t="s">
        <v>1364</v>
      </c>
      <c r="K150" s="97" t="s">
        <v>395</v>
      </c>
      <c r="L150" s="97"/>
    </row>
    <row r="151" spans="3:12" s="428" customFormat="1" x14ac:dyDescent="0.25">
      <c r="C151" s="98" t="s">
        <v>76</v>
      </c>
      <c r="D151" s="150"/>
      <c r="E151" s="99">
        <v>15000</v>
      </c>
      <c r="F151" s="96">
        <f t="shared" si="8"/>
        <v>0</v>
      </c>
      <c r="G151" s="164"/>
      <c r="H151" s="100" t="s">
        <v>1000</v>
      </c>
      <c r="I151" s="100" t="str">
        <f>VLOOKUP(H151,Presupuesto!$B$11:$C$565,2,0)</f>
        <v>EQUIPO DE TRANSPORTE TRACCION Y ELEVACION</v>
      </c>
      <c r="J151" s="97" t="s">
        <v>1364</v>
      </c>
      <c r="K151" s="97" t="s">
        <v>395</v>
      </c>
      <c r="L151" s="97"/>
    </row>
    <row r="152" spans="3:12" s="428" customFormat="1" x14ac:dyDescent="0.25">
      <c r="C152" s="98" t="s">
        <v>77</v>
      </c>
      <c r="D152" s="150"/>
      <c r="E152" s="99">
        <v>10000</v>
      </c>
      <c r="F152" s="96">
        <f t="shared" si="8"/>
        <v>0</v>
      </c>
      <c r="G152" s="164"/>
      <c r="H152" s="100" t="s">
        <v>1000</v>
      </c>
      <c r="I152" s="100" t="str">
        <f>VLOOKUP(H152,Presupuesto!$B$11:$C$565,2,0)</f>
        <v>EQUIPO DE TRANSPORTE TRACCION Y ELEVACION</v>
      </c>
      <c r="J152" s="97" t="s">
        <v>1364</v>
      </c>
      <c r="K152" s="97" t="s">
        <v>403</v>
      </c>
      <c r="L152" s="97"/>
    </row>
    <row r="153" spans="3:12" s="428" customFormat="1" x14ac:dyDescent="0.25">
      <c r="C153" s="98" t="s">
        <v>78</v>
      </c>
      <c r="D153" s="150">
        <v>15</v>
      </c>
      <c r="E153" s="99">
        <v>10000</v>
      </c>
      <c r="F153" s="96">
        <f t="shared" si="8"/>
        <v>150000</v>
      </c>
      <c r="G153" s="164" t="s">
        <v>1497</v>
      </c>
      <c r="H153" s="100" t="s">
        <v>1046</v>
      </c>
      <c r="I153" s="100" t="str">
        <f>VLOOKUP(H153,Presupuesto!$B$11:$C$565,2,0)</f>
        <v>APLICACIONES INFORMATICAS</v>
      </c>
      <c r="J153" s="97" t="s">
        <v>1364</v>
      </c>
      <c r="K153" s="97" t="s">
        <v>399</v>
      </c>
      <c r="L153" s="97"/>
    </row>
    <row r="154" spans="3:12" s="428" customFormat="1" x14ac:dyDescent="0.25">
      <c r="C154" s="108" t="s">
        <v>79</v>
      </c>
      <c r="D154" s="150"/>
      <c r="E154" s="99">
        <v>2000</v>
      </c>
      <c r="F154" s="96">
        <f t="shared" si="8"/>
        <v>0</v>
      </c>
      <c r="G154" s="164"/>
      <c r="H154" s="109" t="s">
        <v>1014</v>
      </c>
      <c r="I154" s="109" t="str">
        <f>VLOOKUP(H154,Presupuesto!$B$11:$C$565,2,0)</f>
        <v>EQUIPO DE COMPUTACION</v>
      </c>
      <c r="J154" s="97" t="s">
        <v>1364</v>
      </c>
      <c r="K154" s="97" t="s">
        <v>395</v>
      </c>
      <c r="L154" s="97"/>
    </row>
    <row r="155" spans="3:12" s="428" customFormat="1" x14ac:dyDescent="0.25">
      <c r="C155" s="108" t="s">
        <v>1470</v>
      </c>
      <c r="D155" s="150">
        <v>15</v>
      </c>
      <c r="E155" s="99">
        <v>1500</v>
      </c>
      <c r="F155" s="96">
        <f t="shared" si="8"/>
        <v>22500</v>
      </c>
      <c r="G155" s="164" t="s">
        <v>1497</v>
      </c>
      <c r="H155" s="109" t="s">
        <v>946</v>
      </c>
      <c r="I155" s="109" t="str">
        <f>VLOOKUP(H155,Presupuesto!$B$11:$C$565,2,0)</f>
        <v>UTILES Y MATERIALES ELECTRICOS</v>
      </c>
      <c r="J155" s="97" t="s">
        <v>1364</v>
      </c>
      <c r="K155" s="97" t="s">
        <v>395</v>
      </c>
      <c r="L155" s="97"/>
    </row>
    <row r="156" spans="3:12" s="428" customFormat="1" x14ac:dyDescent="0.25">
      <c r="C156" s="108" t="s">
        <v>80</v>
      </c>
      <c r="D156" s="150"/>
      <c r="E156" s="99">
        <v>1500</v>
      </c>
      <c r="F156" s="96">
        <f t="shared" si="8"/>
        <v>0</v>
      </c>
      <c r="G156" s="164"/>
      <c r="H156" s="109" t="s">
        <v>1014</v>
      </c>
      <c r="I156" s="109" t="str">
        <f>VLOOKUP(H156,Presupuesto!$B$11:$C$565,2,0)</f>
        <v>EQUIPO DE COMPUTACION</v>
      </c>
      <c r="J156" s="97" t="s">
        <v>1364</v>
      </c>
      <c r="K156" s="97" t="s">
        <v>395</v>
      </c>
      <c r="L156" s="97"/>
    </row>
    <row r="157" spans="3:12" s="428" customFormat="1" x14ac:dyDescent="0.25">
      <c r="C157" s="108" t="s">
        <v>81</v>
      </c>
      <c r="D157" s="150"/>
      <c r="E157" s="99">
        <v>500</v>
      </c>
      <c r="F157" s="96">
        <f t="shared" si="8"/>
        <v>0</v>
      </c>
      <c r="G157" s="164"/>
      <c r="H157" s="109" t="s">
        <v>955</v>
      </c>
      <c r="I157" s="109" t="str">
        <f>VLOOKUP(H157,Presupuesto!$B$11:$C$565,2,0)</f>
        <v>OTROS RESPUESTOS Y ACCESORIOS MENORES</v>
      </c>
      <c r="J157" s="97" t="s">
        <v>1364</v>
      </c>
      <c r="K157" s="97" t="s">
        <v>395</v>
      </c>
      <c r="L157" s="97"/>
    </row>
    <row r="158" spans="3:12" s="428" customFormat="1" ht="15.75" thickBot="1" x14ac:dyDescent="0.3">
      <c r="C158" s="101" t="s">
        <v>82</v>
      </c>
      <c r="D158" s="158"/>
      <c r="E158" s="103">
        <v>20</v>
      </c>
      <c r="F158" s="104">
        <f t="shared" si="8"/>
        <v>0</v>
      </c>
      <c r="G158" s="161"/>
      <c r="H158" s="105" t="s">
        <v>955</v>
      </c>
      <c r="I158" s="105" t="str">
        <f>VLOOKUP(H158,Presupuesto!$B$11:$C$565,2,0)</f>
        <v>OTROS RESPUESTOS Y ACCESORIOS MENORES</v>
      </c>
      <c r="J158" s="97" t="s">
        <v>1364</v>
      </c>
      <c r="K158" s="123" t="s">
        <v>394</v>
      </c>
      <c r="L158" s="123"/>
    </row>
    <row r="159" spans="3:12" s="428" customFormat="1" x14ac:dyDescent="0.25">
      <c r="G159" s="415"/>
    </row>
    <row r="160" spans="3:12" s="428" customFormat="1" x14ac:dyDescent="0.25">
      <c r="G160" s="415"/>
    </row>
    <row r="161" spans="3:12" ht="15.75" thickBot="1" x14ac:dyDescent="0.3"/>
    <row r="162" spans="3:12" ht="15.75" thickBot="1" x14ac:dyDescent="0.3">
      <c r="C162" s="29" t="s">
        <v>43</v>
      </c>
      <c r="D162" s="107">
        <f>SUM(F169:F182)</f>
        <v>238500</v>
      </c>
      <c r="F162" s="70"/>
      <c r="G162" s="78"/>
      <c r="H162" s="70"/>
      <c r="I162" s="70"/>
    </row>
    <row r="163" spans="3:12" x14ac:dyDescent="0.25">
      <c r="C163" s="70"/>
      <c r="D163" s="31"/>
      <c r="E163" s="92"/>
      <c r="F163" s="92"/>
      <c r="G163" s="92"/>
      <c r="H163" s="75"/>
      <c r="I163" s="75"/>
      <c r="J163" s="75"/>
      <c r="K163" s="111"/>
    </row>
    <row r="164" spans="3:12" x14ac:dyDescent="0.25">
      <c r="C164" s="70"/>
      <c r="D164" s="31"/>
      <c r="E164" s="92"/>
      <c r="F164" s="92"/>
      <c r="G164" s="92"/>
      <c r="H164" s="75"/>
      <c r="I164" s="75"/>
      <c r="J164" s="75"/>
      <c r="K164" s="111"/>
    </row>
    <row r="165" spans="3:12" ht="15.75" x14ac:dyDescent="0.25">
      <c r="C165" s="201" t="s">
        <v>392</v>
      </c>
      <c r="D165" s="347" t="s">
        <v>3132</v>
      </c>
      <c r="E165" s="92"/>
      <c r="F165" s="92"/>
      <c r="G165" s="92"/>
      <c r="H165" s="75"/>
      <c r="I165" s="75"/>
      <c r="J165" s="75"/>
      <c r="K165" s="111"/>
    </row>
    <row r="166" spans="3:12" ht="18.75" x14ac:dyDescent="0.25">
      <c r="C166" s="207"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Posgrado'!$E:$F,2,FALSE),IFERROR(VLOOKUP(D165,'16. Desa. del Sistema Educ.Sup.'!$E:$F,2,FALSE),IFERROR(VLOOKUP(D165,'9. Cultura de Inno. Insti...'!$E:$F,2,FALSE),VLOOKUP(D165,'7. Lo Esencial de la Reforma U.'!$E:$F,2,0))))))))))))))))</f>
        <v xml:space="preserve">Gestionar la compra: Cinco computadoras, dos impresora multifuncional,  Dos proyectores, para el decanato de Ciencias Sociales.  </v>
      </c>
      <c r="D166" s="31"/>
      <c r="E166" s="92"/>
      <c r="F166" s="92"/>
      <c r="G166" s="92"/>
      <c r="H166" s="75"/>
      <c r="I166" s="75"/>
      <c r="J166" s="75"/>
      <c r="K166" s="111"/>
    </row>
    <row r="167" spans="3:12" x14ac:dyDescent="0.25">
      <c r="F167" s="92"/>
      <c r="G167" s="75"/>
      <c r="H167" s="75"/>
      <c r="I167" s="75"/>
    </row>
    <row r="168" spans="3:12" ht="15.75" thickBot="1" x14ac:dyDescent="0.3">
      <c r="C168" s="148" t="s">
        <v>44</v>
      </c>
      <c r="D168" s="148" t="s">
        <v>55</v>
      </c>
      <c r="E168" s="148" t="s">
        <v>57</v>
      </c>
      <c r="F168" s="149" t="s">
        <v>27</v>
      </c>
      <c r="G168" s="149" t="s">
        <v>131</v>
      </c>
      <c r="H168" s="148" t="s">
        <v>46</v>
      </c>
      <c r="I168" s="148" t="s">
        <v>132</v>
      </c>
      <c r="J168" s="148" t="s">
        <v>410</v>
      </c>
      <c r="K168" s="148" t="s">
        <v>411</v>
      </c>
      <c r="L168" s="148" t="s">
        <v>464</v>
      </c>
    </row>
    <row r="169" spans="3:12" ht="15.75" thickBot="1" x14ac:dyDescent="0.3">
      <c r="C169" s="293" t="s">
        <v>1339</v>
      </c>
      <c r="D169" s="157">
        <v>2</v>
      </c>
      <c r="E169" s="95">
        <f>HLOOKUP($C169,$CB$2:$CE$3,2,0)</f>
        <v>15000</v>
      </c>
      <c r="F169" s="96">
        <f>D169*E169</f>
        <v>30000</v>
      </c>
      <c r="G169" s="164" t="s">
        <v>1497</v>
      </c>
      <c r="H169" s="97" t="s">
        <v>1014</v>
      </c>
      <c r="I169" s="97" t="str">
        <f>VLOOKUP(H169,Presupuesto!$B$11:$C$565,2,0)</f>
        <v>EQUIPO DE COMPUTACION</v>
      </c>
      <c r="J169" s="215" t="s">
        <v>1364</v>
      </c>
      <c r="K169" s="97" t="s">
        <v>394</v>
      </c>
      <c r="L169" s="97"/>
    </row>
    <row r="170" spans="3:12" x14ac:dyDescent="0.25">
      <c r="C170" s="293" t="s">
        <v>1337</v>
      </c>
      <c r="D170" s="150">
        <v>3</v>
      </c>
      <c r="E170" s="95">
        <f>HLOOKUP($C170,$CB$2:$CE$3,2,0)</f>
        <v>35000</v>
      </c>
      <c r="F170" s="96">
        <f>D170*E170</f>
        <v>105000</v>
      </c>
      <c r="G170" s="164" t="s">
        <v>1497</v>
      </c>
      <c r="H170" s="100" t="s">
        <v>1014</v>
      </c>
      <c r="I170" s="100" t="str">
        <f>VLOOKUP(H170,Presupuesto!$B$11:$C$565,2,0)</f>
        <v>EQUIPO DE COMPUTACION</v>
      </c>
      <c r="J170" s="97" t="s">
        <v>1364</v>
      </c>
      <c r="K170" s="97" t="s">
        <v>412</v>
      </c>
      <c r="L170" s="97"/>
    </row>
    <row r="171" spans="3:12" x14ac:dyDescent="0.25">
      <c r="C171" s="98" t="s">
        <v>73</v>
      </c>
      <c r="D171" s="150"/>
      <c r="E171" s="99">
        <v>4000</v>
      </c>
      <c r="F171" s="96">
        <f t="shared" ref="F171:F182" si="9">D171*E171</f>
        <v>0</v>
      </c>
      <c r="G171" s="164"/>
      <c r="H171" s="100" t="s">
        <v>986</v>
      </c>
      <c r="I171" s="100" t="str">
        <f>VLOOKUP(H171,Presupuesto!$B$11:$C$565,2,0)</f>
        <v>EQUIPOS VARIOS DE OFICINA</v>
      </c>
      <c r="J171" s="97" t="s">
        <v>1364</v>
      </c>
      <c r="K171" s="97" t="s">
        <v>395</v>
      </c>
      <c r="L171" s="97"/>
    </row>
    <row r="172" spans="3:12" x14ac:dyDescent="0.25">
      <c r="C172" s="98" t="s">
        <v>74</v>
      </c>
      <c r="D172" s="150">
        <v>2</v>
      </c>
      <c r="E172" s="99">
        <v>8000</v>
      </c>
      <c r="F172" s="96">
        <f t="shared" si="9"/>
        <v>16000</v>
      </c>
      <c r="G172" s="164" t="s">
        <v>1497</v>
      </c>
      <c r="H172" s="100" t="s">
        <v>1014</v>
      </c>
      <c r="I172" s="100" t="str">
        <f>VLOOKUP(H172,Presupuesto!$B$11:$C$565,2,0)</f>
        <v>EQUIPO DE COMPUTACION</v>
      </c>
      <c r="J172" s="97" t="s">
        <v>1364</v>
      </c>
      <c r="K172" s="97" t="s">
        <v>395</v>
      </c>
      <c r="L172" s="97"/>
    </row>
    <row r="173" spans="3:12" x14ac:dyDescent="0.25">
      <c r="C173" s="98" t="s">
        <v>75</v>
      </c>
      <c r="D173" s="150"/>
      <c r="E173" s="99">
        <v>5000</v>
      </c>
      <c r="F173" s="96">
        <f t="shared" si="9"/>
        <v>0</v>
      </c>
      <c r="G173" s="164"/>
      <c r="H173" s="100" t="s">
        <v>1014</v>
      </c>
      <c r="I173" s="100" t="str">
        <f>VLOOKUP(H173,Presupuesto!$B$11:$C$565,2,0)</f>
        <v>EQUIPO DE COMPUTACION</v>
      </c>
      <c r="J173" s="97" t="s">
        <v>1364</v>
      </c>
      <c r="K173" s="97" t="s">
        <v>395</v>
      </c>
      <c r="L173" s="97"/>
    </row>
    <row r="174" spans="3:12" x14ac:dyDescent="0.25">
      <c r="C174" s="98" t="s">
        <v>35</v>
      </c>
      <c r="D174" s="150">
        <v>2</v>
      </c>
      <c r="E174" s="99">
        <v>13000</v>
      </c>
      <c r="F174" s="96">
        <f t="shared" si="9"/>
        <v>26000</v>
      </c>
      <c r="G174" s="164" t="s">
        <v>1497</v>
      </c>
      <c r="H174" s="100" t="s">
        <v>1000</v>
      </c>
      <c r="I174" s="100" t="str">
        <f>VLOOKUP(H174,Presupuesto!$B$11:$C$565,2,0)</f>
        <v>EQUIPO DE TRANSPORTE TRACCION Y ELEVACION</v>
      </c>
      <c r="J174" s="97" t="s">
        <v>1364</v>
      </c>
      <c r="K174" s="97" t="s">
        <v>395</v>
      </c>
      <c r="L174" s="97"/>
    </row>
    <row r="175" spans="3:12" x14ac:dyDescent="0.25">
      <c r="C175" s="98" t="s">
        <v>76</v>
      </c>
      <c r="D175" s="150"/>
      <c r="E175" s="99">
        <v>15000</v>
      </c>
      <c r="F175" s="96">
        <f t="shared" si="9"/>
        <v>0</v>
      </c>
      <c r="G175" s="164"/>
      <c r="H175" s="100" t="s">
        <v>1000</v>
      </c>
      <c r="I175" s="100" t="str">
        <f>VLOOKUP(H175,Presupuesto!$B$11:$C$565,2,0)</f>
        <v>EQUIPO DE TRANSPORTE TRACCION Y ELEVACION</v>
      </c>
      <c r="J175" s="97" t="s">
        <v>1364</v>
      </c>
      <c r="K175" s="97" t="s">
        <v>395</v>
      </c>
      <c r="L175" s="97"/>
    </row>
    <row r="176" spans="3:12" x14ac:dyDescent="0.25">
      <c r="C176" s="98" t="s">
        <v>77</v>
      </c>
      <c r="D176" s="150"/>
      <c r="E176" s="99">
        <v>10000</v>
      </c>
      <c r="F176" s="96">
        <f t="shared" si="9"/>
        <v>0</v>
      </c>
      <c r="G176" s="164"/>
      <c r="H176" s="100" t="s">
        <v>1000</v>
      </c>
      <c r="I176" s="100" t="str">
        <f>VLOOKUP(H176,Presupuesto!$B$11:$C$565,2,0)</f>
        <v>EQUIPO DE TRANSPORTE TRACCION Y ELEVACION</v>
      </c>
      <c r="J176" s="97" t="s">
        <v>1364</v>
      </c>
      <c r="K176" s="97" t="s">
        <v>403</v>
      </c>
      <c r="L176" s="97"/>
    </row>
    <row r="177" spans="3:12" x14ac:dyDescent="0.25">
      <c r="C177" s="98" t="s">
        <v>78</v>
      </c>
      <c r="D177" s="150">
        <v>5</v>
      </c>
      <c r="E177" s="99">
        <v>10000</v>
      </c>
      <c r="F177" s="96">
        <f t="shared" si="9"/>
        <v>50000</v>
      </c>
      <c r="G177" s="164" t="s">
        <v>1497</v>
      </c>
      <c r="H177" s="100" t="s">
        <v>1046</v>
      </c>
      <c r="I177" s="100" t="str">
        <f>VLOOKUP(H177,Presupuesto!$B$11:$C$565,2,0)</f>
        <v>APLICACIONES INFORMATICAS</v>
      </c>
      <c r="J177" s="97" t="s">
        <v>1364</v>
      </c>
      <c r="K177" s="97" t="s">
        <v>399</v>
      </c>
      <c r="L177" s="97"/>
    </row>
    <row r="178" spans="3:12" x14ac:dyDescent="0.25">
      <c r="C178" s="108" t="s">
        <v>79</v>
      </c>
      <c r="D178" s="150">
        <v>2</v>
      </c>
      <c r="E178" s="99">
        <v>2000</v>
      </c>
      <c r="F178" s="96">
        <f t="shared" si="9"/>
        <v>4000</v>
      </c>
      <c r="G178" s="164" t="s">
        <v>1497</v>
      </c>
      <c r="H178" s="109" t="s">
        <v>1014</v>
      </c>
      <c r="I178" s="109" t="str">
        <f>VLOOKUP(H178,Presupuesto!$B$11:$C$565,2,0)</f>
        <v>EQUIPO DE COMPUTACION</v>
      </c>
      <c r="J178" s="97" t="s">
        <v>1364</v>
      </c>
      <c r="K178" s="97" t="s">
        <v>395</v>
      </c>
      <c r="L178" s="97"/>
    </row>
    <row r="179" spans="3:12" x14ac:dyDescent="0.25">
      <c r="C179" s="108" t="s">
        <v>1470</v>
      </c>
      <c r="D179" s="150">
        <v>5</v>
      </c>
      <c r="E179" s="99">
        <v>1500</v>
      </c>
      <c r="F179" s="96">
        <f t="shared" si="9"/>
        <v>7500</v>
      </c>
      <c r="G179" s="164" t="s">
        <v>1497</v>
      </c>
      <c r="H179" s="109" t="s">
        <v>946</v>
      </c>
      <c r="I179" s="109" t="str">
        <f>VLOOKUP(H179,Presupuesto!$B$11:$C$565,2,0)</f>
        <v>UTILES Y MATERIALES ELECTRICOS</v>
      </c>
      <c r="J179" s="97" t="s">
        <v>1364</v>
      </c>
      <c r="K179" s="97" t="s">
        <v>395</v>
      </c>
      <c r="L179" s="97"/>
    </row>
    <row r="180" spans="3:12" x14ac:dyDescent="0.25">
      <c r="C180" s="108" t="s">
        <v>80</v>
      </c>
      <c r="D180" s="150"/>
      <c r="E180" s="99">
        <v>1500</v>
      </c>
      <c r="F180" s="96">
        <f t="shared" si="9"/>
        <v>0</v>
      </c>
      <c r="G180" s="164"/>
      <c r="H180" s="109" t="s">
        <v>1014</v>
      </c>
      <c r="I180" s="109" t="str">
        <f>VLOOKUP(H180,Presupuesto!$B$11:$C$565,2,0)</f>
        <v>EQUIPO DE COMPUTACION</v>
      </c>
      <c r="J180" s="97" t="s">
        <v>1364</v>
      </c>
      <c r="K180" s="97" t="s">
        <v>395</v>
      </c>
      <c r="L180" s="97"/>
    </row>
    <row r="181" spans="3:12" x14ac:dyDescent="0.25">
      <c r="C181" s="108" t="s">
        <v>81</v>
      </c>
      <c r="D181" s="150"/>
      <c r="E181" s="99">
        <v>500</v>
      </c>
      <c r="F181" s="96">
        <f t="shared" si="9"/>
        <v>0</v>
      </c>
      <c r="G181" s="164"/>
      <c r="H181" s="109" t="s">
        <v>955</v>
      </c>
      <c r="I181" s="109" t="str">
        <f>VLOOKUP(H181,Presupuesto!$B$11:$C$565,2,0)</f>
        <v>OTROS RESPUESTOS Y ACCESORIOS MENORES</v>
      </c>
      <c r="J181" s="97" t="s">
        <v>1364</v>
      </c>
      <c r="K181" s="97" t="s">
        <v>395</v>
      </c>
      <c r="L181" s="97"/>
    </row>
    <row r="182" spans="3:12" ht="15.75" thickBot="1" x14ac:dyDescent="0.3">
      <c r="C182" s="101" t="s">
        <v>82</v>
      </c>
      <c r="D182" s="158"/>
      <c r="E182" s="103">
        <v>20</v>
      </c>
      <c r="F182" s="104">
        <f t="shared" si="9"/>
        <v>0</v>
      </c>
      <c r="G182" s="161"/>
      <c r="H182" s="105" t="s">
        <v>955</v>
      </c>
      <c r="I182" s="105" t="str">
        <f>VLOOKUP(H182,Presupuesto!$B$11:$C$565,2,0)</f>
        <v>OTROS RESPUESTOS Y ACCESORIOS MENORES</v>
      </c>
      <c r="J182" s="97" t="s">
        <v>1364</v>
      </c>
      <c r="K182" s="123" t="s">
        <v>394</v>
      </c>
      <c r="L182" s="123"/>
    </row>
    <row r="183" spans="3:12" x14ac:dyDescent="0.25">
      <c r="F183" s="92"/>
      <c r="G183" s="75"/>
      <c r="H183" s="75"/>
      <c r="I183" s="75"/>
    </row>
    <row r="184" spans="3:12" ht="15.75" thickBot="1" x14ac:dyDescent="0.3"/>
    <row r="185" spans="3:12" ht="15.75" thickBot="1" x14ac:dyDescent="0.3">
      <c r="C185" s="29" t="s">
        <v>43</v>
      </c>
      <c r="D185" s="107">
        <f>SUM(F192:F205)</f>
        <v>0</v>
      </c>
      <c r="F185" s="70"/>
      <c r="G185" s="78"/>
      <c r="H185" s="70"/>
      <c r="I185" s="70"/>
    </row>
    <row r="186" spans="3:12" x14ac:dyDescent="0.25">
      <c r="C186" s="70"/>
      <c r="D186" s="31"/>
      <c r="E186" s="92"/>
      <c r="F186" s="92"/>
      <c r="G186" s="92"/>
      <c r="H186" s="75"/>
      <c r="I186" s="75"/>
      <c r="J186" s="75"/>
      <c r="K186" s="111"/>
    </row>
    <row r="187" spans="3:12" x14ac:dyDescent="0.25">
      <c r="C187" s="70"/>
      <c r="D187" s="31"/>
      <c r="E187" s="92"/>
      <c r="F187" s="92"/>
      <c r="G187" s="92"/>
      <c r="H187" s="75"/>
      <c r="I187" s="75"/>
      <c r="J187" s="75"/>
      <c r="K187" s="111"/>
    </row>
    <row r="188" spans="3:12" ht="15.75" x14ac:dyDescent="0.25">
      <c r="C188" s="201" t="s">
        <v>392</v>
      </c>
      <c r="D188" s="347"/>
      <c r="E188" s="92"/>
      <c r="F188" s="92"/>
      <c r="G188" s="92"/>
      <c r="H188" s="75"/>
      <c r="I188" s="75"/>
      <c r="J188" s="75"/>
      <c r="K188" s="111"/>
    </row>
    <row r="189" spans="3:12" ht="18.75" x14ac:dyDescent="0.25">
      <c r="C189" s="207" t="e">
        <f>IFERROR(VLOOKUP(D188,'1. Desarrollo e Innov. Curricu.'!$E:$F,2,FALSE),IFERROR(VLOOKUP(D188,'2. Investigación Científica'!$E:$F,2,FALSE),IFERROR(VLOOKUP(D188,'3. Vinculación Univ. Sociedad'!$E:$F,2,FALSE),IFERROR(VLOOKUP(D188,'4. Docencia y Profesorado Univ.'!$E:$F,2,FALSE),IFERROR(VLOOKUP(D188,'5. Estudiantes y Graduados'!$E:$F,2,FALSE),IFERROR(VLOOKUP(D188,'11. Gestion Administrativa'!$E:$F,2,FALSE),IFERROR(VLOOKUP(D188,'13. Gestión Académica'!$E:$F,2,FALSE),IFERROR(VLOOKUP(D188,'8. Asegura. de la Calid. y M'!$E:$F,2,FALSE),IFERROR(VLOOKUP(D188,'6. Gestión del Conocimiento'!$E:$F,2,FALSE),IFERROR(VLOOKUP(D188,'15. Gobernabilidad y Proceso...'!$E:$F,2,FALSE),IFERROR(VLOOKUP(D188,'12. Gestión del Talento Humano'!$E:$F,2,FALSE),IFERROR(VLOOKUP(D188,'14. Internacional... de la E.S.'!$E:$F,2,FALSE),IFERROR(VLOOKUP(D188,'10. Posgrado'!$E:$F,2,FALSE),IFERROR(VLOOKUP(D188,'16. Desa. del Sistema Educ.Sup.'!$E:$F,2,FALSE),IFERROR(VLOOKUP(D188,'9. Cultura de Inno. Insti...'!$E:$F,2,FALSE),VLOOKUP(D188,'7. Lo Esencial de la Reforma U.'!$E:$F,2,0))))))))))))))))</f>
        <v>#N/A</v>
      </c>
      <c r="D189" s="31"/>
      <c r="E189" s="92"/>
      <c r="F189" s="92"/>
      <c r="G189" s="92"/>
      <c r="H189" s="75"/>
      <c r="I189" s="75"/>
      <c r="J189" s="75"/>
      <c r="K189" s="111"/>
    </row>
    <row r="190" spans="3:12" x14ac:dyDescent="0.25">
      <c r="F190" s="92"/>
      <c r="G190" s="75"/>
      <c r="H190" s="75"/>
      <c r="I190" s="75"/>
    </row>
    <row r="191" spans="3:12" ht="15.75" thickBot="1" x14ac:dyDescent="0.3">
      <c r="C191" s="148" t="s">
        <v>44</v>
      </c>
      <c r="D191" s="148" t="s">
        <v>55</v>
      </c>
      <c r="E191" s="148" t="s">
        <v>57</v>
      </c>
      <c r="F191" s="149" t="s">
        <v>27</v>
      </c>
      <c r="G191" s="149" t="s">
        <v>131</v>
      </c>
      <c r="H191" s="148" t="s">
        <v>46</v>
      </c>
      <c r="I191" s="148" t="s">
        <v>132</v>
      </c>
      <c r="J191" s="148" t="s">
        <v>410</v>
      </c>
      <c r="K191" s="148" t="s">
        <v>411</v>
      </c>
      <c r="L191" s="148" t="s">
        <v>464</v>
      </c>
    </row>
    <row r="192" spans="3:12" ht="15.75" thickBot="1" x14ac:dyDescent="0.3">
      <c r="C192" s="293" t="s">
        <v>1339</v>
      </c>
      <c r="D192" s="157"/>
      <c r="E192" s="95">
        <f>HLOOKUP($C192,$CB$2:$CE$3,2,0)</f>
        <v>15000</v>
      </c>
      <c r="F192" s="96">
        <f>D192*E192</f>
        <v>0</v>
      </c>
      <c r="G192" s="164"/>
      <c r="H192" s="97" t="s">
        <v>1014</v>
      </c>
      <c r="I192" s="97" t="str">
        <f>VLOOKUP(H192,Presupuesto!$B$11:$C$565,2,0)</f>
        <v>EQUIPO DE COMPUTACION</v>
      </c>
      <c r="J192" s="215" t="s">
        <v>1450</v>
      </c>
      <c r="K192" s="97" t="s">
        <v>394</v>
      </c>
      <c r="L192" s="97"/>
    </row>
    <row r="193" spans="3:12" x14ac:dyDescent="0.25">
      <c r="C193" s="293" t="s">
        <v>1337</v>
      </c>
      <c r="D193" s="150"/>
      <c r="E193" s="95">
        <f>HLOOKUP($C193,$CB$2:$CE$3,2,0)</f>
        <v>35000</v>
      </c>
      <c r="F193" s="96">
        <f>D193*E193</f>
        <v>0</v>
      </c>
      <c r="G193" s="164"/>
      <c r="H193" s="100" t="s">
        <v>1014</v>
      </c>
      <c r="I193" s="100" t="str">
        <f>VLOOKUP(H193,Presupuesto!$B$11:$C$565,2,0)</f>
        <v>EQUIPO DE COMPUTACION</v>
      </c>
      <c r="J193" s="97" t="str">
        <f>$J$192</f>
        <v>Posgrado</v>
      </c>
      <c r="K193" s="97" t="s">
        <v>412</v>
      </c>
      <c r="L193" s="97"/>
    </row>
    <row r="194" spans="3:12" x14ac:dyDescent="0.25">
      <c r="C194" s="98" t="s">
        <v>73</v>
      </c>
      <c r="D194" s="150"/>
      <c r="E194" s="99">
        <v>4000</v>
      </c>
      <c r="F194" s="96">
        <f t="shared" ref="F194:F205" si="10">D194*E194</f>
        <v>0</v>
      </c>
      <c r="G194" s="164"/>
      <c r="H194" s="100" t="s">
        <v>986</v>
      </c>
      <c r="I194" s="100" t="str">
        <f>VLOOKUP(H194,Presupuesto!$B$11:$C$565,2,0)</f>
        <v>EQUIPOS VARIOS DE OFICINA</v>
      </c>
      <c r="J194" s="97" t="str">
        <f t="shared" ref="J194:J205" si="11">$J$192</f>
        <v>Posgrado</v>
      </c>
      <c r="K194" s="97" t="s">
        <v>395</v>
      </c>
      <c r="L194" s="97"/>
    </row>
    <row r="195" spans="3:12" x14ac:dyDescent="0.25">
      <c r="C195" s="98" t="s">
        <v>74</v>
      </c>
      <c r="D195" s="150"/>
      <c r="E195" s="99">
        <v>8000</v>
      </c>
      <c r="F195" s="96">
        <f t="shared" si="10"/>
        <v>0</v>
      </c>
      <c r="G195" s="164"/>
      <c r="H195" s="100" t="s">
        <v>1014</v>
      </c>
      <c r="I195" s="100" t="str">
        <f>VLOOKUP(H195,Presupuesto!$B$11:$C$565,2,0)</f>
        <v>EQUIPO DE COMPUTACION</v>
      </c>
      <c r="J195" s="97" t="str">
        <f t="shared" si="11"/>
        <v>Posgrado</v>
      </c>
      <c r="K195" s="97" t="s">
        <v>395</v>
      </c>
      <c r="L195" s="97"/>
    </row>
    <row r="196" spans="3:12" x14ac:dyDescent="0.25">
      <c r="C196" s="98" t="s">
        <v>75</v>
      </c>
      <c r="D196" s="150"/>
      <c r="E196" s="99">
        <v>5000</v>
      </c>
      <c r="F196" s="96">
        <f t="shared" si="10"/>
        <v>0</v>
      </c>
      <c r="G196" s="164"/>
      <c r="H196" s="100" t="s">
        <v>1014</v>
      </c>
      <c r="I196" s="100" t="str">
        <f>VLOOKUP(H196,Presupuesto!$B$11:$C$565,2,0)</f>
        <v>EQUIPO DE COMPUTACION</v>
      </c>
      <c r="J196" s="97" t="str">
        <f t="shared" si="11"/>
        <v>Posgrado</v>
      </c>
      <c r="K196" s="97" t="s">
        <v>395</v>
      </c>
      <c r="L196" s="97"/>
    </row>
    <row r="197" spans="3:12" x14ac:dyDescent="0.25">
      <c r="C197" s="98" t="s">
        <v>35</v>
      </c>
      <c r="D197" s="150"/>
      <c r="E197" s="99">
        <v>13000</v>
      </c>
      <c r="F197" s="96">
        <f t="shared" si="10"/>
        <v>0</v>
      </c>
      <c r="G197" s="164"/>
      <c r="H197" s="100" t="s">
        <v>1000</v>
      </c>
      <c r="I197" s="100" t="str">
        <f>VLOOKUP(H197,Presupuesto!$B$11:$C$565,2,0)</f>
        <v>EQUIPO DE TRANSPORTE TRACCION Y ELEVACION</v>
      </c>
      <c r="J197" s="97" t="str">
        <f t="shared" si="11"/>
        <v>Posgrado</v>
      </c>
      <c r="K197" s="97" t="s">
        <v>395</v>
      </c>
      <c r="L197" s="97"/>
    </row>
    <row r="198" spans="3:12" x14ac:dyDescent="0.25">
      <c r="C198" s="98" t="s">
        <v>76</v>
      </c>
      <c r="D198" s="150"/>
      <c r="E198" s="99">
        <v>15000</v>
      </c>
      <c r="F198" s="96">
        <f t="shared" si="10"/>
        <v>0</v>
      </c>
      <c r="G198" s="164"/>
      <c r="H198" s="100" t="s">
        <v>1000</v>
      </c>
      <c r="I198" s="100" t="str">
        <f>VLOOKUP(H198,Presupuesto!$B$11:$C$565,2,0)</f>
        <v>EQUIPO DE TRANSPORTE TRACCION Y ELEVACION</v>
      </c>
      <c r="J198" s="97" t="str">
        <f t="shared" si="11"/>
        <v>Posgrado</v>
      </c>
      <c r="K198" s="97" t="s">
        <v>395</v>
      </c>
      <c r="L198" s="97"/>
    </row>
    <row r="199" spans="3:12" x14ac:dyDescent="0.25">
      <c r="C199" s="98" t="s">
        <v>77</v>
      </c>
      <c r="D199" s="150"/>
      <c r="E199" s="99">
        <v>10000</v>
      </c>
      <c r="F199" s="96">
        <f t="shared" si="10"/>
        <v>0</v>
      </c>
      <c r="G199" s="164"/>
      <c r="H199" s="100" t="s">
        <v>1000</v>
      </c>
      <c r="I199" s="100" t="str">
        <f>VLOOKUP(H199,Presupuesto!$B$11:$C$565,2,0)</f>
        <v>EQUIPO DE TRANSPORTE TRACCION Y ELEVACION</v>
      </c>
      <c r="J199" s="97" t="str">
        <f t="shared" si="11"/>
        <v>Posgrado</v>
      </c>
      <c r="K199" s="97" t="s">
        <v>403</v>
      </c>
      <c r="L199" s="97"/>
    </row>
    <row r="200" spans="3:12" x14ac:dyDescent="0.25">
      <c r="C200" s="98" t="s">
        <v>78</v>
      </c>
      <c r="D200" s="150"/>
      <c r="E200" s="99">
        <v>10000</v>
      </c>
      <c r="F200" s="96">
        <f t="shared" si="10"/>
        <v>0</v>
      </c>
      <c r="G200" s="164"/>
      <c r="H200" s="100" t="s">
        <v>1046</v>
      </c>
      <c r="I200" s="100" t="str">
        <f>VLOOKUP(H200,Presupuesto!$B$11:$C$565,2,0)</f>
        <v>APLICACIONES INFORMATICAS</v>
      </c>
      <c r="J200" s="97" t="str">
        <f t="shared" si="11"/>
        <v>Posgrado</v>
      </c>
      <c r="K200" s="97" t="s">
        <v>399</v>
      </c>
      <c r="L200" s="97"/>
    </row>
    <row r="201" spans="3:12" x14ac:dyDescent="0.25">
      <c r="C201" s="108" t="s">
        <v>79</v>
      </c>
      <c r="D201" s="150"/>
      <c r="E201" s="99">
        <v>2000</v>
      </c>
      <c r="F201" s="96">
        <f t="shared" si="10"/>
        <v>0</v>
      </c>
      <c r="G201" s="164"/>
      <c r="H201" s="109" t="s">
        <v>1014</v>
      </c>
      <c r="I201" s="109" t="str">
        <f>VLOOKUP(H201,Presupuesto!$B$11:$C$565,2,0)</f>
        <v>EQUIPO DE COMPUTACION</v>
      </c>
      <c r="J201" s="97" t="str">
        <f t="shared" si="11"/>
        <v>Posgrado</v>
      </c>
      <c r="K201" s="97" t="s">
        <v>395</v>
      </c>
      <c r="L201" s="97"/>
    </row>
    <row r="202" spans="3:12" x14ac:dyDescent="0.25">
      <c r="C202" s="108" t="s">
        <v>1470</v>
      </c>
      <c r="D202" s="150"/>
      <c r="E202" s="99">
        <v>1500</v>
      </c>
      <c r="F202" s="96">
        <f t="shared" si="10"/>
        <v>0</v>
      </c>
      <c r="G202" s="164"/>
      <c r="H202" s="109" t="s">
        <v>946</v>
      </c>
      <c r="I202" s="109" t="str">
        <f>VLOOKUP(H202,Presupuesto!$B$11:$C$565,2,0)</f>
        <v>UTILES Y MATERIALES ELECTRICOS</v>
      </c>
      <c r="J202" s="97" t="str">
        <f t="shared" si="11"/>
        <v>Posgrado</v>
      </c>
      <c r="K202" s="97" t="s">
        <v>395</v>
      </c>
      <c r="L202" s="97"/>
    </row>
    <row r="203" spans="3:12" x14ac:dyDescent="0.25">
      <c r="C203" s="108" t="s">
        <v>80</v>
      </c>
      <c r="D203" s="150"/>
      <c r="E203" s="99">
        <v>1500</v>
      </c>
      <c r="F203" s="96">
        <f t="shared" si="10"/>
        <v>0</v>
      </c>
      <c r="G203" s="164"/>
      <c r="H203" s="109" t="s">
        <v>1014</v>
      </c>
      <c r="I203" s="109" t="str">
        <f>VLOOKUP(H203,Presupuesto!$B$11:$C$565,2,0)</f>
        <v>EQUIPO DE COMPUTACION</v>
      </c>
      <c r="J203" s="97" t="str">
        <f t="shared" si="11"/>
        <v>Posgrado</v>
      </c>
      <c r="K203" s="97" t="s">
        <v>395</v>
      </c>
      <c r="L203" s="97"/>
    </row>
    <row r="204" spans="3:12" x14ac:dyDescent="0.25">
      <c r="C204" s="108" t="s">
        <v>81</v>
      </c>
      <c r="D204" s="150"/>
      <c r="E204" s="99">
        <v>500</v>
      </c>
      <c r="F204" s="96">
        <f t="shared" si="10"/>
        <v>0</v>
      </c>
      <c r="G204" s="164"/>
      <c r="H204" s="109" t="s">
        <v>955</v>
      </c>
      <c r="I204" s="109" t="str">
        <f>VLOOKUP(H204,Presupuesto!$B$11:$C$565,2,0)</f>
        <v>OTROS RESPUESTOS Y ACCESORIOS MENORES</v>
      </c>
      <c r="J204" s="97" t="str">
        <f t="shared" si="11"/>
        <v>Posgrado</v>
      </c>
      <c r="K204" s="97" t="s">
        <v>395</v>
      </c>
      <c r="L204" s="97"/>
    </row>
    <row r="205" spans="3:12" ht="15.75" thickBot="1" x14ac:dyDescent="0.3">
      <c r="C205" s="101" t="s">
        <v>82</v>
      </c>
      <c r="D205" s="158"/>
      <c r="E205" s="103">
        <v>20</v>
      </c>
      <c r="F205" s="104">
        <f t="shared" si="10"/>
        <v>0</v>
      </c>
      <c r="G205" s="161"/>
      <c r="H205" s="105" t="s">
        <v>955</v>
      </c>
      <c r="I205" s="105" t="str">
        <f>VLOOKUP(H205,Presupuesto!$B$11:$C$565,2,0)</f>
        <v>OTROS RESPUESTOS Y ACCESORIOS MENORES</v>
      </c>
      <c r="J205" s="105" t="str">
        <f t="shared" si="11"/>
        <v>Posgrado</v>
      </c>
      <c r="K205" s="123" t="s">
        <v>394</v>
      </c>
      <c r="L205" s="123"/>
    </row>
    <row r="207" spans="3:12" ht="15.75" thickBot="1" x14ac:dyDescent="0.3"/>
    <row r="208" spans="3:12" ht="15.75" thickBot="1" x14ac:dyDescent="0.3">
      <c r="C208" s="29" t="s">
        <v>43</v>
      </c>
      <c r="D208" s="107">
        <f>SUM(F215:F228)</f>
        <v>0</v>
      </c>
      <c r="F208" s="70"/>
      <c r="G208" s="78"/>
      <c r="H208" s="70"/>
      <c r="I208" s="70"/>
    </row>
    <row r="209" spans="3:12" x14ac:dyDescent="0.25">
      <c r="C209" s="70"/>
      <c r="D209" s="31"/>
      <c r="E209" s="92"/>
      <c r="F209" s="92"/>
      <c r="G209" s="92"/>
      <c r="H209" s="75"/>
      <c r="I209" s="75"/>
      <c r="J209" s="75"/>
      <c r="K209" s="111"/>
    </row>
    <row r="210" spans="3:12" x14ac:dyDescent="0.25">
      <c r="C210" s="70"/>
      <c r="D210" s="31"/>
      <c r="E210" s="92"/>
      <c r="F210" s="92"/>
      <c r="G210" s="92"/>
      <c r="H210" s="75"/>
      <c r="I210" s="75"/>
      <c r="J210" s="75"/>
      <c r="K210" s="111"/>
    </row>
    <row r="211" spans="3:12" ht="15.75" x14ac:dyDescent="0.25">
      <c r="C211" s="201" t="s">
        <v>392</v>
      </c>
      <c r="D211" s="347"/>
      <c r="E211" s="92"/>
      <c r="F211" s="92"/>
      <c r="G211" s="92"/>
      <c r="H211" s="75"/>
      <c r="I211" s="75"/>
      <c r="J211" s="75"/>
      <c r="K211" s="111"/>
    </row>
    <row r="212" spans="3:12" ht="18.75" x14ac:dyDescent="0.25">
      <c r="C212" s="207" t="e">
        <f>IFERROR(VLOOKUP(D211,'1. Desarrollo e Innov. Curricu.'!$E:$F,2,FALSE),IFERROR(VLOOKUP(D211,'2. Investigación Científica'!$E:$F,2,FALSE),IFERROR(VLOOKUP(D211,'3. Vinculación Univ. Sociedad'!$E:$F,2,FALSE),IFERROR(VLOOKUP(D211,'4. Docencia y Profesorado Univ.'!$E:$F,2,FALSE),IFERROR(VLOOKUP(D211,'5. Estudiantes y Graduados'!$E:$F,2,FALSE),IFERROR(VLOOKUP(D211,'11. Gestion Administrativa'!$E:$F,2,FALSE),IFERROR(VLOOKUP(D211,'13. Gestión Académica'!$E:$F,2,FALSE),IFERROR(VLOOKUP(D211,'8. Asegura. de la Calid. y M'!$E:$F,2,FALSE),IFERROR(VLOOKUP(D211,'6. Gestión del Conocimiento'!$E:$F,2,FALSE),IFERROR(VLOOKUP(D211,'15. Gobernabilidad y Proceso...'!$E:$F,2,FALSE),IFERROR(VLOOKUP(D211,'12. Gestión del Talento Humano'!$E:$F,2,FALSE),IFERROR(VLOOKUP(D211,'14. Internacional... de la E.S.'!$E:$F,2,FALSE),IFERROR(VLOOKUP(D211,'10. Posgrado'!$E:$F,2,FALSE),IFERROR(VLOOKUP(D211,'16. Desa. del Sistema Educ.Sup.'!$E:$F,2,FALSE),IFERROR(VLOOKUP(D211,'9. Cultura de Inno. Insti...'!$E:$F,2,FALSE),VLOOKUP(D211,'7. Lo Esencial de la Reforma U.'!$E:$F,2,0))))))))))))))))</f>
        <v>#N/A</v>
      </c>
      <c r="D212" s="31"/>
      <c r="E212" s="92"/>
      <c r="F212" s="92"/>
      <c r="G212" s="92"/>
      <c r="H212" s="75"/>
      <c r="I212" s="75"/>
      <c r="J212" s="75"/>
      <c r="K212" s="111"/>
    </row>
    <row r="213" spans="3:12" x14ac:dyDescent="0.25">
      <c r="F213" s="92"/>
      <c r="G213" s="75"/>
      <c r="H213" s="75"/>
      <c r="I213" s="75"/>
    </row>
    <row r="214" spans="3:12" ht="15.75" thickBot="1" x14ac:dyDescent="0.3">
      <c r="C214" s="148" t="s">
        <v>44</v>
      </c>
      <c r="D214" s="148" t="s">
        <v>55</v>
      </c>
      <c r="E214" s="148" t="s">
        <v>57</v>
      </c>
      <c r="F214" s="149" t="s">
        <v>27</v>
      </c>
      <c r="G214" s="149" t="s">
        <v>131</v>
      </c>
      <c r="H214" s="148" t="s">
        <v>46</v>
      </c>
      <c r="I214" s="148" t="s">
        <v>132</v>
      </c>
      <c r="J214" s="148" t="s">
        <v>410</v>
      </c>
      <c r="K214" s="148" t="s">
        <v>411</v>
      </c>
      <c r="L214" s="148" t="s">
        <v>464</v>
      </c>
    </row>
    <row r="215" spans="3:12" ht="15.75" thickBot="1" x14ac:dyDescent="0.3">
      <c r="C215" s="293" t="s">
        <v>1339</v>
      </c>
      <c r="D215" s="157"/>
      <c r="E215" s="95">
        <f>HLOOKUP($C215,$CB$2:$CE$3,2,0)</f>
        <v>15000</v>
      </c>
      <c r="F215" s="96">
        <f>D215*E215</f>
        <v>0</v>
      </c>
      <c r="G215" s="164"/>
      <c r="H215" s="97" t="s">
        <v>1014</v>
      </c>
      <c r="I215" s="97" t="str">
        <f>VLOOKUP(H215,Presupuesto!$B$11:$C$565,2,0)</f>
        <v>EQUIPO DE COMPUTACION</v>
      </c>
      <c r="J215" s="215" t="s">
        <v>1450</v>
      </c>
      <c r="K215" s="97" t="s">
        <v>394</v>
      </c>
      <c r="L215" s="97"/>
    </row>
    <row r="216" spans="3:12" x14ac:dyDescent="0.25">
      <c r="C216" s="293" t="s">
        <v>1337</v>
      </c>
      <c r="D216" s="150"/>
      <c r="E216" s="95">
        <f>HLOOKUP($C216,$CB$2:$CE$3,2,0)</f>
        <v>35000</v>
      </c>
      <c r="F216" s="96">
        <f>D216*E216</f>
        <v>0</v>
      </c>
      <c r="G216" s="164"/>
      <c r="H216" s="100" t="s">
        <v>1014</v>
      </c>
      <c r="I216" s="100" t="str">
        <f>VLOOKUP(H216,Presupuesto!$B$11:$C$565,2,0)</f>
        <v>EQUIPO DE COMPUTACION</v>
      </c>
      <c r="J216" s="97" t="str">
        <f>$J$215</f>
        <v>Posgrado</v>
      </c>
      <c r="K216" s="97" t="s">
        <v>412</v>
      </c>
      <c r="L216" s="97"/>
    </row>
    <row r="217" spans="3:12" x14ac:dyDescent="0.25">
      <c r="C217" s="98" t="s">
        <v>73</v>
      </c>
      <c r="D217" s="150"/>
      <c r="E217" s="99">
        <v>4000</v>
      </c>
      <c r="F217" s="96">
        <f t="shared" ref="F217:F228" si="12">D217*E217</f>
        <v>0</v>
      </c>
      <c r="G217" s="164"/>
      <c r="H217" s="100" t="s">
        <v>986</v>
      </c>
      <c r="I217" s="100" t="str">
        <f>VLOOKUP(H217,Presupuesto!$B$11:$C$565,2,0)</f>
        <v>EQUIPOS VARIOS DE OFICINA</v>
      </c>
      <c r="J217" s="97" t="str">
        <f t="shared" ref="J217:J228" si="13">$J$215</f>
        <v>Posgrado</v>
      </c>
      <c r="K217" s="97" t="s">
        <v>395</v>
      </c>
      <c r="L217" s="97"/>
    </row>
    <row r="218" spans="3:12" x14ac:dyDescent="0.25">
      <c r="C218" s="98" t="s">
        <v>74</v>
      </c>
      <c r="D218" s="150"/>
      <c r="E218" s="99">
        <v>8000</v>
      </c>
      <c r="F218" s="96">
        <f t="shared" si="12"/>
        <v>0</v>
      </c>
      <c r="G218" s="164"/>
      <c r="H218" s="100" t="s">
        <v>1014</v>
      </c>
      <c r="I218" s="100" t="str">
        <f>VLOOKUP(H218,Presupuesto!$B$11:$C$565,2,0)</f>
        <v>EQUIPO DE COMPUTACION</v>
      </c>
      <c r="J218" s="97" t="str">
        <f t="shared" si="13"/>
        <v>Posgrado</v>
      </c>
      <c r="K218" s="97" t="s">
        <v>395</v>
      </c>
      <c r="L218" s="97"/>
    </row>
    <row r="219" spans="3:12" x14ac:dyDescent="0.25">
      <c r="C219" s="98" t="s">
        <v>75</v>
      </c>
      <c r="D219" s="150"/>
      <c r="E219" s="99">
        <v>5000</v>
      </c>
      <c r="F219" s="96">
        <f t="shared" si="12"/>
        <v>0</v>
      </c>
      <c r="G219" s="164"/>
      <c r="H219" s="100" t="s">
        <v>1014</v>
      </c>
      <c r="I219" s="100" t="str">
        <f>VLOOKUP(H219,Presupuesto!$B$11:$C$565,2,0)</f>
        <v>EQUIPO DE COMPUTACION</v>
      </c>
      <c r="J219" s="97" t="str">
        <f t="shared" si="13"/>
        <v>Posgrado</v>
      </c>
      <c r="K219" s="97" t="s">
        <v>395</v>
      </c>
      <c r="L219" s="97"/>
    </row>
    <row r="220" spans="3:12" x14ac:dyDescent="0.25">
      <c r="C220" s="98" t="s">
        <v>35</v>
      </c>
      <c r="D220" s="150"/>
      <c r="E220" s="99">
        <v>13000</v>
      </c>
      <c r="F220" s="96">
        <f t="shared" si="12"/>
        <v>0</v>
      </c>
      <c r="G220" s="164"/>
      <c r="H220" s="100" t="s">
        <v>1000</v>
      </c>
      <c r="I220" s="100" t="str">
        <f>VLOOKUP(H220,Presupuesto!$B$11:$C$565,2,0)</f>
        <v>EQUIPO DE TRANSPORTE TRACCION Y ELEVACION</v>
      </c>
      <c r="J220" s="97" t="str">
        <f t="shared" si="13"/>
        <v>Posgrado</v>
      </c>
      <c r="K220" s="97" t="s">
        <v>395</v>
      </c>
      <c r="L220" s="97"/>
    </row>
    <row r="221" spans="3:12" x14ac:dyDescent="0.25">
      <c r="C221" s="98" t="s">
        <v>76</v>
      </c>
      <c r="D221" s="150"/>
      <c r="E221" s="99">
        <v>15000</v>
      </c>
      <c r="F221" s="96">
        <f t="shared" si="12"/>
        <v>0</v>
      </c>
      <c r="G221" s="164"/>
      <c r="H221" s="100" t="s">
        <v>1000</v>
      </c>
      <c r="I221" s="100" t="str">
        <f>VLOOKUP(H221,Presupuesto!$B$11:$C$565,2,0)</f>
        <v>EQUIPO DE TRANSPORTE TRACCION Y ELEVACION</v>
      </c>
      <c r="J221" s="97" t="str">
        <f t="shared" si="13"/>
        <v>Posgrado</v>
      </c>
      <c r="K221" s="97" t="s">
        <v>395</v>
      </c>
      <c r="L221" s="97"/>
    </row>
    <row r="222" spans="3:12" x14ac:dyDescent="0.25">
      <c r="C222" s="98" t="s">
        <v>77</v>
      </c>
      <c r="D222" s="150"/>
      <c r="E222" s="99">
        <v>10000</v>
      </c>
      <c r="F222" s="96">
        <f t="shared" si="12"/>
        <v>0</v>
      </c>
      <c r="G222" s="164"/>
      <c r="H222" s="100" t="s">
        <v>1000</v>
      </c>
      <c r="I222" s="100" t="str">
        <f>VLOOKUP(H222,Presupuesto!$B$11:$C$565,2,0)</f>
        <v>EQUIPO DE TRANSPORTE TRACCION Y ELEVACION</v>
      </c>
      <c r="J222" s="97" t="str">
        <f t="shared" si="13"/>
        <v>Posgrado</v>
      </c>
      <c r="K222" s="97" t="s">
        <v>403</v>
      </c>
      <c r="L222" s="97"/>
    </row>
    <row r="223" spans="3:12" x14ac:dyDescent="0.25">
      <c r="C223" s="98" t="s">
        <v>78</v>
      </c>
      <c r="D223" s="150"/>
      <c r="E223" s="99">
        <v>10000</v>
      </c>
      <c r="F223" s="96">
        <f t="shared" si="12"/>
        <v>0</v>
      </c>
      <c r="G223" s="164"/>
      <c r="H223" s="100" t="s">
        <v>1046</v>
      </c>
      <c r="I223" s="100" t="str">
        <f>VLOOKUP(H223,Presupuesto!$B$11:$C$565,2,0)</f>
        <v>APLICACIONES INFORMATICAS</v>
      </c>
      <c r="J223" s="97" t="str">
        <f t="shared" si="13"/>
        <v>Posgrado</v>
      </c>
      <c r="K223" s="97" t="s">
        <v>399</v>
      </c>
      <c r="L223" s="97"/>
    </row>
    <row r="224" spans="3:12" x14ac:dyDescent="0.25">
      <c r="C224" s="108" t="s">
        <v>79</v>
      </c>
      <c r="D224" s="150"/>
      <c r="E224" s="99">
        <v>2000</v>
      </c>
      <c r="F224" s="96">
        <f t="shared" si="12"/>
        <v>0</v>
      </c>
      <c r="G224" s="164"/>
      <c r="H224" s="109" t="s">
        <v>1014</v>
      </c>
      <c r="I224" s="109" t="str">
        <f>VLOOKUP(H224,Presupuesto!$B$11:$C$565,2,0)</f>
        <v>EQUIPO DE COMPUTACION</v>
      </c>
      <c r="J224" s="97" t="str">
        <f t="shared" si="13"/>
        <v>Posgrado</v>
      </c>
      <c r="K224" s="97" t="s">
        <v>395</v>
      </c>
      <c r="L224" s="97"/>
    </row>
    <row r="225" spans="3:12" x14ac:dyDescent="0.25">
      <c r="C225" s="108" t="s">
        <v>1470</v>
      </c>
      <c r="D225" s="150"/>
      <c r="E225" s="99">
        <v>1500</v>
      </c>
      <c r="F225" s="96">
        <f t="shared" si="12"/>
        <v>0</v>
      </c>
      <c r="G225" s="164"/>
      <c r="H225" s="109" t="s">
        <v>946</v>
      </c>
      <c r="I225" s="109" t="str">
        <f>VLOOKUP(H225,Presupuesto!$B$11:$C$565,2,0)</f>
        <v>UTILES Y MATERIALES ELECTRICOS</v>
      </c>
      <c r="J225" s="97" t="str">
        <f t="shared" si="13"/>
        <v>Posgrado</v>
      </c>
      <c r="K225" s="97" t="s">
        <v>395</v>
      </c>
      <c r="L225" s="97"/>
    </row>
    <row r="226" spans="3:12" x14ac:dyDescent="0.25">
      <c r="C226" s="108" t="s">
        <v>80</v>
      </c>
      <c r="D226" s="150"/>
      <c r="E226" s="99">
        <v>1500</v>
      </c>
      <c r="F226" s="96">
        <f t="shared" si="12"/>
        <v>0</v>
      </c>
      <c r="G226" s="164"/>
      <c r="H226" s="109" t="s">
        <v>1014</v>
      </c>
      <c r="I226" s="109" t="str">
        <f>VLOOKUP(H226,Presupuesto!$B$11:$C$565,2,0)</f>
        <v>EQUIPO DE COMPUTACION</v>
      </c>
      <c r="J226" s="97" t="str">
        <f t="shared" si="13"/>
        <v>Posgrado</v>
      </c>
      <c r="K226" s="97" t="s">
        <v>395</v>
      </c>
      <c r="L226" s="97"/>
    </row>
    <row r="227" spans="3:12" x14ac:dyDescent="0.25">
      <c r="C227" s="108" t="s">
        <v>81</v>
      </c>
      <c r="D227" s="150"/>
      <c r="E227" s="99">
        <v>500</v>
      </c>
      <c r="F227" s="96">
        <f t="shared" si="12"/>
        <v>0</v>
      </c>
      <c r="G227" s="164"/>
      <c r="H227" s="109" t="s">
        <v>955</v>
      </c>
      <c r="I227" s="109" t="str">
        <f>VLOOKUP(H227,Presupuesto!$B$11:$C$565,2,0)</f>
        <v>OTROS RESPUESTOS Y ACCESORIOS MENORES</v>
      </c>
      <c r="J227" s="97" t="str">
        <f t="shared" si="13"/>
        <v>Posgrado</v>
      </c>
      <c r="K227" s="97" t="s">
        <v>395</v>
      </c>
      <c r="L227" s="97"/>
    </row>
    <row r="228" spans="3:12" ht="15.75" thickBot="1" x14ac:dyDescent="0.3">
      <c r="C228" s="101" t="s">
        <v>82</v>
      </c>
      <c r="D228" s="158"/>
      <c r="E228" s="103">
        <v>20</v>
      </c>
      <c r="F228" s="104">
        <f t="shared" si="12"/>
        <v>0</v>
      </c>
      <c r="G228" s="161"/>
      <c r="H228" s="105" t="s">
        <v>955</v>
      </c>
      <c r="I228" s="105" t="str">
        <f>VLOOKUP(H228,Presupuesto!$B$11:$C$565,2,0)</f>
        <v>OTROS RESPUESTOS Y ACCESORIOS MENORES</v>
      </c>
      <c r="J228" s="105" t="str">
        <f t="shared" si="13"/>
        <v>Posgrado</v>
      </c>
      <c r="K228" s="123" t="s">
        <v>394</v>
      </c>
      <c r="L228" s="123"/>
    </row>
    <row r="229" spans="3:12" x14ac:dyDescent="0.25">
      <c r="F229" s="92"/>
      <c r="G229" s="75"/>
      <c r="H229" s="75"/>
      <c r="I229" s="75"/>
    </row>
    <row r="230" spans="3:12" ht="15.75" thickBot="1" x14ac:dyDescent="0.3"/>
    <row r="231" spans="3:12" ht="15.75" thickBot="1" x14ac:dyDescent="0.3">
      <c r="C231" s="29" t="s">
        <v>43</v>
      </c>
      <c r="D231" s="107">
        <f>SUM(F238:F251)</f>
        <v>0</v>
      </c>
      <c r="F231" s="70"/>
      <c r="G231" s="78"/>
      <c r="H231" s="70"/>
      <c r="I231" s="70"/>
    </row>
    <row r="232" spans="3:12" x14ac:dyDescent="0.25">
      <c r="C232" s="70"/>
      <c r="D232" s="31"/>
      <c r="E232" s="92"/>
      <c r="F232" s="92"/>
      <c r="G232" s="92"/>
      <c r="H232" s="75"/>
      <c r="I232" s="75"/>
      <c r="J232" s="75"/>
      <c r="K232" s="111"/>
    </row>
    <row r="233" spans="3:12" x14ac:dyDescent="0.25">
      <c r="C233" s="70"/>
      <c r="D233" s="31"/>
      <c r="E233" s="92"/>
      <c r="F233" s="92"/>
      <c r="G233" s="92"/>
      <c r="H233" s="75"/>
      <c r="I233" s="75"/>
      <c r="J233" s="75"/>
      <c r="K233" s="111"/>
    </row>
    <row r="234" spans="3:12" ht="15.75" x14ac:dyDescent="0.25">
      <c r="C234" s="201" t="s">
        <v>392</v>
      </c>
      <c r="D234" s="347"/>
      <c r="E234" s="92"/>
      <c r="F234" s="92"/>
      <c r="G234" s="92"/>
      <c r="H234" s="75"/>
      <c r="I234" s="75"/>
      <c r="J234" s="75"/>
      <c r="K234" s="111"/>
    </row>
    <row r="235" spans="3:12" ht="18.75" x14ac:dyDescent="0.25">
      <c r="C235" s="207" t="e">
        <f>IFERROR(VLOOKUP(D234,'1. Desarrollo e Innov. Curricu.'!$E:$F,2,FALSE),IFERROR(VLOOKUP(D234,'2. Investigación Científica'!$E:$F,2,FALSE),IFERROR(VLOOKUP(D234,'3. Vinculación Univ. Sociedad'!$E:$F,2,FALSE),IFERROR(VLOOKUP(D234,'4. Docencia y Profesorado Univ.'!$E:$F,2,FALSE),IFERROR(VLOOKUP(D234,'5. Estudiantes y Graduados'!$E:$F,2,FALSE),IFERROR(VLOOKUP(D234,'11. Gestion Administrativa'!$E:$F,2,FALSE),IFERROR(VLOOKUP(D234,'13. Gestión Académica'!$E:$F,2,FALSE),IFERROR(VLOOKUP(D234,'8. Asegura. de la Calid. y M'!$E:$F,2,FALSE),IFERROR(VLOOKUP(D234,'6. Gestión del Conocimiento'!$E:$F,2,FALSE),IFERROR(VLOOKUP(D234,'15. Gobernabilidad y Proceso...'!$E:$F,2,FALSE),IFERROR(VLOOKUP(D234,'12. Gestión del Talento Humano'!$E:$F,2,FALSE),IFERROR(VLOOKUP(D234,'14. Internacional... de la E.S.'!$E:$F,2,FALSE),IFERROR(VLOOKUP(D234,'10. Posgrado'!$E:$F,2,FALSE),IFERROR(VLOOKUP(D234,'16. Desa. del Sistema Educ.Sup.'!$E:$F,2,FALSE),IFERROR(VLOOKUP(D234,'9. Cultura de Inno. Insti...'!$E:$F,2,FALSE),VLOOKUP(D234,'7. Lo Esencial de la Reforma U.'!$E:$F,2,0))))))))))))))))</f>
        <v>#N/A</v>
      </c>
      <c r="D235" s="31"/>
      <c r="E235" s="92"/>
      <c r="F235" s="92"/>
      <c r="G235" s="92"/>
      <c r="H235" s="75"/>
      <c r="I235" s="75"/>
      <c r="J235" s="75"/>
      <c r="K235" s="111"/>
    </row>
    <row r="236" spans="3:12" x14ac:dyDescent="0.25">
      <c r="F236" s="92"/>
      <c r="G236" s="75"/>
      <c r="H236" s="75"/>
      <c r="I236" s="75"/>
    </row>
    <row r="237" spans="3:12" ht="15.75" thickBot="1" x14ac:dyDescent="0.3">
      <c r="C237" s="148" t="s">
        <v>44</v>
      </c>
      <c r="D237" s="148" t="s">
        <v>55</v>
      </c>
      <c r="E237" s="148" t="s">
        <v>57</v>
      </c>
      <c r="F237" s="149" t="s">
        <v>27</v>
      </c>
      <c r="G237" s="149" t="s">
        <v>131</v>
      </c>
      <c r="H237" s="148" t="s">
        <v>46</v>
      </c>
      <c r="I237" s="148" t="s">
        <v>132</v>
      </c>
      <c r="J237" s="148" t="s">
        <v>410</v>
      </c>
      <c r="K237" s="148" t="s">
        <v>411</v>
      </c>
      <c r="L237" s="148" t="s">
        <v>464</v>
      </c>
    </row>
    <row r="238" spans="3:12" ht="15.75" thickBot="1" x14ac:dyDescent="0.3">
      <c r="C238" s="293" t="s">
        <v>1339</v>
      </c>
      <c r="D238" s="157"/>
      <c r="E238" s="95">
        <f>HLOOKUP($C238,$CB$2:$CE$3,2,0)</f>
        <v>15000</v>
      </c>
      <c r="F238" s="96">
        <f>D238*E238</f>
        <v>0</v>
      </c>
      <c r="G238" s="164"/>
      <c r="H238" s="97" t="s">
        <v>1014</v>
      </c>
      <c r="I238" s="97" t="str">
        <f>VLOOKUP(H238,Presupuesto!$B$11:$C$565,2,0)</f>
        <v>EQUIPO DE COMPUTACION</v>
      </c>
      <c r="J238" s="215" t="s">
        <v>1450</v>
      </c>
      <c r="K238" s="97" t="s">
        <v>394</v>
      </c>
      <c r="L238" s="97"/>
    </row>
    <row r="239" spans="3:12" x14ac:dyDescent="0.25">
      <c r="C239" s="293" t="s">
        <v>1337</v>
      </c>
      <c r="D239" s="150"/>
      <c r="E239" s="95">
        <f>HLOOKUP($C239,$CB$2:$CE$3,2,0)</f>
        <v>35000</v>
      </c>
      <c r="F239" s="96">
        <f>D239*E239</f>
        <v>0</v>
      </c>
      <c r="G239" s="164"/>
      <c r="H239" s="100" t="s">
        <v>1014</v>
      </c>
      <c r="I239" s="100" t="str">
        <f>VLOOKUP(H239,Presupuesto!$B$11:$C$565,2,0)</f>
        <v>EQUIPO DE COMPUTACION</v>
      </c>
      <c r="J239" s="97" t="str">
        <f>$J$238</f>
        <v>Posgrado</v>
      </c>
      <c r="K239" s="97" t="s">
        <v>412</v>
      </c>
      <c r="L239" s="97"/>
    </row>
    <row r="240" spans="3:12" x14ac:dyDescent="0.25">
      <c r="C240" s="98" t="s">
        <v>73</v>
      </c>
      <c r="D240" s="150"/>
      <c r="E240" s="99">
        <v>4000</v>
      </c>
      <c r="F240" s="96">
        <f t="shared" ref="F240:F251" si="14">D240*E240</f>
        <v>0</v>
      </c>
      <c r="G240" s="164"/>
      <c r="H240" s="100" t="s">
        <v>986</v>
      </c>
      <c r="I240" s="100" t="str">
        <f>VLOOKUP(H240,Presupuesto!$B$11:$C$565,2,0)</f>
        <v>EQUIPOS VARIOS DE OFICINA</v>
      </c>
      <c r="J240" s="97" t="str">
        <f t="shared" ref="J240:J251" si="15">$J$238</f>
        <v>Posgrado</v>
      </c>
      <c r="K240" s="97" t="s">
        <v>395</v>
      </c>
      <c r="L240" s="97"/>
    </row>
    <row r="241" spans="3:12" x14ac:dyDescent="0.25">
      <c r="C241" s="98" t="s">
        <v>74</v>
      </c>
      <c r="D241" s="150"/>
      <c r="E241" s="99">
        <v>8000</v>
      </c>
      <c r="F241" s="96">
        <f t="shared" si="14"/>
        <v>0</v>
      </c>
      <c r="G241" s="164"/>
      <c r="H241" s="100" t="s">
        <v>1014</v>
      </c>
      <c r="I241" s="100" t="str">
        <f>VLOOKUP(H241,Presupuesto!$B$11:$C$565,2,0)</f>
        <v>EQUIPO DE COMPUTACION</v>
      </c>
      <c r="J241" s="97" t="str">
        <f t="shared" si="15"/>
        <v>Posgrado</v>
      </c>
      <c r="K241" s="97" t="s">
        <v>395</v>
      </c>
      <c r="L241" s="97"/>
    </row>
    <row r="242" spans="3:12" x14ac:dyDescent="0.25">
      <c r="C242" s="98" t="s">
        <v>75</v>
      </c>
      <c r="D242" s="150"/>
      <c r="E242" s="99">
        <v>5000</v>
      </c>
      <c r="F242" s="96">
        <f t="shared" si="14"/>
        <v>0</v>
      </c>
      <c r="G242" s="164"/>
      <c r="H242" s="100" t="s">
        <v>1014</v>
      </c>
      <c r="I242" s="100" t="str">
        <f>VLOOKUP(H242,Presupuesto!$B$11:$C$565,2,0)</f>
        <v>EQUIPO DE COMPUTACION</v>
      </c>
      <c r="J242" s="97" t="str">
        <f t="shared" si="15"/>
        <v>Posgrado</v>
      </c>
      <c r="K242" s="97" t="s">
        <v>395</v>
      </c>
      <c r="L242" s="97"/>
    </row>
    <row r="243" spans="3:12" x14ac:dyDescent="0.25">
      <c r="C243" s="98" t="s">
        <v>35</v>
      </c>
      <c r="D243" s="150"/>
      <c r="E243" s="99">
        <v>13000</v>
      </c>
      <c r="F243" s="96">
        <f t="shared" si="14"/>
        <v>0</v>
      </c>
      <c r="G243" s="164"/>
      <c r="H243" s="100" t="s">
        <v>1000</v>
      </c>
      <c r="I243" s="100" t="str">
        <f>VLOOKUP(H243,Presupuesto!$B$11:$C$565,2,0)</f>
        <v>EQUIPO DE TRANSPORTE TRACCION Y ELEVACION</v>
      </c>
      <c r="J243" s="97" t="str">
        <f t="shared" si="15"/>
        <v>Posgrado</v>
      </c>
      <c r="K243" s="97" t="s">
        <v>395</v>
      </c>
      <c r="L243" s="97"/>
    </row>
    <row r="244" spans="3:12" x14ac:dyDescent="0.25">
      <c r="C244" s="98" t="s">
        <v>76</v>
      </c>
      <c r="D244" s="150"/>
      <c r="E244" s="99">
        <v>15000</v>
      </c>
      <c r="F244" s="96">
        <f t="shared" si="14"/>
        <v>0</v>
      </c>
      <c r="G244" s="164"/>
      <c r="H244" s="100" t="s">
        <v>1000</v>
      </c>
      <c r="I244" s="100" t="str">
        <f>VLOOKUP(H244,Presupuesto!$B$11:$C$565,2,0)</f>
        <v>EQUIPO DE TRANSPORTE TRACCION Y ELEVACION</v>
      </c>
      <c r="J244" s="97" t="str">
        <f t="shared" si="15"/>
        <v>Posgrado</v>
      </c>
      <c r="K244" s="97" t="s">
        <v>395</v>
      </c>
      <c r="L244" s="97"/>
    </row>
    <row r="245" spans="3:12" x14ac:dyDescent="0.25">
      <c r="C245" s="98" t="s">
        <v>77</v>
      </c>
      <c r="D245" s="150"/>
      <c r="E245" s="99">
        <v>10000</v>
      </c>
      <c r="F245" s="96">
        <f t="shared" si="14"/>
        <v>0</v>
      </c>
      <c r="G245" s="164"/>
      <c r="H245" s="100" t="s">
        <v>1000</v>
      </c>
      <c r="I245" s="100" t="str">
        <f>VLOOKUP(H245,Presupuesto!$B$11:$C$565,2,0)</f>
        <v>EQUIPO DE TRANSPORTE TRACCION Y ELEVACION</v>
      </c>
      <c r="J245" s="97" t="str">
        <f t="shared" si="15"/>
        <v>Posgrado</v>
      </c>
      <c r="K245" s="97" t="s">
        <v>403</v>
      </c>
      <c r="L245" s="97"/>
    </row>
    <row r="246" spans="3:12" x14ac:dyDescent="0.25">
      <c r="C246" s="98" t="s">
        <v>78</v>
      </c>
      <c r="D246" s="150"/>
      <c r="E246" s="99">
        <v>10000</v>
      </c>
      <c r="F246" s="96">
        <f t="shared" si="14"/>
        <v>0</v>
      </c>
      <c r="G246" s="164"/>
      <c r="H246" s="100" t="s">
        <v>1046</v>
      </c>
      <c r="I246" s="100" t="str">
        <f>VLOOKUP(H246,Presupuesto!$B$11:$C$565,2,0)</f>
        <v>APLICACIONES INFORMATICAS</v>
      </c>
      <c r="J246" s="97" t="str">
        <f t="shared" si="15"/>
        <v>Posgrado</v>
      </c>
      <c r="K246" s="97" t="s">
        <v>399</v>
      </c>
      <c r="L246" s="97"/>
    </row>
    <row r="247" spans="3:12" x14ac:dyDescent="0.25">
      <c r="C247" s="108" t="s">
        <v>79</v>
      </c>
      <c r="D247" s="150"/>
      <c r="E247" s="99">
        <v>2000</v>
      </c>
      <c r="F247" s="96">
        <f t="shared" si="14"/>
        <v>0</v>
      </c>
      <c r="G247" s="164"/>
      <c r="H247" s="109" t="s">
        <v>1014</v>
      </c>
      <c r="I247" s="109" t="str">
        <f>VLOOKUP(H247,Presupuesto!$B$11:$C$565,2,0)</f>
        <v>EQUIPO DE COMPUTACION</v>
      </c>
      <c r="J247" s="97" t="str">
        <f t="shared" si="15"/>
        <v>Posgrado</v>
      </c>
      <c r="K247" s="97" t="s">
        <v>395</v>
      </c>
      <c r="L247" s="97"/>
    </row>
    <row r="248" spans="3:12" x14ac:dyDescent="0.25">
      <c r="C248" s="108" t="s">
        <v>1470</v>
      </c>
      <c r="D248" s="150"/>
      <c r="E248" s="99">
        <v>1500</v>
      </c>
      <c r="F248" s="96">
        <f t="shared" si="14"/>
        <v>0</v>
      </c>
      <c r="G248" s="164"/>
      <c r="H248" s="109" t="s">
        <v>946</v>
      </c>
      <c r="I248" s="109" t="str">
        <f>VLOOKUP(H248,Presupuesto!$B$11:$C$565,2,0)</f>
        <v>UTILES Y MATERIALES ELECTRICOS</v>
      </c>
      <c r="J248" s="97" t="str">
        <f t="shared" si="15"/>
        <v>Posgrado</v>
      </c>
      <c r="K248" s="97" t="s">
        <v>395</v>
      </c>
      <c r="L248" s="97"/>
    </row>
    <row r="249" spans="3:12" x14ac:dyDescent="0.25">
      <c r="C249" s="108" t="s">
        <v>80</v>
      </c>
      <c r="D249" s="150"/>
      <c r="E249" s="99">
        <v>1500</v>
      </c>
      <c r="F249" s="96">
        <f t="shared" si="14"/>
        <v>0</v>
      </c>
      <c r="G249" s="164"/>
      <c r="H249" s="109" t="s">
        <v>1014</v>
      </c>
      <c r="I249" s="109" t="str">
        <f>VLOOKUP(H249,Presupuesto!$B$11:$C$565,2,0)</f>
        <v>EQUIPO DE COMPUTACION</v>
      </c>
      <c r="J249" s="97" t="str">
        <f t="shared" si="15"/>
        <v>Posgrado</v>
      </c>
      <c r="K249" s="97" t="s">
        <v>395</v>
      </c>
      <c r="L249" s="97"/>
    </row>
    <row r="250" spans="3:12" x14ac:dyDescent="0.25">
      <c r="C250" s="108" t="s">
        <v>81</v>
      </c>
      <c r="D250" s="150"/>
      <c r="E250" s="99">
        <v>500</v>
      </c>
      <c r="F250" s="96">
        <f t="shared" si="14"/>
        <v>0</v>
      </c>
      <c r="G250" s="164"/>
      <c r="H250" s="109" t="s">
        <v>955</v>
      </c>
      <c r="I250" s="109" t="str">
        <f>VLOOKUP(H250,Presupuesto!$B$11:$C$565,2,0)</f>
        <v>OTROS RESPUESTOS Y ACCESORIOS MENORES</v>
      </c>
      <c r="J250" s="97" t="str">
        <f t="shared" si="15"/>
        <v>Posgrado</v>
      </c>
      <c r="K250" s="97" t="s">
        <v>395</v>
      </c>
      <c r="L250" s="97"/>
    </row>
    <row r="251" spans="3:12" ht="15.75" thickBot="1" x14ac:dyDescent="0.3">
      <c r="C251" s="101" t="s">
        <v>82</v>
      </c>
      <c r="D251" s="158"/>
      <c r="E251" s="103">
        <v>20</v>
      </c>
      <c r="F251" s="104">
        <f t="shared" si="14"/>
        <v>0</v>
      </c>
      <c r="G251" s="161"/>
      <c r="H251" s="105" t="s">
        <v>955</v>
      </c>
      <c r="I251" s="105" t="str">
        <f>VLOOKUP(H251,Presupuesto!$B$11:$C$565,2,0)</f>
        <v>OTROS RESPUESTOS Y ACCESORIOS MENORES</v>
      </c>
      <c r="J251" s="105" t="str">
        <f t="shared" si="15"/>
        <v>Posgrado</v>
      </c>
      <c r="K251" s="123" t="s">
        <v>394</v>
      </c>
      <c r="L251" s="123"/>
    </row>
    <row r="253" spans="3:12" ht="15.75" thickBot="1" x14ac:dyDescent="0.3"/>
    <row r="254" spans="3:12" ht="15.75" thickBot="1" x14ac:dyDescent="0.3">
      <c r="C254" s="29" t="s">
        <v>43</v>
      </c>
      <c r="D254" s="107">
        <f>SUM(F261:F274)</f>
        <v>0</v>
      </c>
      <c r="F254" s="70"/>
      <c r="G254" s="78"/>
      <c r="H254" s="70"/>
      <c r="I254" s="70"/>
    </row>
    <row r="255" spans="3:12" x14ac:dyDescent="0.25">
      <c r="C255" s="70"/>
      <c r="D255" s="31"/>
      <c r="E255" s="92"/>
      <c r="F255" s="92"/>
      <c r="G255" s="92"/>
      <c r="H255" s="75"/>
      <c r="I255" s="75"/>
      <c r="J255" s="75"/>
      <c r="K255" s="111"/>
    </row>
    <row r="256" spans="3:12" x14ac:dyDescent="0.25">
      <c r="C256" s="70"/>
      <c r="D256" s="31"/>
      <c r="E256" s="92"/>
      <c r="F256" s="92"/>
      <c r="G256" s="92"/>
      <c r="H256" s="75"/>
      <c r="I256" s="75"/>
      <c r="J256" s="75"/>
      <c r="K256" s="111"/>
    </row>
    <row r="257" spans="3:12" ht="15.75" x14ac:dyDescent="0.25">
      <c r="C257" s="201" t="s">
        <v>392</v>
      </c>
      <c r="D257" s="347"/>
      <c r="E257" s="92"/>
      <c r="F257" s="92"/>
      <c r="G257" s="92"/>
      <c r="H257" s="75"/>
      <c r="I257" s="75"/>
      <c r="J257" s="75"/>
      <c r="K257" s="111"/>
    </row>
    <row r="258" spans="3:12" ht="18.75" x14ac:dyDescent="0.25">
      <c r="C258" s="207" t="e">
        <f>IFERROR(VLOOKUP(D257,'1. Desarrollo e Innov. Curricu.'!$E:$F,2,FALSE),IFERROR(VLOOKUP(D257,'2. Investigación Científica'!$E:$F,2,FALSE),IFERROR(VLOOKUP(D257,'3. Vinculación Univ. Sociedad'!$E:$F,2,FALSE),IFERROR(VLOOKUP(D257,'4. Docencia y Profesorado Univ.'!$E:$F,2,FALSE),IFERROR(VLOOKUP(D257,'5. Estudiantes y Graduados'!$E:$F,2,FALSE),IFERROR(VLOOKUP(D257,'11. Gestion Administrativa'!$E:$F,2,FALSE),IFERROR(VLOOKUP(D257,'13. Gestión Académica'!$E:$F,2,FALSE),IFERROR(VLOOKUP(D257,'8. Asegura. de la Calid. y M'!$E:$F,2,FALSE),IFERROR(VLOOKUP(D257,'6. Gestión del Conocimiento'!$E:$F,2,FALSE),IFERROR(VLOOKUP(D257,'15. Gobernabilidad y Proceso...'!$E:$F,2,FALSE),IFERROR(VLOOKUP(D257,'12. Gestión del Talento Humano'!$E:$F,2,FALSE),IFERROR(VLOOKUP(D257,'14. Internacional... de la E.S.'!$E:$F,2,FALSE),IFERROR(VLOOKUP(D257,'10. Posgrado'!$E:$F,2,FALSE),IFERROR(VLOOKUP(D257,'16. Desa. del Sistema Educ.Sup.'!$E:$F,2,FALSE),IFERROR(VLOOKUP(D257,'9. Cultura de Inno. Insti...'!$E:$F,2,FALSE),VLOOKUP(D257,'7. Lo Esencial de la Reforma U.'!$E:$F,2,0))))))))))))))))</f>
        <v>#N/A</v>
      </c>
      <c r="D258" s="31"/>
      <c r="E258" s="92"/>
      <c r="F258" s="92"/>
      <c r="G258" s="92"/>
      <c r="H258" s="75"/>
      <c r="I258" s="75"/>
      <c r="J258" s="75"/>
      <c r="K258" s="111"/>
    </row>
    <row r="259" spans="3:12" x14ac:dyDescent="0.25">
      <c r="F259" s="92"/>
      <c r="G259" s="75"/>
      <c r="H259" s="75"/>
      <c r="I259" s="75"/>
    </row>
    <row r="260" spans="3:12" ht="15.75" thickBot="1" x14ac:dyDescent="0.3">
      <c r="C260" s="148" t="s">
        <v>44</v>
      </c>
      <c r="D260" s="148" t="s">
        <v>55</v>
      </c>
      <c r="E260" s="148" t="s">
        <v>57</v>
      </c>
      <c r="F260" s="149" t="s">
        <v>27</v>
      </c>
      <c r="G260" s="149" t="s">
        <v>131</v>
      </c>
      <c r="H260" s="148" t="s">
        <v>46</v>
      </c>
      <c r="I260" s="148" t="s">
        <v>132</v>
      </c>
      <c r="J260" s="148" t="s">
        <v>410</v>
      </c>
      <c r="K260" s="148" t="s">
        <v>411</v>
      </c>
      <c r="L260" s="148" t="s">
        <v>464</v>
      </c>
    </row>
    <row r="261" spans="3:12" ht="15.75" thickBot="1" x14ac:dyDescent="0.3">
      <c r="C261" s="293" t="s">
        <v>1339</v>
      </c>
      <c r="D261" s="157"/>
      <c r="E261" s="95">
        <f>HLOOKUP($C261,$CB$2:$CE$3,2,0)</f>
        <v>15000</v>
      </c>
      <c r="F261" s="96">
        <f>D261*E261</f>
        <v>0</v>
      </c>
      <c r="G261" s="164"/>
      <c r="H261" s="97" t="s">
        <v>1014</v>
      </c>
      <c r="I261" s="97" t="str">
        <f>VLOOKUP(H261,Presupuesto!$B$11:$C$565,2,0)</f>
        <v>EQUIPO DE COMPUTACION</v>
      </c>
      <c r="J261" s="215" t="s">
        <v>1450</v>
      </c>
      <c r="K261" s="97" t="s">
        <v>394</v>
      </c>
      <c r="L261" s="97"/>
    </row>
    <row r="262" spans="3:12" x14ac:dyDescent="0.25">
      <c r="C262" s="293" t="s">
        <v>1337</v>
      </c>
      <c r="D262" s="150"/>
      <c r="E262" s="95">
        <f>HLOOKUP($C262,$CB$2:$CE$3,2,0)</f>
        <v>35000</v>
      </c>
      <c r="F262" s="96">
        <f>D262*E262</f>
        <v>0</v>
      </c>
      <c r="G262" s="164"/>
      <c r="H262" s="100" t="s">
        <v>1014</v>
      </c>
      <c r="I262" s="100" t="str">
        <f>VLOOKUP(H262,Presupuesto!$B$11:$C$565,2,0)</f>
        <v>EQUIPO DE COMPUTACION</v>
      </c>
      <c r="J262" s="97" t="str">
        <f>$J$261</f>
        <v>Posgrado</v>
      </c>
      <c r="K262" s="97" t="s">
        <v>412</v>
      </c>
      <c r="L262" s="97"/>
    </row>
    <row r="263" spans="3:12" x14ac:dyDescent="0.25">
      <c r="C263" s="98" t="s">
        <v>73</v>
      </c>
      <c r="D263" s="150"/>
      <c r="E263" s="99">
        <v>4000</v>
      </c>
      <c r="F263" s="96">
        <f t="shared" ref="F263:F274" si="16">D263*E263</f>
        <v>0</v>
      </c>
      <c r="G263" s="164"/>
      <c r="H263" s="100" t="s">
        <v>986</v>
      </c>
      <c r="I263" s="100" t="str">
        <f>VLOOKUP(H263,Presupuesto!$B$11:$C$565,2,0)</f>
        <v>EQUIPOS VARIOS DE OFICINA</v>
      </c>
      <c r="J263" s="97" t="str">
        <f t="shared" ref="J263:J274" si="17">$J$261</f>
        <v>Posgrado</v>
      </c>
      <c r="K263" s="97" t="s">
        <v>395</v>
      </c>
      <c r="L263" s="97"/>
    </row>
    <row r="264" spans="3:12" x14ac:dyDescent="0.25">
      <c r="C264" s="98" t="s">
        <v>74</v>
      </c>
      <c r="D264" s="150"/>
      <c r="E264" s="99">
        <v>8000</v>
      </c>
      <c r="F264" s="96">
        <f t="shared" si="16"/>
        <v>0</v>
      </c>
      <c r="G264" s="164"/>
      <c r="H264" s="100" t="s">
        <v>1014</v>
      </c>
      <c r="I264" s="100" t="str">
        <f>VLOOKUP(H264,Presupuesto!$B$11:$C$565,2,0)</f>
        <v>EQUIPO DE COMPUTACION</v>
      </c>
      <c r="J264" s="97" t="str">
        <f t="shared" si="17"/>
        <v>Posgrado</v>
      </c>
      <c r="K264" s="97" t="s">
        <v>395</v>
      </c>
      <c r="L264" s="97"/>
    </row>
    <row r="265" spans="3:12" x14ac:dyDescent="0.25">
      <c r="C265" s="98" t="s">
        <v>75</v>
      </c>
      <c r="D265" s="150"/>
      <c r="E265" s="99">
        <v>5000</v>
      </c>
      <c r="F265" s="96">
        <f t="shared" si="16"/>
        <v>0</v>
      </c>
      <c r="G265" s="164"/>
      <c r="H265" s="100" t="s">
        <v>1014</v>
      </c>
      <c r="I265" s="100" t="str">
        <f>VLOOKUP(H265,Presupuesto!$B$11:$C$565,2,0)</f>
        <v>EQUIPO DE COMPUTACION</v>
      </c>
      <c r="J265" s="97" t="str">
        <f t="shared" si="17"/>
        <v>Posgrado</v>
      </c>
      <c r="K265" s="97" t="s">
        <v>395</v>
      </c>
      <c r="L265" s="97"/>
    </row>
    <row r="266" spans="3:12" x14ac:dyDescent="0.25">
      <c r="C266" s="98" t="s">
        <v>35</v>
      </c>
      <c r="D266" s="150"/>
      <c r="E266" s="99">
        <v>13000</v>
      </c>
      <c r="F266" s="96">
        <f t="shared" si="16"/>
        <v>0</v>
      </c>
      <c r="G266" s="164"/>
      <c r="H266" s="100" t="s">
        <v>1000</v>
      </c>
      <c r="I266" s="100" t="str">
        <f>VLOOKUP(H266,Presupuesto!$B$11:$C$565,2,0)</f>
        <v>EQUIPO DE TRANSPORTE TRACCION Y ELEVACION</v>
      </c>
      <c r="J266" s="97" t="str">
        <f t="shared" si="17"/>
        <v>Posgrado</v>
      </c>
      <c r="K266" s="97" t="s">
        <v>395</v>
      </c>
      <c r="L266" s="97"/>
    </row>
    <row r="267" spans="3:12" x14ac:dyDescent="0.25">
      <c r="C267" s="98" t="s">
        <v>76</v>
      </c>
      <c r="D267" s="150"/>
      <c r="E267" s="99">
        <v>15000</v>
      </c>
      <c r="F267" s="96">
        <f t="shared" si="16"/>
        <v>0</v>
      </c>
      <c r="G267" s="164"/>
      <c r="H267" s="100" t="s">
        <v>1000</v>
      </c>
      <c r="I267" s="100" t="str">
        <f>VLOOKUP(H267,Presupuesto!$B$11:$C$565,2,0)</f>
        <v>EQUIPO DE TRANSPORTE TRACCION Y ELEVACION</v>
      </c>
      <c r="J267" s="97" t="str">
        <f t="shared" si="17"/>
        <v>Posgrado</v>
      </c>
      <c r="K267" s="97" t="s">
        <v>395</v>
      </c>
      <c r="L267" s="97"/>
    </row>
    <row r="268" spans="3:12" x14ac:dyDescent="0.25">
      <c r="C268" s="98" t="s">
        <v>77</v>
      </c>
      <c r="D268" s="150"/>
      <c r="E268" s="99">
        <v>10000</v>
      </c>
      <c r="F268" s="96">
        <f t="shared" si="16"/>
        <v>0</v>
      </c>
      <c r="G268" s="164"/>
      <c r="H268" s="100" t="s">
        <v>1000</v>
      </c>
      <c r="I268" s="100" t="str">
        <f>VLOOKUP(H268,Presupuesto!$B$11:$C$565,2,0)</f>
        <v>EQUIPO DE TRANSPORTE TRACCION Y ELEVACION</v>
      </c>
      <c r="J268" s="97" t="str">
        <f t="shared" si="17"/>
        <v>Posgrado</v>
      </c>
      <c r="K268" s="97" t="s">
        <v>403</v>
      </c>
      <c r="L268" s="97"/>
    </row>
    <row r="269" spans="3:12" x14ac:dyDescent="0.25">
      <c r="C269" s="98" t="s">
        <v>78</v>
      </c>
      <c r="D269" s="150"/>
      <c r="E269" s="99">
        <v>10000</v>
      </c>
      <c r="F269" s="96">
        <f t="shared" si="16"/>
        <v>0</v>
      </c>
      <c r="G269" s="164"/>
      <c r="H269" s="100" t="s">
        <v>1046</v>
      </c>
      <c r="I269" s="100" t="str">
        <f>VLOOKUP(H269,Presupuesto!$B$11:$C$565,2,0)</f>
        <v>APLICACIONES INFORMATICAS</v>
      </c>
      <c r="J269" s="97" t="str">
        <f t="shared" si="17"/>
        <v>Posgrado</v>
      </c>
      <c r="K269" s="97" t="s">
        <v>399</v>
      </c>
      <c r="L269" s="97"/>
    </row>
    <row r="270" spans="3:12" x14ac:dyDescent="0.25">
      <c r="C270" s="108" t="s">
        <v>79</v>
      </c>
      <c r="D270" s="150"/>
      <c r="E270" s="99">
        <v>2000</v>
      </c>
      <c r="F270" s="96">
        <f t="shared" si="16"/>
        <v>0</v>
      </c>
      <c r="G270" s="164"/>
      <c r="H270" s="109" t="s">
        <v>1014</v>
      </c>
      <c r="I270" s="109" t="str">
        <f>VLOOKUP(H270,Presupuesto!$B$11:$C$565,2,0)</f>
        <v>EQUIPO DE COMPUTACION</v>
      </c>
      <c r="J270" s="97" t="str">
        <f t="shared" si="17"/>
        <v>Posgrado</v>
      </c>
      <c r="K270" s="97" t="s">
        <v>395</v>
      </c>
      <c r="L270" s="97"/>
    </row>
    <row r="271" spans="3:12" x14ac:dyDescent="0.25">
      <c r="C271" s="108" t="s">
        <v>1470</v>
      </c>
      <c r="D271" s="150"/>
      <c r="E271" s="99">
        <v>1500</v>
      </c>
      <c r="F271" s="96">
        <f t="shared" si="16"/>
        <v>0</v>
      </c>
      <c r="G271" s="164"/>
      <c r="H271" s="109" t="s">
        <v>946</v>
      </c>
      <c r="I271" s="109" t="str">
        <f>VLOOKUP(H271,Presupuesto!$B$11:$C$565,2,0)</f>
        <v>UTILES Y MATERIALES ELECTRICOS</v>
      </c>
      <c r="J271" s="97" t="str">
        <f t="shared" si="17"/>
        <v>Posgrado</v>
      </c>
      <c r="K271" s="97" t="s">
        <v>395</v>
      </c>
      <c r="L271" s="97"/>
    </row>
    <row r="272" spans="3:12" x14ac:dyDescent="0.25">
      <c r="C272" s="108" t="s">
        <v>80</v>
      </c>
      <c r="D272" s="150"/>
      <c r="E272" s="99">
        <v>1500</v>
      </c>
      <c r="F272" s="96">
        <f t="shared" si="16"/>
        <v>0</v>
      </c>
      <c r="G272" s="164"/>
      <c r="H272" s="109" t="s">
        <v>1014</v>
      </c>
      <c r="I272" s="109" t="str">
        <f>VLOOKUP(H272,Presupuesto!$B$11:$C$565,2,0)</f>
        <v>EQUIPO DE COMPUTACION</v>
      </c>
      <c r="J272" s="97" t="str">
        <f t="shared" si="17"/>
        <v>Posgrado</v>
      </c>
      <c r="K272" s="97" t="s">
        <v>395</v>
      </c>
      <c r="L272" s="97"/>
    </row>
    <row r="273" spans="3:12" x14ac:dyDescent="0.25">
      <c r="C273" s="108" t="s">
        <v>81</v>
      </c>
      <c r="D273" s="150"/>
      <c r="E273" s="99">
        <v>500</v>
      </c>
      <c r="F273" s="96">
        <f t="shared" si="16"/>
        <v>0</v>
      </c>
      <c r="G273" s="164"/>
      <c r="H273" s="109" t="s">
        <v>955</v>
      </c>
      <c r="I273" s="109" t="str">
        <f>VLOOKUP(H273,Presupuesto!$B$11:$C$565,2,0)</f>
        <v>OTROS RESPUESTOS Y ACCESORIOS MENORES</v>
      </c>
      <c r="J273" s="97" t="str">
        <f t="shared" si="17"/>
        <v>Posgrado</v>
      </c>
      <c r="K273" s="97" t="s">
        <v>395</v>
      </c>
      <c r="L273" s="97"/>
    </row>
    <row r="274" spans="3:12" ht="15.75" thickBot="1" x14ac:dyDescent="0.3">
      <c r="C274" s="101" t="s">
        <v>82</v>
      </c>
      <c r="D274" s="158"/>
      <c r="E274" s="103">
        <v>20</v>
      </c>
      <c r="F274" s="104">
        <f t="shared" si="16"/>
        <v>0</v>
      </c>
      <c r="G274" s="161"/>
      <c r="H274" s="105" t="s">
        <v>955</v>
      </c>
      <c r="I274" s="105" t="str">
        <f>VLOOKUP(H274,Presupuesto!$B$11:$C$565,2,0)</f>
        <v>OTROS RESPUESTOS Y ACCESORIOS MENORES</v>
      </c>
      <c r="J274" s="105" t="str">
        <f t="shared" si="17"/>
        <v>Posgrado</v>
      </c>
      <c r="K274" s="123" t="s">
        <v>394</v>
      </c>
      <c r="L274" s="123"/>
    </row>
    <row r="275" spans="3:12" x14ac:dyDescent="0.25">
      <c r="F275" s="92"/>
      <c r="G275" s="75"/>
      <c r="H275" s="75"/>
      <c r="I275" s="75"/>
    </row>
    <row r="276" spans="3:12" ht="15.75" thickBot="1" x14ac:dyDescent="0.3"/>
    <row r="277" spans="3:12" ht="15.75" thickBot="1" x14ac:dyDescent="0.3">
      <c r="C277" s="29" t="s">
        <v>43</v>
      </c>
      <c r="D277" s="107">
        <f>SUM(F284:F297)</f>
        <v>0</v>
      </c>
      <c r="F277" s="70"/>
      <c r="G277" s="78"/>
      <c r="H277" s="70"/>
      <c r="I277" s="70"/>
    </row>
    <row r="278" spans="3:12" x14ac:dyDescent="0.25">
      <c r="C278" s="70"/>
      <c r="D278" s="31"/>
      <c r="E278" s="92"/>
      <c r="F278" s="92"/>
      <c r="G278" s="92"/>
      <c r="H278" s="75"/>
      <c r="I278" s="75"/>
      <c r="J278" s="75"/>
      <c r="K278" s="111"/>
    </row>
    <row r="279" spans="3:12" x14ac:dyDescent="0.25">
      <c r="C279" s="70"/>
      <c r="D279" s="31"/>
      <c r="E279" s="92"/>
      <c r="F279" s="92"/>
      <c r="G279" s="92"/>
      <c r="H279" s="75"/>
      <c r="I279" s="75"/>
      <c r="J279" s="75"/>
      <c r="K279" s="111"/>
    </row>
    <row r="280" spans="3:12" ht="15.75" x14ac:dyDescent="0.25">
      <c r="C280" s="201" t="s">
        <v>392</v>
      </c>
      <c r="D280" s="347"/>
      <c r="E280" s="92"/>
      <c r="F280" s="92"/>
      <c r="G280" s="92"/>
      <c r="H280" s="75"/>
      <c r="I280" s="75"/>
      <c r="J280" s="75"/>
      <c r="K280" s="111"/>
    </row>
    <row r="281" spans="3:12" ht="18.75" x14ac:dyDescent="0.25">
      <c r="C281" s="207" t="e">
        <f>IFERROR(VLOOKUP(D280,'1. Desarrollo e Innov. Curricu.'!$E:$F,2,FALSE),IFERROR(VLOOKUP(D280,'2. Investigación Científica'!$E:$F,2,FALSE),IFERROR(VLOOKUP(D280,'3. Vinculación Univ. Sociedad'!$E:$F,2,FALSE),IFERROR(VLOOKUP(D280,'4. Docencia y Profesorado Univ.'!$E:$F,2,FALSE),IFERROR(VLOOKUP(D280,'5. Estudiantes y Graduados'!$E:$F,2,FALSE),IFERROR(VLOOKUP(D280,'11. Gestion Administrativa'!$E:$F,2,FALSE),IFERROR(VLOOKUP(D280,'13. Gestión Académica'!$E:$F,2,FALSE),IFERROR(VLOOKUP(D280,'8. Asegura. de la Calid. y M'!$E:$F,2,FALSE),IFERROR(VLOOKUP(D280,'6. Gestión del Conocimiento'!$E:$F,2,FALSE),IFERROR(VLOOKUP(D280,'15. Gobernabilidad y Proceso...'!$E:$F,2,FALSE),IFERROR(VLOOKUP(D280,'12. Gestión del Talento Humano'!$E:$F,2,FALSE),IFERROR(VLOOKUP(D280,'14. Internacional... de la E.S.'!$E:$F,2,FALSE),IFERROR(VLOOKUP(D280,'10. Posgrado'!$E:$F,2,FALSE),IFERROR(VLOOKUP(D280,'16. Desa. del Sistema Educ.Sup.'!$E:$F,2,FALSE),IFERROR(VLOOKUP(D280,'9. Cultura de Inno. Insti...'!$E:$F,2,FALSE),VLOOKUP(D280,'7. Lo Esencial de la Reforma U.'!$E:$F,2,0))))))))))))))))</f>
        <v>#N/A</v>
      </c>
      <c r="D281" s="31"/>
      <c r="E281" s="92"/>
      <c r="F281" s="92"/>
      <c r="G281" s="92"/>
      <c r="H281" s="75"/>
      <c r="I281" s="75"/>
      <c r="J281" s="75"/>
      <c r="K281" s="111"/>
    </row>
    <row r="282" spans="3:12" x14ac:dyDescent="0.25">
      <c r="F282" s="92"/>
      <c r="G282" s="75"/>
      <c r="H282" s="75"/>
      <c r="I282" s="75"/>
    </row>
    <row r="283" spans="3:12" ht="15.75" thickBot="1" x14ac:dyDescent="0.3">
      <c r="C283" s="148" t="s">
        <v>44</v>
      </c>
      <c r="D283" s="148" t="s">
        <v>55</v>
      </c>
      <c r="E283" s="148" t="s">
        <v>57</v>
      </c>
      <c r="F283" s="149" t="s">
        <v>27</v>
      </c>
      <c r="G283" s="149" t="s">
        <v>131</v>
      </c>
      <c r="H283" s="148" t="s">
        <v>46</v>
      </c>
      <c r="I283" s="148" t="s">
        <v>132</v>
      </c>
      <c r="J283" s="148" t="s">
        <v>410</v>
      </c>
      <c r="K283" s="148" t="s">
        <v>411</v>
      </c>
      <c r="L283" s="148" t="s">
        <v>464</v>
      </c>
    </row>
    <row r="284" spans="3:12" ht="15.75" thickBot="1" x14ac:dyDescent="0.3">
      <c r="C284" s="293" t="s">
        <v>1339</v>
      </c>
      <c r="D284" s="157"/>
      <c r="E284" s="95">
        <f>HLOOKUP($C284,$CB$2:$CE$3,2,0)</f>
        <v>15000</v>
      </c>
      <c r="F284" s="96">
        <f>D284*E284</f>
        <v>0</v>
      </c>
      <c r="G284" s="164"/>
      <c r="H284" s="97" t="s">
        <v>1014</v>
      </c>
      <c r="I284" s="97" t="str">
        <f>VLOOKUP(H284,Presupuesto!$B$11:$C$565,2,0)</f>
        <v>EQUIPO DE COMPUTACION</v>
      </c>
      <c r="J284" s="215" t="s">
        <v>1467</v>
      </c>
      <c r="K284" s="97" t="s">
        <v>394</v>
      </c>
      <c r="L284" s="97"/>
    </row>
    <row r="285" spans="3:12" x14ac:dyDescent="0.25">
      <c r="C285" s="293" t="s">
        <v>1337</v>
      </c>
      <c r="D285" s="150"/>
      <c r="E285" s="95">
        <f>HLOOKUP($C285,$CB$2:$CE$3,2,0)</f>
        <v>35000</v>
      </c>
      <c r="F285" s="96">
        <f>D285*E285</f>
        <v>0</v>
      </c>
      <c r="G285" s="164"/>
      <c r="H285" s="100" t="s">
        <v>1014</v>
      </c>
      <c r="I285" s="100" t="str">
        <f>VLOOKUP(H285,Presupuesto!$B$11:$C$565,2,0)</f>
        <v>EQUIPO DE COMPUTACION</v>
      </c>
      <c r="J285" s="97" t="str">
        <f>$J$284</f>
        <v>Desarrollo del Sistema de Educación Superior</v>
      </c>
      <c r="K285" s="97" t="s">
        <v>412</v>
      </c>
      <c r="L285" s="97"/>
    </row>
    <row r="286" spans="3:12" x14ac:dyDescent="0.25">
      <c r="C286" s="98" t="s">
        <v>73</v>
      </c>
      <c r="D286" s="150"/>
      <c r="E286" s="99">
        <v>4000</v>
      </c>
      <c r="F286" s="96">
        <f t="shared" ref="F286:F297" si="18">D286*E286</f>
        <v>0</v>
      </c>
      <c r="G286" s="164"/>
      <c r="H286" s="100" t="s">
        <v>986</v>
      </c>
      <c r="I286" s="100" t="str">
        <f>VLOOKUP(H286,Presupuesto!$B$11:$C$565,2,0)</f>
        <v>EQUIPOS VARIOS DE OFICINA</v>
      </c>
      <c r="J286" s="97" t="str">
        <f t="shared" ref="J286:J297" si="19">$J$284</f>
        <v>Desarrollo del Sistema de Educación Superior</v>
      </c>
      <c r="K286" s="97" t="s">
        <v>395</v>
      </c>
      <c r="L286" s="97"/>
    </row>
    <row r="287" spans="3:12" x14ac:dyDescent="0.25">
      <c r="C287" s="98" t="s">
        <v>74</v>
      </c>
      <c r="D287" s="150"/>
      <c r="E287" s="99">
        <v>8000</v>
      </c>
      <c r="F287" s="96">
        <f t="shared" si="18"/>
        <v>0</v>
      </c>
      <c r="G287" s="164"/>
      <c r="H287" s="100" t="s">
        <v>1014</v>
      </c>
      <c r="I287" s="100" t="str">
        <f>VLOOKUP(H287,Presupuesto!$B$11:$C$565,2,0)</f>
        <v>EQUIPO DE COMPUTACION</v>
      </c>
      <c r="J287" s="97" t="str">
        <f t="shared" si="19"/>
        <v>Desarrollo del Sistema de Educación Superior</v>
      </c>
      <c r="K287" s="97" t="s">
        <v>395</v>
      </c>
      <c r="L287" s="97"/>
    </row>
    <row r="288" spans="3:12" x14ac:dyDescent="0.25">
      <c r="C288" s="98" t="s">
        <v>75</v>
      </c>
      <c r="D288" s="150"/>
      <c r="E288" s="99">
        <v>5000</v>
      </c>
      <c r="F288" s="96">
        <f t="shared" si="18"/>
        <v>0</v>
      </c>
      <c r="G288" s="164"/>
      <c r="H288" s="100" t="s">
        <v>1014</v>
      </c>
      <c r="I288" s="100" t="str">
        <f>VLOOKUP(H288,Presupuesto!$B$11:$C$565,2,0)</f>
        <v>EQUIPO DE COMPUTACION</v>
      </c>
      <c r="J288" s="97" t="str">
        <f t="shared" si="19"/>
        <v>Desarrollo del Sistema de Educación Superior</v>
      </c>
      <c r="K288" s="97" t="s">
        <v>395</v>
      </c>
      <c r="L288" s="97"/>
    </row>
    <row r="289" spans="3:12" x14ac:dyDescent="0.25">
      <c r="C289" s="98" t="s">
        <v>35</v>
      </c>
      <c r="D289" s="150"/>
      <c r="E289" s="99">
        <v>13000</v>
      </c>
      <c r="F289" s="96">
        <f t="shared" si="18"/>
        <v>0</v>
      </c>
      <c r="G289" s="164"/>
      <c r="H289" s="100" t="s">
        <v>1000</v>
      </c>
      <c r="I289" s="100" t="str">
        <f>VLOOKUP(H289,Presupuesto!$B$11:$C$565,2,0)</f>
        <v>EQUIPO DE TRANSPORTE TRACCION Y ELEVACION</v>
      </c>
      <c r="J289" s="97" t="str">
        <f t="shared" si="19"/>
        <v>Desarrollo del Sistema de Educación Superior</v>
      </c>
      <c r="K289" s="97" t="s">
        <v>395</v>
      </c>
      <c r="L289" s="97"/>
    </row>
    <row r="290" spans="3:12" x14ac:dyDescent="0.25">
      <c r="C290" s="98" t="s">
        <v>76</v>
      </c>
      <c r="D290" s="150"/>
      <c r="E290" s="99">
        <v>15000</v>
      </c>
      <c r="F290" s="96">
        <f t="shared" si="18"/>
        <v>0</v>
      </c>
      <c r="G290" s="164"/>
      <c r="H290" s="100" t="s">
        <v>1000</v>
      </c>
      <c r="I290" s="100" t="str">
        <f>VLOOKUP(H290,Presupuesto!$B$11:$C$565,2,0)</f>
        <v>EQUIPO DE TRANSPORTE TRACCION Y ELEVACION</v>
      </c>
      <c r="J290" s="97" t="str">
        <f t="shared" si="19"/>
        <v>Desarrollo del Sistema de Educación Superior</v>
      </c>
      <c r="K290" s="97" t="s">
        <v>395</v>
      </c>
      <c r="L290" s="97"/>
    </row>
    <row r="291" spans="3:12" x14ac:dyDescent="0.25">
      <c r="C291" s="98" t="s">
        <v>77</v>
      </c>
      <c r="D291" s="150"/>
      <c r="E291" s="99">
        <v>10000</v>
      </c>
      <c r="F291" s="96">
        <f t="shared" si="18"/>
        <v>0</v>
      </c>
      <c r="G291" s="164"/>
      <c r="H291" s="100" t="s">
        <v>1000</v>
      </c>
      <c r="I291" s="100" t="str">
        <f>VLOOKUP(H291,Presupuesto!$B$11:$C$565,2,0)</f>
        <v>EQUIPO DE TRANSPORTE TRACCION Y ELEVACION</v>
      </c>
      <c r="J291" s="97" t="str">
        <f t="shared" si="19"/>
        <v>Desarrollo del Sistema de Educación Superior</v>
      </c>
      <c r="K291" s="97" t="s">
        <v>403</v>
      </c>
      <c r="L291" s="97"/>
    </row>
    <row r="292" spans="3:12" x14ac:dyDescent="0.25">
      <c r="C292" s="98" t="s">
        <v>78</v>
      </c>
      <c r="D292" s="150"/>
      <c r="E292" s="99">
        <v>10000</v>
      </c>
      <c r="F292" s="96">
        <f t="shared" si="18"/>
        <v>0</v>
      </c>
      <c r="G292" s="164"/>
      <c r="H292" s="100" t="s">
        <v>1046</v>
      </c>
      <c r="I292" s="100" t="str">
        <f>VLOOKUP(H292,Presupuesto!$B$11:$C$565,2,0)</f>
        <v>APLICACIONES INFORMATICAS</v>
      </c>
      <c r="J292" s="97" t="str">
        <f t="shared" si="19"/>
        <v>Desarrollo del Sistema de Educación Superior</v>
      </c>
      <c r="K292" s="97" t="s">
        <v>399</v>
      </c>
      <c r="L292" s="97"/>
    </row>
    <row r="293" spans="3:12" x14ac:dyDescent="0.25">
      <c r="C293" s="108" t="s">
        <v>79</v>
      </c>
      <c r="D293" s="150"/>
      <c r="E293" s="99">
        <v>2000</v>
      </c>
      <c r="F293" s="96">
        <f t="shared" si="18"/>
        <v>0</v>
      </c>
      <c r="G293" s="164"/>
      <c r="H293" s="109" t="s">
        <v>1014</v>
      </c>
      <c r="I293" s="109" t="str">
        <f>VLOOKUP(H293,Presupuesto!$B$11:$C$565,2,0)</f>
        <v>EQUIPO DE COMPUTACION</v>
      </c>
      <c r="J293" s="97" t="str">
        <f t="shared" si="19"/>
        <v>Desarrollo del Sistema de Educación Superior</v>
      </c>
      <c r="K293" s="97" t="s">
        <v>395</v>
      </c>
      <c r="L293" s="97"/>
    </row>
    <row r="294" spans="3:12" x14ac:dyDescent="0.25">
      <c r="C294" s="108" t="s">
        <v>1470</v>
      </c>
      <c r="D294" s="150"/>
      <c r="E294" s="99">
        <v>1500</v>
      </c>
      <c r="F294" s="96">
        <f t="shared" si="18"/>
        <v>0</v>
      </c>
      <c r="G294" s="164"/>
      <c r="H294" s="109" t="s">
        <v>946</v>
      </c>
      <c r="I294" s="109" t="str">
        <f>VLOOKUP(H294,Presupuesto!$B$11:$C$565,2,0)</f>
        <v>UTILES Y MATERIALES ELECTRICOS</v>
      </c>
      <c r="J294" s="97" t="str">
        <f t="shared" si="19"/>
        <v>Desarrollo del Sistema de Educación Superior</v>
      </c>
      <c r="K294" s="97" t="s">
        <v>395</v>
      </c>
      <c r="L294" s="97"/>
    </row>
    <row r="295" spans="3:12" x14ac:dyDescent="0.25">
      <c r="C295" s="108" t="s">
        <v>80</v>
      </c>
      <c r="D295" s="150"/>
      <c r="E295" s="99">
        <v>1500</v>
      </c>
      <c r="F295" s="96">
        <f t="shared" si="18"/>
        <v>0</v>
      </c>
      <c r="G295" s="164"/>
      <c r="H295" s="109" t="s">
        <v>1014</v>
      </c>
      <c r="I295" s="109" t="str">
        <f>VLOOKUP(H295,Presupuesto!$B$11:$C$565,2,0)</f>
        <v>EQUIPO DE COMPUTACION</v>
      </c>
      <c r="J295" s="97" t="str">
        <f t="shared" si="19"/>
        <v>Desarrollo del Sistema de Educación Superior</v>
      </c>
      <c r="K295" s="97" t="s">
        <v>395</v>
      </c>
      <c r="L295" s="97"/>
    </row>
    <row r="296" spans="3:12" x14ac:dyDescent="0.25">
      <c r="C296" s="108" t="s">
        <v>81</v>
      </c>
      <c r="D296" s="150"/>
      <c r="E296" s="99">
        <v>500</v>
      </c>
      <c r="F296" s="96">
        <f t="shared" si="18"/>
        <v>0</v>
      </c>
      <c r="G296" s="164"/>
      <c r="H296" s="109" t="s">
        <v>955</v>
      </c>
      <c r="I296" s="109" t="str">
        <f>VLOOKUP(H296,Presupuesto!$B$11:$C$565,2,0)</f>
        <v>OTROS RESPUESTOS Y ACCESORIOS MENORES</v>
      </c>
      <c r="J296" s="97" t="str">
        <f t="shared" si="19"/>
        <v>Desarrollo del Sistema de Educación Superior</v>
      </c>
      <c r="K296" s="97" t="s">
        <v>395</v>
      </c>
      <c r="L296" s="97"/>
    </row>
    <row r="297" spans="3:12" ht="15.75" thickBot="1" x14ac:dyDescent="0.3">
      <c r="C297" s="101" t="s">
        <v>82</v>
      </c>
      <c r="D297" s="158"/>
      <c r="E297" s="103">
        <v>20</v>
      </c>
      <c r="F297" s="104">
        <f t="shared" si="18"/>
        <v>0</v>
      </c>
      <c r="G297" s="161"/>
      <c r="H297" s="105" t="s">
        <v>955</v>
      </c>
      <c r="I297" s="105" t="str">
        <f>VLOOKUP(H297,Presupuesto!$B$11:$C$565,2,0)</f>
        <v>OTROS RESPUESTOS Y ACCESORIOS MENORES</v>
      </c>
      <c r="J297" s="105" t="str">
        <f t="shared" si="19"/>
        <v>Desarrollo del Sistema de Educación Superior</v>
      </c>
      <c r="K297" s="123" t="s">
        <v>394</v>
      </c>
      <c r="L297" s="123"/>
    </row>
    <row r="306" spans="3:41" ht="15.75" thickBot="1" x14ac:dyDescent="0.3">
      <c r="C306" s="428"/>
      <c r="D306" s="428"/>
      <c r="E306" s="428"/>
      <c r="F306" s="428"/>
      <c r="G306" s="415"/>
      <c r="H306" s="428"/>
      <c r="I306" s="428"/>
      <c r="J306" s="428"/>
      <c r="K306" s="428"/>
      <c r="L306" s="428"/>
      <c r="M306" s="428"/>
      <c r="N306" s="428"/>
      <c r="O306" s="428"/>
      <c r="P306" s="428"/>
      <c r="Q306" s="428"/>
      <c r="R306" s="428"/>
      <c r="S306" s="428"/>
      <c r="T306" s="428"/>
      <c r="U306" s="428"/>
      <c r="V306" s="428"/>
      <c r="W306" s="428"/>
      <c r="X306" s="428"/>
      <c r="Y306" s="428"/>
      <c r="Z306" s="428"/>
      <c r="AA306" s="428"/>
      <c r="AB306" s="428"/>
      <c r="AC306" s="428"/>
      <c r="AD306" s="428"/>
      <c r="AE306" s="428"/>
      <c r="AF306" s="428"/>
      <c r="AG306" s="428"/>
      <c r="AH306" s="428"/>
      <c r="AI306" s="428"/>
      <c r="AJ306" s="428"/>
      <c r="AK306" s="428"/>
      <c r="AL306" s="428"/>
      <c r="AM306" s="428"/>
      <c r="AN306" s="428"/>
      <c r="AO306" s="428"/>
    </row>
    <row r="307" spans="3:41" ht="15.75" thickBot="1" x14ac:dyDescent="0.3">
      <c r="C307" s="29" t="s">
        <v>43</v>
      </c>
      <c r="D307" s="107">
        <f>SUM(F314:F327)</f>
        <v>0</v>
      </c>
      <c r="E307" s="428"/>
      <c r="F307" s="70"/>
      <c r="G307" s="78"/>
      <c r="H307" s="70"/>
      <c r="I307" s="70"/>
      <c r="J307" s="428"/>
      <c r="K307" s="428"/>
      <c r="L307" s="428"/>
      <c r="M307" s="428"/>
      <c r="N307" s="428"/>
      <c r="O307" s="428"/>
      <c r="P307" s="428"/>
      <c r="Q307" s="428"/>
      <c r="R307" s="428"/>
      <c r="S307" s="428"/>
      <c r="T307" s="428"/>
      <c r="U307" s="428"/>
      <c r="V307" s="428"/>
      <c r="W307" s="428"/>
      <c r="X307" s="428"/>
      <c r="Y307" s="428"/>
      <c r="Z307" s="428"/>
      <c r="AA307" s="428"/>
      <c r="AB307" s="428"/>
      <c r="AC307" s="428"/>
      <c r="AD307" s="428"/>
      <c r="AE307" s="428"/>
      <c r="AF307" s="428"/>
      <c r="AG307" s="428"/>
      <c r="AH307" s="428"/>
      <c r="AI307" s="428"/>
      <c r="AJ307" s="428"/>
      <c r="AK307" s="428"/>
      <c r="AL307" s="428"/>
      <c r="AM307" s="428"/>
      <c r="AN307" s="428"/>
      <c r="AO307" s="428"/>
    </row>
    <row r="308" spans="3:41" x14ac:dyDescent="0.25">
      <c r="C308" s="70"/>
      <c r="D308" s="31"/>
      <c r="E308" s="92"/>
      <c r="F308" s="92"/>
      <c r="G308" s="92"/>
      <c r="H308" s="75"/>
      <c r="I308" s="75"/>
      <c r="J308" s="75"/>
      <c r="K308" s="111"/>
      <c r="L308" s="428"/>
      <c r="M308" s="428"/>
      <c r="N308" s="428"/>
      <c r="O308" s="428"/>
      <c r="P308" s="428"/>
      <c r="Q308" s="428"/>
      <c r="R308" s="428"/>
      <c r="S308" s="428"/>
      <c r="T308" s="428"/>
      <c r="U308" s="428"/>
      <c r="V308" s="428"/>
      <c r="W308" s="428"/>
      <c r="X308" s="428"/>
      <c r="Y308" s="428"/>
      <c r="Z308" s="428"/>
      <c r="AA308" s="428"/>
      <c r="AB308" s="428"/>
      <c r="AC308" s="428"/>
      <c r="AD308" s="428"/>
      <c r="AE308" s="428"/>
      <c r="AF308" s="428"/>
      <c r="AG308" s="428"/>
      <c r="AH308" s="428"/>
      <c r="AI308" s="428"/>
      <c r="AJ308" s="428"/>
      <c r="AK308" s="428"/>
      <c r="AL308" s="428"/>
      <c r="AM308" s="428"/>
      <c r="AN308" s="428"/>
      <c r="AO308" s="428"/>
    </row>
    <row r="309" spans="3:41" x14ac:dyDescent="0.25">
      <c r="C309" s="70"/>
      <c r="D309" s="31"/>
      <c r="E309" s="92"/>
      <c r="F309" s="92"/>
      <c r="G309" s="92"/>
      <c r="H309" s="75"/>
      <c r="I309" s="75"/>
      <c r="J309" s="75"/>
      <c r="K309" s="111"/>
      <c r="L309" s="428"/>
      <c r="M309" s="428"/>
      <c r="N309" s="428"/>
      <c r="O309" s="428"/>
      <c r="P309" s="428"/>
      <c r="Q309" s="428"/>
      <c r="R309" s="428"/>
      <c r="S309" s="428"/>
      <c r="T309" s="428"/>
      <c r="U309" s="428"/>
      <c r="V309" s="428"/>
      <c r="W309" s="428"/>
      <c r="X309" s="428"/>
      <c r="Y309" s="428"/>
      <c r="Z309" s="428"/>
      <c r="AA309" s="428"/>
      <c r="AB309" s="428"/>
      <c r="AC309" s="428"/>
      <c r="AD309" s="428"/>
      <c r="AE309" s="428"/>
      <c r="AF309" s="428"/>
      <c r="AG309" s="428"/>
      <c r="AH309" s="428"/>
      <c r="AI309" s="428"/>
      <c r="AJ309" s="428"/>
      <c r="AK309" s="428"/>
      <c r="AL309" s="428"/>
      <c r="AM309" s="428"/>
      <c r="AN309" s="428"/>
      <c r="AO309" s="428"/>
    </row>
    <row r="310" spans="3:41" ht="15.75" x14ac:dyDescent="0.25">
      <c r="C310" s="201" t="s">
        <v>392</v>
      </c>
      <c r="D310" s="347"/>
      <c r="E310" s="92"/>
      <c r="F310" s="92"/>
      <c r="G310" s="92"/>
      <c r="H310" s="75"/>
      <c r="I310" s="75"/>
      <c r="J310" s="75"/>
      <c r="K310" s="111"/>
      <c r="L310" s="428"/>
      <c r="M310" s="428"/>
      <c r="N310" s="428"/>
      <c r="O310" s="428"/>
      <c r="P310" s="428"/>
      <c r="Q310" s="428"/>
      <c r="R310" s="428"/>
      <c r="S310" s="428"/>
      <c r="T310" s="428"/>
      <c r="U310" s="428"/>
      <c r="V310" s="428"/>
      <c r="W310" s="428"/>
      <c r="X310" s="428"/>
      <c r="Y310" s="428"/>
      <c r="Z310" s="428"/>
      <c r="AA310" s="428"/>
      <c r="AB310" s="428"/>
      <c r="AC310" s="428"/>
      <c r="AD310" s="428"/>
      <c r="AE310" s="428"/>
      <c r="AF310" s="428"/>
      <c r="AG310" s="428"/>
      <c r="AH310" s="428"/>
      <c r="AI310" s="428"/>
      <c r="AJ310" s="428"/>
      <c r="AK310" s="428"/>
      <c r="AL310" s="428"/>
      <c r="AM310" s="428"/>
      <c r="AN310" s="428"/>
      <c r="AO310" s="428"/>
    </row>
    <row r="311" spans="3:41" ht="18.75" x14ac:dyDescent="0.25">
      <c r="C311" s="207" t="e">
        <f>IFERROR(VLOOKUP(D310,'1. Desarrollo e Innov. Curricu.'!$E:$F,2,FALSE),IFERROR(VLOOKUP(D310,'2. Investigación Científica'!$E:$F,2,FALSE),IFERROR(VLOOKUP(D310,'3. Vinculación Univ. Sociedad'!$E:$F,2,FALSE),IFERROR(VLOOKUP(D310,'4. Docencia y Profesorado Univ.'!$E:$F,2,FALSE),IFERROR(VLOOKUP(D310,'5. Estudiantes y Graduados'!$E:$F,2,FALSE),IFERROR(VLOOKUP(D310,'11. Gestion Administrativa'!$E:$F,2,FALSE),IFERROR(VLOOKUP(D310,'13. Gestión Académica'!$E:$F,2,FALSE),IFERROR(VLOOKUP(D310,'8. Asegura. de la Calid. y M'!$E:$F,2,FALSE),IFERROR(VLOOKUP(D310,'6. Gestión del Conocimiento'!$E:$F,2,FALSE),IFERROR(VLOOKUP(D310,'15. Gobernabilidad y Proceso...'!$E:$F,2,FALSE),IFERROR(VLOOKUP(D310,'12. Gestión del Talento Humano'!$E:$F,2,FALSE),IFERROR(VLOOKUP(D310,'14. Internacional... de la E.S.'!$E:$F,2,FALSE),IFERROR(VLOOKUP(D310,'10. Posgrado'!$E:$F,2,FALSE),IFERROR(VLOOKUP(D310,'16. Desa. del Sistema Educ.Sup.'!$E:$F,2,FALSE),IFERROR(VLOOKUP(D310,'9. Cultura de Inno. Insti...'!$E:$F,2,FALSE),VLOOKUP(D310,'7. Lo Esencial de la Reforma U.'!$E:$F,2,0))))))))))))))))</f>
        <v>#N/A</v>
      </c>
      <c r="D311" s="31"/>
      <c r="E311" s="92"/>
      <c r="F311" s="92"/>
      <c r="G311" s="92"/>
      <c r="H311" s="75"/>
      <c r="I311" s="75"/>
      <c r="J311" s="75"/>
      <c r="K311" s="111"/>
      <c r="L311" s="428"/>
      <c r="M311" s="428"/>
      <c r="N311" s="428"/>
      <c r="O311" s="428"/>
      <c r="P311" s="428"/>
      <c r="Q311" s="428"/>
      <c r="R311" s="428"/>
      <c r="S311" s="428"/>
      <c r="T311" s="428"/>
      <c r="U311" s="428"/>
      <c r="V311" s="428"/>
      <c r="W311" s="428"/>
      <c r="X311" s="428"/>
      <c r="Y311" s="428"/>
      <c r="Z311" s="428"/>
      <c r="AA311" s="428"/>
      <c r="AB311" s="428"/>
      <c r="AC311" s="428"/>
      <c r="AD311" s="428"/>
      <c r="AE311" s="428"/>
      <c r="AF311" s="428"/>
      <c r="AG311" s="428"/>
      <c r="AH311" s="428"/>
      <c r="AI311" s="428"/>
      <c r="AJ311" s="428"/>
      <c r="AK311" s="428"/>
      <c r="AL311" s="428"/>
      <c r="AM311" s="428"/>
      <c r="AN311" s="428"/>
      <c r="AO311" s="428"/>
    </row>
    <row r="312" spans="3:41" x14ac:dyDescent="0.25">
      <c r="C312" s="428"/>
      <c r="D312" s="428"/>
      <c r="E312" s="428"/>
      <c r="F312" s="92"/>
      <c r="G312" s="75"/>
      <c r="H312" s="75"/>
      <c r="I312" s="75"/>
      <c r="J312" s="428"/>
      <c r="K312" s="428"/>
      <c r="L312" s="428"/>
      <c r="M312" s="428"/>
      <c r="N312" s="428"/>
      <c r="O312" s="428"/>
      <c r="P312" s="428"/>
      <c r="Q312" s="428"/>
      <c r="R312" s="428"/>
      <c r="S312" s="428"/>
      <c r="T312" s="428"/>
      <c r="U312" s="428"/>
      <c r="V312" s="428"/>
      <c r="W312" s="428"/>
      <c r="X312" s="428"/>
      <c r="Y312" s="428"/>
      <c r="Z312" s="428"/>
      <c r="AA312" s="428"/>
      <c r="AB312" s="428"/>
      <c r="AC312" s="428"/>
      <c r="AD312" s="428"/>
      <c r="AE312" s="428"/>
      <c r="AF312" s="428"/>
      <c r="AG312" s="428"/>
      <c r="AH312" s="428"/>
      <c r="AI312" s="428"/>
      <c r="AJ312" s="428"/>
      <c r="AK312" s="428"/>
      <c r="AL312" s="428"/>
      <c r="AM312" s="428"/>
      <c r="AN312" s="428"/>
      <c r="AO312" s="428"/>
    </row>
    <row r="313" spans="3:41" ht="15.75" thickBot="1" x14ac:dyDescent="0.3">
      <c r="C313" s="148" t="s">
        <v>44</v>
      </c>
      <c r="D313" s="148" t="s">
        <v>55</v>
      </c>
      <c r="E313" s="148" t="s">
        <v>57</v>
      </c>
      <c r="F313" s="149" t="s">
        <v>27</v>
      </c>
      <c r="G313" s="149" t="s">
        <v>131</v>
      </c>
      <c r="H313" s="148" t="s">
        <v>46</v>
      </c>
      <c r="I313" s="148" t="s">
        <v>132</v>
      </c>
      <c r="J313" s="148" t="s">
        <v>410</v>
      </c>
      <c r="K313" s="148" t="s">
        <v>411</v>
      </c>
      <c r="L313" s="148" t="s">
        <v>464</v>
      </c>
      <c r="M313" s="428"/>
      <c r="N313" s="428"/>
      <c r="O313" s="428"/>
      <c r="P313" s="428"/>
      <c r="Q313" s="428"/>
      <c r="R313" s="428"/>
      <c r="S313" s="428"/>
      <c r="T313" s="428"/>
      <c r="U313" s="428"/>
      <c r="V313" s="428"/>
      <c r="W313" s="428"/>
      <c r="X313" s="428"/>
      <c r="Y313" s="428"/>
      <c r="Z313" s="428"/>
      <c r="AA313" s="428"/>
      <c r="AB313" s="428"/>
      <c r="AC313" s="428"/>
      <c r="AD313" s="428"/>
      <c r="AE313" s="428"/>
      <c r="AF313" s="428"/>
      <c r="AG313" s="428"/>
      <c r="AH313" s="428"/>
      <c r="AI313" s="428"/>
      <c r="AJ313" s="428"/>
      <c r="AK313" s="428"/>
      <c r="AL313" s="428"/>
      <c r="AM313" s="428"/>
      <c r="AN313" s="428"/>
      <c r="AO313" s="428"/>
    </row>
    <row r="314" spans="3:41" ht="15.75" thickBot="1" x14ac:dyDescent="0.3">
      <c r="C314" s="293" t="s">
        <v>1339</v>
      </c>
      <c r="D314" s="157"/>
      <c r="E314" s="95">
        <f>HLOOKUP($C314,$CB$2:$CE$3,2,0)</f>
        <v>15000</v>
      </c>
      <c r="F314" s="96">
        <f>D314*E314</f>
        <v>0</v>
      </c>
      <c r="G314" s="164"/>
      <c r="H314" s="97" t="s">
        <v>1014</v>
      </c>
      <c r="I314" s="97" t="str">
        <f>VLOOKUP(H314,Presupuesto!$B$11:$C$565,2,0)</f>
        <v>EQUIPO DE COMPUTACION</v>
      </c>
      <c r="J314" s="215" t="s">
        <v>1467</v>
      </c>
      <c r="K314" s="97" t="s">
        <v>394</v>
      </c>
      <c r="L314" s="97"/>
      <c r="M314" s="428"/>
      <c r="N314" s="428"/>
      <c r="O314" s="428"/>
      <c r="P314" s="428"/>
      <c r="Q314" s="428"/>
      <c r="R314" s="428"/>
      <c r="S314" s="428"/>
      <c r="T314" s="428"/>
      <c r="U314" s="428"/>
      <c r="V314" s="428"/>
      <c r="W314" s="428"/>
      <c r="X314" s="428"/>
      <c r="Y314" s="428"/>
      <c r="Z314" s="428"/>
      <c r="AA314" s="428"/>
      <c r="AB314" s="428"/>
      <c r="AC314" s="428"/>
      <c r="AD314" s="428"/>
      <c r="AE314" s="428"/>
      <c r="AF314" s="428"/>
      <c r="AG314" s="428"/>
      <c r="AH314" s="428"/>
      <c r="AI314" s="428"/>
      <c r="AJ314" s="428"/>
      <c r="AK314" s="428"/>
      <c r="AL314" s="428"/>
      <c r="AM314" s="428"/>
      <c r="AN314" s="428"/>
      <c r="AO314" s="428"/>
    </row>
    <row r="315" spans="3:41" x14ac:dyDescent="0.25">
      <c r="C315" s="293" t="s">
        <v>1337</v>
      </c>
      <c r="D315" s="150"/>
      <c r="E315" s="95">
        <f>HLOOKUP($C315,$CB$2:$CE$3,2,0)</f>
        <v>35000</v>
      </c>
      <c r="F315" s="96">
        <f>D315*E315</f>
        <v>0</v>
      </c>
      <c r="G315" s="164"/>
      <c r="H315" s="100" t="s">
        <v>1014</v>
      </c>
      <c r="I315" s="100" t="str">
        <f>VLOOKUP(H315,Presupuesto!$B$11:$C$565,2,0)</f>
        <v>EQUIPO DE COMPUTACION</v>
      </c>
      <c r="J315" s="97" t="str">
        <f>$J$284</f>
        <v>Desarrollo del Sistema de Educación Superior</v>
      </c>
      <c r="K315" s="97" t="s">
        <v>412</v>
      </c>
      <c r="L315" s="97"/>
      <c r="M315" s="428"/>
      <c r="N315" s="428"/>
      <c r="O315" s="428"/>
      <c r="P315" s="428"/>
      <c r="Q315" s="428"/>
      <c r="R315" s="428"/>
      <c r="S315" s="428"/>
      <c r="T315" s="428"/>
      <c r="U315" s="428"/>
      <c r="V315" s="428"/>
      <c r="W315" s="428"/>
      <c r="X315" s="428"/>
      <c r="Y315" s="428"/>
      <c r="Z315" s="428"/>
      <c r="AA315" s="428"/>
      <c r="AB315" s="428"/>
      <c r="AC315" s="428"/>
      <c r="AD315" s="428"/>
      <c r="AE315" s="428"/>
      <c r="AF315" s="428"/>
      <c r="AG315" s="428"/>
      <c r="AH315" s="428"/>
      <c r="AI315" s="428"/>
      <c r="AJ315" s="428"/>
      <c r="AK315" s="428"/>
      <c r="AL315" s="428"/>
      <c r="AM315" s="428"/>
      <c r="AN315" s="428"/>
      <c r="AO315" s="428"/>
    </row>
    <row r="316" spans="3:41" x14ac:dyDescent="0.25">
      <c r="C316" s="98" t="s">
        <v>73</v>
      </c>
      <c r="D316" s="150"/>
      <c r="E316" s="99">
        <v>4000</v>
      </c>
      <c r="F316" s="96">
        <f t="shared" ref="F316:F327" si="20">D316*E316</f>
        <v>0</v>
      </c>
      <c r="G316" s="164"/>
      <c r="H316" s="100" t="s">
        <v>986</v>
      </c>
      <c r="I316" s="100" t="str">
        <f>VLOOKUP(H316,Presupuesto!$B$11:$C$565,2,0)</f>
        <v>EQUIPOS VARIOS DE OFICINA</v>
      </c>
      <c r="J316" s="97" t="str">
        <f t="shared" ref="J316:J327" si="21">$J$284</f>
        <v>Desarrollo del Sistema de Educación Superior</v>
      </c>
      <c r="K316" s="97" t="s">
        <v>395</v>
      </c>
      <c r="L316" s="97"/>
      <c r="M316" s="428"/>
      <c r="N316" s="428"/>
      <c r="O316" s="428"/>
      <c r="P316" s="428"/>
      <c r="Q316" s="428"/>
      <c r="R316" s="428"/>
      <c r="S316" s="428"/>
      <c r="T316" s="428"/>
      <c r="U316" s="428"/>
      <c r="V316" s="428"/>
      <c r="W316" s="428"/>
      <c r="X316" s="428"/>
      <c r="Y316" s="428"/>
      <c r="Z316" s="428"/>
      <c r="AA316" s="428"/>
      <c r="AB316" s="428"/>
      <c r="AC316" s="428"/>
      <c r="AD316" s="428"/>
      <c r="AE316" s="428"/>
      <c r="AF316" s="428"/>
      <c r="AG316" s="428"/>
      <c r="AH316" s="428"/>
      <c r="AI316" s="428"/>
      <c r="AJ316" s="428"/>
      <c r="AK316" s="428"/>
      <c r="AL316" s="428"/>
      <c r="AM316" s="428"/>
      <c r="AN316" s="428"/>
      <c r="AO316" s="428"/>
    </row>
    <row r="317" spans="3:41" x14ac:dyDescent="0.25">
      <c r="C317" s="98" t="s">
        <v>74</v>
      </c>
      <c r="D317" s="150"/>
      <c r="E317" s="99">
        <v>8000</v>
      </c>
      <c r="F317" s="96">
        <f t="shared" si="20"/>
        <v>0</v>
      </c>
      <c r="G317" s="164"/>
      <c r="H317" s="100" t="s">
        <v>1014</v>
      </c>
      <c r="I317" s="100" t="str">
        <f>VLOOKUP(H317,Presupuesto!$B$11:$C$565,2,0)</f>
        <v>EQUIPO DE COMPUTACION</v>
      </c>
      <c r="J317" s="97" t="str">
        <f t="shared" si="21"/>
        <v>Desarrollo del Sistema de Educación Superior</v>
      </c>
      <c r="K317" s="97" t="s">
        <v>395</v>
      </c>
      <c r="L317" s="97"/>
      <c r="M317" s="428"/>
      <c r="N317" s="428"/>
      <c r="O317" s="428"/>
      <c r="P317" s="428"/>
      <c r="Q317" s="428"/>
      <c r="R317" s="428"/>
      <c r="S317" s="428"/>
      <c r="T317" s="428"/>
      <c r="U317" s="428"/>
      <c r="V317" s="428"/>
      <c r="W317" s="428"/>
      <c r="X317" s="428"/>
      <c r="Y317" s="428"/>
      <c r="Z317" s="428"/>
      <c r="AA317" s="428"/>
      <c r="AB317" s="428"/>
      <c r="AC317" s="428"/>
      <c r="AD317" s="428"/>
      <c r="AE317" s="428"/>
      <c r="AF317" s="428"/>
      <c r="AG317" s="428"/>
      <c r="AH317" s="428"/>
      <c r="AI317" s="428"/>
      <c r="AJ317" s="428"/>
      <c r="AK317" s="428"/>
      <c r="AL317" s="428"/>
      <c r="AM317" s="428"/>
      <c r="AN317" s="428"/>
      <c r="AO317" s="428"/>
    </row>
    <row r="318" spans="3:41" x14ac:dyDescent="0.25">
      <c r="C318" s="98" t="s">
        <v>75</v>
      </c>
      <c r="D318" s="150"/>
      <c r="E318" s="99">
        <v>5000</v>
      </c>
      <c r="F318" s="96">
        <f t="shared" si="20"/>
        <v>0</v>
      </c>
      <c r="G318" s="164"/>
      <c r="H318" s="100" t="s">
        <v>1014</v>
      </c>
      <c r="I318" s="100" t="str">
        <f>VLOOKUP(H318,Presupuesto!$B$11:$C$565,2,0)</f>
        <v>EQUIPO DE COMPUTACION</v>
      </c>
      <c r="J318" s="97" t="str">
        <f t="shared" si="21"/>
        <v>Desarrollo del Sistema de Educación Superior</v>
      </c>
      <c r="K318" s="97" t="s">
        <v>395</v>
      </c>
      <c r="L318" s="97"/>
      <c r="M318" s="428"/>
      <c r="N318" s="428"/>
      <c r="O318" s="428"/>
      <c r="P318" s="428"/>
      <c r="Q318" s="428"/>
      <c r="R318" s="428"/>
      <c r="S318" s="428"/>
      <c r="T318" s="428"/>
      <c r="U318" s="428"/>
      <c r="V318" s="428"/>
      <c r="W318" s="428"/>
      <c r="X318" s="428"/>
      <c r="Y318" s="428"/>
      <c r="Z318" s="428"/>
      <c r="AA318" s="428"/>
      <c r="AB318" s="428"/>
      <c r="AC318" s="428"/>
      <c r="AD318" s="428"/>
      <c r="AE318" s="428"/>
      <c r="AF318" s="428"/>
      <c r="AG318" s="428"/>
      <c r="AH318" s="428"/>
      <c r="AI318" s="428"/>
      <c r="AJ318" s="428"/>
      <c r="AK318" s="428"/>
      <c r="AL318" s="428"/>
      <c r="AM318" s="428"/>
      <c r="AN318" s="428"/>
      <c r="AO318" s="428"/>
    </row>
    <row r="319" spans="3:41" x14ac:dyDescent="0.25">
      <c r="C319" s="98" t="s">
        <v>35</v>
      </c>
      <c r="D319" s="150"/>
      <c r="E319" s="99">
        <v>13000</v>
      </c>
      <c r="F319" s="96">
        <f t="shared" si="20"/>
        <v>0</v>
      </c>
      <c r="G319" s="164"/>
      <c r="H319" s="100" t="s">
        <v>1000</v>
      </c>
      <c r="I319" s="100" t="str">
        <f>VLOOKUP(H319,Presupuesto!$B$11:$C$565,2,0)</f>
        <v>EQUIPO DE TRANSPORTE TRACCION Y ELEVACION</v>
      </c>
      <c r="J319" s="97" t="str">
        <f t="shared" si="21"/>
        <v>Desarrollo del Sistema de Educación Superior</v>
      </c>
      <c r="K319" s="97" t="s">
        <v>395</v>
      </c>
      <c r="L319" s="97"/>
      <c r="M319" s="428"/>
      <c r="N319" s="428"/>
      <c r="O319" s="428"/>
      <c r="P319" s="428"/>
      <c r="Q319" s="428"/>
      <c r="R319" s="428"/>
      <c r="S319" s="428"/>
      <c r="T319" s="428"/>
      <c r="U319" s="428"/>
      <c r="V319" s="428"/>
      <c r="W319" s="428"/>
      <c r="X319" s="428"/>
      <c r="Y319" s="428"/>
      <c r="Z319" s="428"/>
      <c r="AA319" s="428"/>
      <c r="AB319" s="428"/>
      <c r="AC319" s="428"/>
      <c r="AD319" s="428"/>
      <c r="AE319" s="428"/>
      <c r="AF319" s="428"/>
      <c r="AG319" s="428"/>
      <c r="AH319" s="428"/>
      <c r="AI319" s="428"/>
      <c r="AJ319" s="428"/>
      <c r="AK319" s="428"/>
      <c r="AL319" s="428"/>
      <c r="AM319" s="428"/>
      <c r="AN319" s="428"/>
      <c r="AO319" s="428"/>
    </row>
    <row r="320" spans="3:41" x14ac:dyDescent="0.25">
      <c r="C320" s="98" t="s">
        <v>76</v>
      </c>
      <c r="D320" s="150"/>
      <c r="E320" s="99">
        <v>15000</v>
      </c>
      <c r="F320" s="96">
        <f t="shared" si="20"/>
        <v>0</v>
      </c>
      <c r="G320" s="164"/>
      <c r="H320" s="100" t="s">
        <v>1000</v>
      </c>
      <c r="I320" s="100" t="str">
        <f>VLOOKUP(H320,Presupuesto!$B$11:$C$565,2,0)</f>
        <v>EQUIPO DE TRANSPORTE TRACCION Y ELEVACION</v>
      </c>
      <c r="J320" s="97" t="str">
        <f t="shared" si="21"/>
        <v>Desarrollo del Sistema de Educación Superior</v>
      </c>
      <c r="K320" s="97" t="s">
        <v>395</v>
      </c>
      <c r="L320" s="97"/>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c r="AI320" s="428"/>
      <c r="AJ320" s="428"/>
      <c r="AK320" s="428"/>
      <c r="AL320" s="428"/>
      <c r="AM320" s="428"/>
      <c r="AN320" s="428"/>
      <c r="AO320" s="428"/>
    </row>
    <row r="321" spans="3:41" x14ac:dyDescent="0.25">
      <c r="C321" s="98" t="s">
        <v>77</v>
      </c>
      <c r="D321" s="150"/>
      <c r="E321" s="99">
        <v>10000</v>
      </c>
      <c r="F321" s="96">
        <f t="shared" si="20"/>
        <v>0</v>
      </c>
      <c r="G321" s="164"/>
      <c r="H321" s="100" t="s">
        <v>1000</v>
      </c>
      <c r="I321" s="100" t="str">
        <f>VLOOKUP(H321,Presupuesto!$B$11:$C$565,2,0)</f>
        <v>EQUIPO DE TRANSPORTE TRACCION Y ELEVACION</v>
      </c>
      <c r="J321" s="97" t="str">
        <f t="shared" si="21"/>
        <v>Desarrollo del Sistema de Educación Superior</v>
      </c>
      <c r="K321" s="97" t="s">
        <v>403</v>
      </c>
      <c r="L321" s="97"/>
      <c r="M321" s="428"/>
      <c r="N321" s="428"/>
      <c r="O321" s="428"/>
      <c r="P321" s="428"/>
      <c r="Q321" s="428"/>
      <c r="R321" s="428"/>
      <c r="S321" s="428"/>
      <c r="T321" s="428"/>
      <c r="U321" s="428"/>
      <c r="V321" s="428"/>
      <c r="W321" s="428"/>
      <c r="X321" s="428"/>
      <c r="Y321" s="428"/>
      <c r="Z321" s="428"/>
      <c r="AA321" s="428"/>
      <c r="AB321" s="428"/>
      <c r="AC321" s="428"/>
      <c r="AD321" s="428"/>
      <c r="AE321" s="428"/>
      <c r="AF321" s="428"/>
      <c r="AG321" s="428"/>
      <c r="AH321" s="428"/>
      <c r="AI321" s="428"/>
      <c r="AJ321" s="428"/>
      <c r="AK321" s="428"/>
      <c r="AL321" s="428"/>
      <c r="AM321" s="428"/>
      <c r="AN321" s="428"/>
      <c r="AO321" s="428"/>
    </row>
    <row r="322" spans="3:41" x14ac:dyDescent="0.25">
      <c r="C322" s="98" t="s">
        <v>78</v>
      </c>
      <c r="D322" s="150"/>
      <c r="E322" s="99">
        <v>10000</v>
      </c>
      <c r="F322" s="96">
        <f t="shared" si="20"/>
        <v>0</v>
      </c>
      <c r="G322" s="164"/>
      <c r="H322" s="100" t="s">
        <v>1046</v>
      </c>
      <c r="I322" s="100" t="str">
        <f>VLOOKUP(H322,Presupuesto!$B$11:$C$565,2,0)</f>
        <v>APLICACIONES INFORMATICAS</v>
      </c>
      <c r="J322" s="97" t="str">
        <f t="shared" si="21"/>
        <v>Desarrollo del Sistema de Educación Superior</v>
      </c>
      <c r="K322" s="97" t="s">
        <v>399</v>
      </c>
      <c r="L322" s="97"/>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c r="AI322" s="428"/>
      <c r="AJ322" s="428"/>
      <c r="AK322" s="428"/>
      <c r="AL322" s="428"/>
      <c r="AM322" s="428"/>
      <c r="AN322" s="428"/>
      <c r="AO322" s="428"/>
    </row>
    <row r="323" spans="3:41" x14ac:dyDescent="0.25">
      <c r="C323" s="108" t="s">
        <v>79</v>
      </c>
      <c r="D323" s="150"/>
      <c r="E323" s="99">
        <v>2000</v>
      </c>
      <c r="F323" s="96">
        <f t="shared" si="20"/>
        <v>0</v>
      </c>
      <c r="G323" s="164"/>
      <c r="H323" s="109" t="s">
        <v>1014</v>
      </c>
      <c r="I323" s="109" t="str">
        <f>VLOOKUP(H323,Presupuesto!$B$11:$C$565,2,0)</f>
        <v>EQUIPO DE COMPUTACION</v>
      </c>
      <c r="J323" s="97" t="str">
        <f t="shared" si="21"/>
        <v>Desarrollo del Sistema de Educación Superior</v>
      </c>
      <c r="K323" s="97" t="s">
        <v>395</v>
      </c>
      <c r="L323" s="97"/>
      <c r="M323" s="428"/>
      <c r="N323" s="428"/>
      <c r="O323" s="428"/>
      <c r="P323" s="428"/>
      <c r="Q323" s="428"/>
      <c r="R323" s="428"/>
      <c r="S323" s="428"/>
      <c r="T323" s="428"/>
      <c r="U323" s="428"/>
      <c r="V323" s="428"/>
      <c r="W323" s="428"/>
      <c r="X323" s="428"/>
      <c r="Y323" s="428"/>
      <c r="Z323" s="428"/>
      <c r="AA323" s="428"/>
      <c r="AB323" s="428"/>
      <c r="AC323" s="428"/>
      <c r="AD323" s="428"/>
      <c r="AE323" s="428"/>
      <c r="AF323" s="428"/>
      <c r="AG323" s="428"/>
      <c r="AH323" s="428"/>
      <c r="AI323" s="428"/>
      <c r="AJ323" s="428"/>
      <c r="AK323" s="428"/>
      <c r="AL323" s="428"/>
      <c r="AM323" s="428"/>
      <c r="AN323" s="428"/>
      <c r="AO323" s="428"/>
    </row>
    <row r="324" spans="3:41" x14ac:dyDescent="0.25">
      <c r="C324" s="108" t="s">
        <v>1470</v>
      </c>
      <c r="D324" s="150"/>
      <c r="E324" s="99">
        <v>1500</v>
      </c>
      <c r="F324" s="96">
        <f t="shared" si="20"/>
        <v>0</v>
      </c>
      <c r="G324" s="164"/>
      <c r="H324" s="109" t="s">
        <v>946</v>
      </c>
      <c r="I324" s="109" t="str">
        <f>VLOOKUP(H324,Presupuesto!$B$11:$C$565,2,0)</f>
        <v>UTILES Y MATERIALES ELECTRICOS</v>
      </c>
      <c r="J324" s="97" t="str">
        <f t="shared" si="21"/>
        <v>Desarrollo del Sistema de Educación Superior</v>
      </c>
      <c r="K324" s="97" t="s">
        <v>395</v>
      </c>
      <c r="L324" s="97"/>
      <c r="M324" s="428"/>
      <c r="N324" s="428"/>
      <c r="O324" s="428"/>
      <c r="P324" s="428"/>
      <c r="Q324" s="428"/>
      <c r="R324" s="428"/>
      <c r="S324" s="428"/>
      <c r="T324" s="428"/>
      <c r="U324" s="428"/>
      <c r="V324" s="428"/>
      <c r="W324" s="428"/>
      <c r="X324" s="428"/>
      <c r="Y324" s="428"/>
      <c r="Z324" s="428"/>
      <c r="AA324" s="428"/>
      <c r="AB324" s="428"/>
      <c r="AC324" s="428"/>
      <c r="AD324" s="428"/>
      <c r="AE324" s="428"/>
      <c r="AF324" s="428"/>
      <c r="AG324" s="428"/>
      <c r="AH324" s="428"/>
      <c r="AI324" s="428"/>
      <c r="AJ324" s="428"/>
      <c r="AK324" s="428"/>
      <c r="AL324" s="428"/>
      <c r="AM324" s="428"/>
      <c r="AN324" s="428"/>
      <c r="AO324" s="428"/>
    </row>
    <row r="325" spans="3:41" x14ac:dyDescent="0.25">
      <c r="C325" s="108" t="s">
        <v>80</v>
      </c>
      <c r="D325" s="150"/>
      <c r="E325" s="99">
        <v>1500</v>
      </c>
      <c r="F325" s="96">
        <f t="shared" si="20"/>
        <v>0</v>
      </c>
      <c r="G325" s="164"/>
      <c r="H325" s="109" t="s">
        <v>1014</v>
      </c>
      <c r="I325" s="109" t="str">
        <f>VLOOKUP(H325,Presupuesto!$B$11:$C$565,2,0)</f>
        <v>EQUIPO DE COMPUTACION</v>
      </c>
      <c r="J325" s="97" t="str">
        <f t="shared" si="21"/>
        <v>Desarrollo del Sistema de Educación Superior</v>
      </c>
      <c r="K325" s="97" t="s">
        <v>395</v>
      </c>
      <c r="L325" s="97"/>
      <c r="M325" s="428"/>
      <c r="N325" s="428"/>
      <c r="O325" s="428"/>
      <c r="P325" s="428"/>
      <c r="Q325" s="428"/>
      <c r="R325" s="428"/>
      <c r="S325" s="428"/>
      <c r="T325" s="428"/>
      <c r="U325" s="428"/>
      <c r="V325" s="428"/>
      <c r="W325" s="428"/>
      <c r="X325" s="428"/>
      <c r="Y325" s="428"/>
      <c r="Z325" s="428"/>
      <c r="AA325" s="428"/>
      <c r="AB325" s="428"/>
      <c r="AC325" s="428"/>
      <c r="AD325" s="428"/>
      <c r="AE325" s="428"/>
      <c r="AF325" s="428"/>
      <c r="AG325" s="428"/>
      <c r="AH325" s="428"/>
      <c r="AI325" s="428"/>
      <c r="AJ325" s="428"/>
      <c r="AK325" s="428"/>
      <c r="AL325" s="428"/>
      <c r="AM325" s="428"/>
      <c r="AN325" s="428"/>
      <c r="AO325" s="428"/>
    </row>
    <row r="326" spans="3:41" x14ac:dyDescent="0.25">
      <c r="C326" s="108" t="s">
        <v>81</v>
      </c>
      <c r="D326" s="150"/>
      <c r="E326" s="99">
        <v>500</v>
      </c>
      <c r="F326" s="96">
        <f t="shared" si="20"/>
        <v>0</v>
      </c>
      <c r="G326" s="164"/>
      <c r="H326" s="109" t="s">
        <v>955</v>
      </c>
      <c r="I326" s="109" t="str">
        <f>VLOOKUP(H326,Presupuesto!$B$11:$C$565,2,0)</f>
        <v>OTROS RESPUESTOS Y ACCESORIOS MENORES</v>
      </c>
      <c r="J326" s="97" t="str">
        <f t="shared" si="21"/>
        <v>Desarrollo del Sistema de Educación Superior</v>
      </c>
      <c r="K326" s="97" t="s">
        <v>395</v>
      </c>
      <c r="L326" s="97"/>
      <c r="M326" s="428"/>
      <c r="N326" s="428"/>
      <c r="O326" s="428"/>
      <c r="P326" s="428"/>
      <c r="Q326" s="428"/>
      <c r="R326" s="428"/>
      <c r="S326" s="428"/>
      <c r="T326" s="428"/>
      <c r="U326" s="428"/>
      <c r="V326" s="428"/>
      <c r="W326" s="428"/>
      <c r="X326" s="428"/>
      <c r="Y326" s="428"/>
      <c r="Z326" s="428"/>
      <c r="AA326" s="428"/>
      <c r="AB326" s="428"/>
      <c r="AC326" s="428"/>
      <c r="AD326" s="428"/>
      <c r="AE326" s="428"/>
      <c r="AF326" s="428"/>
      <c r="AG326" s="428"/>
      <c r="AH326" s="428"/>
      <c r="AI326" s="428"/>
      <c r="AJ326" s="428"/>
      <c r="AK326" s="428"/>
      <c r="AL326" s="428"/>
      <c r="AM326" s="428"/>
      <c r="AN326" s="428"/>
      <c r="AO326" s="428"/>
    </row>
    <row r="327" spans="3:41" ht="15.75" thickBot="1" x14ac:dyDescent="0.3">
      <c r="C327" s="101" t="s">
        <v>82</v>
      </c>
      <c r="D327" s="158"/>
      <c r="E327" s="103">
        <v>20</v>
      </c>
      <c r="F327" s="104">
        <f t="shared" si="20"/>
        <v>0</v>
      </c>
      <c r="G327" s="161"/>
      <c r="H327" s="105" t="s">
        <v>955</v>
      </c>
      <c r="I327" s="105" t="str">
        <f>VLOOKUP(H327,Presupuesto!$B$11:$C$565,2,0)</f>
        <v>OTROS RESPUESTOS Y ACCESORIOS MENORES</v>
      </c>
      <c r="J327" s="105" t="str">
        <f t="shared" si="21"/>
        <v>Desarrollo del Sistema de Educación Superior</v>
      </c>
      <c r="K327" s="123" t="s">
        <v>394</v>
      </c>
      <c r="L327" s="123"/>
      <c r="M327" s="428"/>
      <c r="N327" s="428"/>
      <c r="O327" s="428"/>
      <c r="P327" s="428"/>
      <c r="Q327" s="428"/>
      <c r="R327" s="428"/>
      <c r="S327" s="428"/>
      <c r="T327" s="428"/>
      <c r="U327" s="428"/>
      <c r="V327" s="428"/>
      <c r="W327" s="428"/>
      <c r="X327" s="428"/>
      <c r="Y327" s="428"/>
      <c r="Z327" s="428"/>
      <c r="AA327" s="428"/>
      <c r="AB327" s="428"/>
      <c r="AC327" s="428"/>
      <c r="AD327" s="428"/>
      <c r="AE327" s="428"/>
      <c r="AF327" s="428"/>
      <c r="AG327" s="428"/>
      <c r="AH327" s="428"/>
      <c r="AI327" s="428"/>
      <c r="AJ327" s="428"/>
      <c r="AK327" s="428"/>
      <c r="AL327" s="428"/>
      <c r="AM327" s="428"/>
      <c r="AN327" s="428"/>
      <c r="AO327" s="428"/>
    </row>
    <row r="328" spans="3:41" x14ac:dyDescent="0.25">
      <c r="C328" s="428"/>
      <c r="D328" s="428"/>
      <c r="E328" s="428"/>
      <c r="F328" s="428"/>
      <c r="G328" s="415"/>
      <c r="H328" s="428"/>
      <c r="I328" s="428"/>
      <c r="J328" s="428"/>
      <c r="K328" s="428"/>
      <c r="L328" s="428"/>
      <c r="M328" s="428"/>
      <c r="N328" s="428"/>
      <c r="O328" s="428"/>
      <c r="P328" s="428"/>
      <c r="Q328" s="428"/>
      <c r="R328" s="428"/>
      <c r="S328" s="428"/>
      <c r="T328" s="428"/>
      <c r="U328" s="428"/>
      <c r="V328" s="428"/>
      <c r="W328" s="428"/>
      <c r="X328" s="428"/>
      <c r="Y328" s="428"/>
      <c r="Z328" s="428"/>
      <c r="AA328" s="428"/>
      <c r="AB328" s="428"/>
      <c r="AC328" s="428"/>
      <c r="AD328" s="428"/>
      <c r="AE328" s="428"/>
      <c r="AF328" s="428"/>
      <c r="AG328" s="428"/>
      <c r="AH328" s="428"/>
      <c r="AI328" s="428"/>
      <c r="AJ328" s="428"/>
      <c r="AK328" s="428"/>
      <c r="AL328" s="428"/>
      <c r="AM328" s="428"/>
      <c r="AN328" s="428"/>
      <c r="AO328" s="428"/>
    </row>
    <row r="329" spans="3:41" x14ac:dyDescent="0.25">
      <c r="C329" s="428"/>
      <c r="D329" s="428"/>
      <c r="E329" s="428"/>
      <c r="F329" s="428"/>
      <c r="G329" s="415"/>
      <c r="H329" s="428"/>
      <c r="I329" s="428"/>
      <c r="J329" s="428"/>
      <c r="K329" s="428"/>
      <c r="L329" s="428"/>
      <c r="M329" s="428"/>
      <c r="N329" s="428"/>
      <c r="O329" s="428"/>
      <c r="P329" s="428"/>
      <c r="Q329" s="428"/>
      <c r="R329" s="428"/>
      <c r="S329" s="428"/>
      <c r="T329" s="428"/>
      <c r="U329" s="428"/>
      <c r="V329" s="428"/>
      <c r="W329" s="428"/>
      <c r="X329" s="428"/>
      <c r="Y329" s="428"/>
      <c r="Z329" s="428"/>
      <c r="AA329" s="428"/>
      <c r="AB329" s="428"/>
      <c r="AC329" s="428"/>
      <c r="AD329" s="428"/>
      <c r="AE329" s="428"/>
      <c r="AF329" s="428"/>
      <c r="AG329" s="428"/>
      <c r="AH329" s="428"/>
      <c r="AI329" s="428"/>
      <c r="AJ329" s="428"/>
      <c r="AK329" s="428"/>
      <c r="AL329" s="428"/>
      <c r="AM329" s="428"/>
      <c r="AN329" s="428"/>
      <c r="AO329" s="428"/>
    </row>
    <row r="330" spans="3:41" x14ac:dyDescent="0.25">
      <c r="C330" s="428"/>
      <c r="D330" s="428"/>
      <c r="E330" s="428"/>
      <c r="F330" s="428"/>
      <c r="G330" s="415"/>
      <c r="H330" s="428"/>
      <c r="I330" s="428"/>
      <c r="J330" s="428"/>
      <c r="K330" s="428"/>
      <c r="L330" s="428"/>
      <c r="M330" s="428"/>
      <c r="N330" s="428"/>
      <c r="O330" s="428"/>
      <c r="P330" s="428"/>
      <c r="Q330" s="428"/>
      <c r="R330" s="428"/>
      <c r="S330" s="428"/>
      <c r="T330" s="428"/>
      <c r="U330" s="428"/>
      <c r="V330" s="428"/>
      <c r="W330" s="428"/>
      <c r="X330" s="428"/>
      <c r="Y330" s="428"/>
      <c r="Z330" s="428"/>
      <c r="AA330" s="428"/>
      <c r="AB330" s="428"/>
      <c r="AC330" s="428"/>
      <c r="AD330" s="428"/>
      <c r="AE330" s="428"/>
      <c r="AF330" s="428"/>
      <c r="AG330" s="428"/>
      <c r="AH330" s="428"/>
      <c r="AI330" s="428"/>
      <c r="AJ330" s="428"/>
      <c r="AK330" s="428"/>
      <c r="AL330" s="428"/>
      <c r="AM330" s="428"/>
      <c r="AN330" s="428"/>
      <c r="AO330" s="428"/>
    </row>
    <row r="331" spans="3:41" x14ac:dyDescent="0.25">
      <c r="C331" s="428"/>
      <c r="D331" s="428"/>
      <c r="E331" s="428"/>
      <c r="F331" s="428"/>
      <c r="G331" s="415"/>
      <c r="H331" s="428"/>
      <c r="I331" s="428"/>
      <c r="J331" s="428"/>
      <c r="K331" s="428"/>
      <c r="L331" s="428"/>
      <c r="M331" s="428"/>
      <c r="N331" s="428"/>
      <c r="O331" s="428"/>
      <c r="P331" s="428"/>
      <c r="Q331" s="428"/>
      <c r="R331" s="428"/>
      <c r="S331" s="428"/>
      <c r="T331" s="428"/>
      <c r="U331" s="428"/>
      <c r="V331" s="428"/>
      <c r="W331" s="428"/>
      <c r="X331" s="428"/>
      <c r="Y331" s="428"/>
      <c r="Z331" s="428"/>
      <c r="AA331" s="428"/>
      <c r="AB331" s="428"/>
      <c r="AC331" s="428"/>
      <c r="AD331" s="428"/>
      <c r="AE331" s="428"/>
      <c r="AF331" s="428"/>
      <c r="AG331" s="428"/>
      <c r="AH331" s="428"/>
      <c r="AI331" s="428"/>
      <c r="AJ331" s="428"/>
      <c r="AK331" s="428"/>
      <c r="AL331" s="428"/>
      <c r="AM331" s="428"/>
      <c r="AN331" s="428"/>
      <c r="AO331" s="428"/>
    </row>
    <row r="332" spans="3:41" ht="15.75" thickBot="1" x14ac:dyDescent="0.3">
      <c r="C332" s="428"/>
      <c r="D332" s="428"/>
      <c r="E332" s="428"/>
      <c r="F332" s="428"/>
      <c r="G332" s="415"/>
      <c r="H332" s="428"/>
      <c r="I332" s="428"/>
      <c r="J332" s="428"/>
      <c r="K332" s="428"/>
      <c r="L332" s="428"/>
      <c r="M332" s="428"/>
      <c r="N332" s="428"/>
      <c r="O332" s="428"/>
      <c r="P332" s="428"/>
      <c r="Q332" s="428"/>
      <c r="R332" s="428"/>
      <c r="S332" s="428"/>
      <c r="T332" s="428"/>
      <c r="U332" s="428"/>
      <c r="V332" s="428"/>
      <c r="W332" s="428"/>
      <c r="X332" s="428"/>
      <c r="Y332" s="428"/>
      <c r="Z332" s="428"/>
      <c r="AA332" s="428"/>
      <c r="AB332" s="428"/>
      <c r="AC332" s="428"/>
      <c r="AD332" s="428"/>
      <c r="AE332" s="428"/>
      <c r="AF332" s="428"/>
      <c r="AG332" s="428"/>
      <c r="AH332" s="428"/>
      <c r="AI332" s="428"/>
      <c r="AJ332" s="428"/>
      <c r="AK332" s="428"/>
      <c r="AL332" s="428"/>
      <c r="AM332" s="428"/>
      <c r="AN332" s="428"/>
      <c r="AO332" s="428"/>
    </row>
    <row r="333" spans="3:41" ht="15.75" thickBot="1" x14ac:dyDescent="0.3">
      <c r="C333" s="29" t="s">
        <v>43</v>
      </c>
      <c r="D333" s="107">
        <f>SUM(F340:F353)</f>
        <v>0</v>
      </c>
      <c r="E333" s="428"/>
      <c r="F333" s="70"/>
      <c r="G333" s="78"/>
      <c r="H333" s="70"/>
      <c r="I333" s="70"/>
      <c r="J333" s="428"/>
      <c r="K333" s="428"/>
      <c r="L333" s="428"/>
      <c r="M333" s="428"/>
      <c r="N333" s="428"/>
      <c r="O333" s="428"/>
      <c r="P333" s="428"/>
      <c r="Q333" s="428"/>
      <c r="R333" s="428"/>
      <c r="S333" s="428"/>
      <c r="T333" s="428"/>
      <c r="U333" s="428"/>
      <c r="V333" s="428"/>
      <c r="W333" s="428"/>
      <c r="X333" s="428"/>
      <c r="Y333" s="428"/>
      <c r="Z333" s="428"/>
      <c r="AA333" s="428"/>
      <c r="AB333" s="428"/>
      <c r="AC333" s="428"/>
      <c r="AD333" s="428"/>
      <c r="AE333" s="428"/>
      <c r="AF333" s="428"/>
      <c r="AG333" s="428"/>
      <c r="AH333" s="428"/>
      <c r="AI333" s="428"/>
      <c r="AJ333" s="428"/>
      <c r="AK333" s="428"/>
      <c r="AL333" s="428"/>
      <c r="AM333" s="428"/>
      <c r="AN333" s="428"/>
      <c r="AO333" s="428"/>
    </row>
    <row r="334" spans="3:41" x14ac:dyDescent="0.25">
      <c r="C334" s="70"/>
      <c r="D334" s="31"/>
      <c r="E334" s="92"/>
      <c r="F334" s="92"/>
      <c r="G334" s="92"/>
      <c r="H334" s="75"/>
      <c r="I334" s="75"/>
      <c r="J334" s="75"/>
      <c r="K334" s="111"/>
      <c r="L334" s="428"/>
      <c r="M334" s="428"/>
    </row>
    <row r="335" spans="3:41" x14ac:dyDescent="0.25">
      <c r="C335" s="70"/>
      <c r="D335" s="31"/>
      <c r="E335" s="92"/>
      <c r="F335" s="92"/>
      <c r="G335" s="92"/>
      <c r="H335" s="75"/>
      <c r="I335" s="75"/>
      <c r="J335" s="75"/>
      <c r="K335" s="111"/>
      <c r="L335" s="428"/>
      <c r="M335" s="428"/>
    </row>
    <row r="336" spans="3:41" ht="15.75" x14ac:dyDescent="0.25">
      <c r="C336" s="201" t="s">
        <v>392</v>
      </c>
      <c r="D336" s="347"/>
      <c r="E336" s="92"/>
      <c r="F336" s="92"/>
      <c r="G336" s="92"/>
      <c r="H336" s="75"/>
      <c r="I336" s="75"/>
      <c r="J336" s="75"/>
      <c r="K336" s="111"/>
      <c r="L336" s="428"/>
      <c r="M336" s="428"/>
    </row>
    <row r="337" spans="3:13" ht="18.75" x14ac:dyDescent="0.25">
      <c r="C337" s="207" t="e">
        <f>IFERROR(VLOOKUP(D336,'1. Desarrollo e Innov. Curricu.'!$E:$F,2,FALSE),IFERROR(VLOOKUP(D336,'2. Investigación Científica'!$E:$F,2,FALSE),IFERROR(VLOOKUP(D336,'3. Vinculación Univ. Sociedad'!$E:$F,2,FALSE),IFERROR(VLOOKUP(D336,'4. Docencia y Profesorado Univ.'!$E:$F,2,FALSE),IFERROR(VLOOKUP(D336,'5. Estudiantes y Graduados'!$E:$F,2,FALSE),IFERROR(VLOOKUP(D336,'11. Gestion Administrativa'!$E:$F,2,FALSE),IFERROR(VLOOKUP(D336,'13. Gestión Académica'!$E:$F,2,FALSE),IFERROR(VLOOKUP(D336,'8. Asegura. de la Calid. y M'!$E:$F,2,FALSE),IFERROR(VLOOKUP(D336,'6. Gestión del Conocimiento'!$E:$F,2,FALSE),IFERROR(VLOOKUP(D336,'15. Gobernabilidad y Proceso...'!$E:$F,2,FALSE),IFERROR(VLOOKUP(D336,'12. Gestión del Talento Humano'!$E:$F,2,FALSE),IFERROR(VLOOKUP(D336,'14. Internacional... de la E.S.'!$E:$F,2,FALSE),IFERROR(VLOOKUP(D336,'10. Posgrado'!$E:$F,2,FALSE),IFERROR(VLOOKUP(D336,'16. Desa. del Sistema Educ.Sup.'!$E:$F,2,FALSE),IFERROR(VLOOKUP(D336,'9. Cultura de Inno. Insti...'!$E:$F,2,FALSE),VLOOKUP(D336,'7. Lo Esencial de la Reforma U.'!$E:$F,2,0))))))))))))))))</f>
        <v>#N/A</v>
      </c>
      <c r="D337" s="31"/>
      <c r="E337" s="92"/>
      <c r="F337" s="92"/>
      <c r="G337" s="92"/>
      <c r="H337" s="75"/>
      <c r="I337" s="75"/>
      <c r="J337" s="75"/>
      <c r="K337" s="111"/>
      <c r="L337" s="428"/>
      <c r="M337" s="428"/>
    </row>
    <row r="338" spans="3:13" x14ac:dyDescent="0.25">
      <c r="C338" s="428"/>
      <c r="D338" s="428"/>
      <c r="E338" s="428"/>
      <c r="F338" s="92"/>
      <c r="G338" s="75"/>
      <c r="H338" s="75"/>
      <c r="I338" s="75"/>
      <c r="J338" s="428"/>
      <c r="K338" s="428"/>
      <c r="L338" s="428"/>
      <c r="M338" s="428"/>
    </row>
    <row r="339" spans="3:13" ht="15.75" thickBot="1" x14ac:dyDescent="0.3">
      <c r="C339" s="148" t="s">
        <v>44</v>
      </c>
      <c r="D339" s="148" t="s">
        <v>55</v>
      </c>
      <c r="E339" s="148" t="s">
        <v>57</v>
      </c>
      <c r="F339" s="149" t="s">
        <v>27</v>
      </c>
      <c r="G339" s="149" t="s">
        <v>131</v>
      </c>
      <c r="H339" s="148" t="s">
        <v>46</v>
      </c>
      <c r="I339" s="148" t="s">
        <v>132</v>
      </c>
      <c r="J339" s="148" t="s">
        <v>410</v>
      </c>
      <c r="K339" s="148" t="s">
        <v>411</v>
      </c>
      <c r="L339" s="148" t="s">
        <v>464</v>
      </c>
      <c r="M339" s="428"/>
    </row>
    <row r="340" spans="3:13" ht="15.75" thickBot="1" x14ac:dyDescent="0.3">
      <c r="C340" s="293" t="s">
        <v>1339</v>
      </c>
      <c r="D340" s="157"/>
      <c r="E340" s="95">
        <f>HLOOKUP($C340,$CB$2:$CE$3,2,0)</f>
        <v>15000</v>
      </c>
      <c r="F340" s="96">
        <f>D340*E340</f>
        <v>0</v>
      </c>
      <c r="G340" s="164"/>
      <c r="H340" s="97" t="s">
        <v>1014</v>
      </c>
      <c r="I340" s="97" t="str">
        <f>VLOOKUP(H340,Presupuesto!$B$11:$C$565,2,0)</f>
        <v>EQUIPO DE COMPUTACION</v>
      </c>
      <c r="J340" s="215" t="s">
        <v>1467</v>
      </c>
      <c r="K340" s="97" t="s">
        <v>394</v>
      </c>
      <c r="L340" s="97"/>
      <c r="M340" s="428"/>
    </row>
    <row r="341" spans="3:13" x14ac:dyDescent="0.25">
      <c r="C341" s="293" t="s">
        <v>1337</v>
      </c>
      <c r="D341" s="150"/>
      <c r="E341" s="95">
        <f>HLOOKUP($C341,$CB$2:$CE$3,2,0)</f>
        <v>35000</v>
      </c>
      <c r="F341" s="96">
        <f>D341*E341</f>
        <v>0</v>
      </c>
      <c r="G341" s="164"/>
      <c r="H341" s="100" t="s">
        <v>1014</v>
      </c>
      <c r="I341" s="100" t="str">
        <f>VLOOKUP(H341,Presupuesto!$B$11:$C$565,2,0)</f>
        <v>EQUIPO DE COMPUTACION</v>
      </c>
      <c r="J341" s="97" t="str">
        <f>$J$284</f>
        <v>Desarrollo del Sistema de Educación Superior</v>
      </c>
      <c r="K341" s="97" t="s">
        <v>412</v>
      </c>
      <c r="L341" s="97"/>
      <c r="M341" s="428"/>
    </row>
    <row r="342" spans="3:13" x14ac:dyDescent="0.25">
      <c r="C342" s="98" t="s">
        <v>73</v>
      </c>
      <c r="D342" s="150"/>
      <c r="E342" s="99">
        <v>4000</v>
      </c>
      <c r="F342" s="96">
        <f t="shared" ref="F342:F353" si="22">D342*E342</f>
        <v>0</v>
      </c>
      <c r="G342" s="164"/>
      <c r="H342" s="100" t="s">
        <v>986</v>
      </c>
      <c r="I342" s="100" t="str">
        <f>VLOOKUP(H342,Presupuesto!$B$11:$C$565,2,0)</f>
        <v>EQUIPOS VARIOS DE OFICINA</v>
      </c>
      <c r="J342" s="97" t="str">
        <f t="shared" ref="J342:J353" si="23">$J$284</f>
        <v>Desarrollo del Sistema de Educación Superior</v>
      </c>
      <c r="K342" s="97" t="s">
        <v>395</v>
      </c>
      <c r="L342" s="97"/>
      <c r="M342" s="428"/>
    </row>
    <row r="343" spans="3:13" x14ac:dyDescent="0.25">
      <c r="C343" s="98" t="s">
        <v>74</v>
      </c>
      <c r="D343" s="150"/>
      <c r="E343" s="99">
        <v>8000</v>
      </c>
      <c r="F343" s="96">
        <f t="shared" si="22"/>
        <v>0</v>
      </c>
      <c r="G343" s="164"/>
      <c r="H343" s="100" t="s">
        <v>1014</v>
      </c>
      <c r="I343" s="100" t="str">
        <f>VLOOKUP(H343,Presupuesto!$B$11:$C$565,2,0)</f>
        <v>EQUIPO DE COMPUTACION</v>
      </c>
      <c r="J343" s="97" t="str">
        <f t="shared" si="23"/>
        <v>Desarrollo del Sistema de Educación Superior</v>
      </c>
      <c r="K343" s="97" t="s">
        <v>395</v>
      </c>
      <c r="L343" s="97"/>
      <c r="M343" s="428"/>
    </row>
    <row r="344" spans="3:13" x14ac:dyDescent="0.25">
      <c r="C344" s="98" t="s">
        <v>75</v>
      </c>
      <c r="D344" s="150"/>
      <c r="E344" s="99">
        <v>5000</v>
      </c>
      <c r="F344" s="96">
        <f t="shared" si="22"/>
        <v>0</v>
      </c>
      <c r="G344" s="164"/>
      <c r="H344" s="100" t="s">
        <v>1014</v>
      </c>
      <c r="I344" s="100" t="str">
        <f>VLOOKUP(H344,Presupuesto!$B$11:$C$565,2,0)</f>
        <v>EQUIPO DE COMPUTACION</v>
      </c>
      <c r="J344" s="97" t="str">
        <f t="shared" si="23"/>
        <v>Desarrollo del Sistema de Educación Superior</v>
      </c>
      <c r="K344" s="97" t="s">
        <v>395</v>
      </c>
      <c r="L344" s="97"/>
      <c r="M344" s="428"/>
    </row>
    <row r="345" spans="3:13" x14ac:dyDescent="0.25">
      <c r="C345" s="98" t="s">
        <v>35</v>
      </c>
      <c r="D345" s="150"/>
      <c r="E345" s="99">
        <v>13000</v>
      </c>
      <c r="F345" s="96">
        <f t="shared" si="22"/>
        <v>0</v>
      </c>
      <c r="G345" s="164"/>
      <c r="H345" s="100" t="s">
        <v>1000</v>
      </c>
      <c r="I345" s="100" t="str">
        <f>VLOOKUP(H345,Presupuesto!$B$11:$C$565,2,0)</f>
        <v>EQUIPO DE TRANSPORTE TRACCION Y ELEVACION</v>
      </c>
      <c r="J345" s="97" t="str">
        <f t="shared" si="23"/>
        <v>Desarrollo del Sistema de Educación Superior</v>
      </c>
      <c r="K345" s="97" t="s">
        <v>395</v>
      </c>
      <c r="L345" s="97"/>
      <c r="M345" s="428"/>
    </row>
    <row r="346" spans="3:13" x14ac:dyDescent="0.25">
      <c r="C346" s="98" t="s">
        <v>76</v>
      </c>
      <c r="D346" s="150"/>
      <c r="E346" s="99">
        <v>15000</v>
      </c>
      <c r="F346" s="96">
        <f t="shared" si="22"/>
        <v>0</v>
      </c>
      <c r="G346" s="164"/>
      <c r="H346" s="100" t="s">
        <v>1000</v>
      </c>
      <c r="I346" s="100" t="str">
        <f>VLOOKUP(H346,Presupuesto!$B$11:$C$565,2,0)</f>
        <v>EQUIPO DE TRANSPORTE TRACCION Y ELEVACION</v>
      </c>
      <c r="J346" s="97" t="str">
        <f t="shared" si="23"/>
        <v>Desarrollo del Sistema de Educación Superior</v>
      </c>
      <c r="K346" s="97" t="s">
        <v>395</v>
      </c>
      <c r="L346" s="97"/>
      <c r="M346" s="428"/>
    </row>
    <row r="347" spans="3:13" x14ac:dyDescent="0.25">
      <c r="C347" s="98" t="s">
        <v>77</v>
      </c>
      <c r="D347" s="150"/>
      <c r="E347" s="99">
        <v>10000</v>
      </c>
      <c r="F347" s="96">
        <f t="shared" si="22"/>
        <v>0</v>
      </c>
      <c r="G347" s="164"/>
      <c r="H347" s="100" t="s">
        <v>1000</v>
      </c>
      <c r="I347" s="100" t="str">
        <f>VLOOKUP(H347,Presupuesto!$B$11:$C$565,2,0)</f>
        <v>EQUIPO DE TRANSPORTE TRACCION Y ELEVACION</v>
      </c>
      <c r="J347" s="97" t="str">
        <f t="shared" si="23"/>
        <v>Desarrollo del Sistema de Educación Superior</v>
      </c>
      <c r="K347" s="97" t="s">
        <v>403</v>
      </c>
      <c r="L347" s="97"/>
      <c r="M347" s="428"/>
    </row>
    <row r="348" spans="3:13" x14ac:dyDescent="0.25">
      <c r="C348" s="98" t="s">
        <v>78</v>
      </c>
      <c r="D348" s="150"/>
      <c r="E348" s="99">
        <v>10000</v>
      </c>
      <c r="F348" s="96">
        <f t="shared" si="22"/>
        <v>0</v>
      </c>
      <c r="G348" s="164"/>
      <c r="H348" s="100" t="s">
        <v>1046</v>
      </c>
      <c r="I348" s="100" t="str">
        <f>VLOOKUP(H348,Presupuesto!$B$11:$C$565,2,0)</f>
        <v>APLICACIONES INFORMATICAS</v>
      </c>
      <c r="J348" s="97" t="str">
        <f t="shared" si="23"/>
        <v>Desarrollo del Sistema de Educación Superior</v>
      </c>
      <c r="K348" s="97" t="s">
        <v>399</v>
      </c>
      <c r="L348" s="97"/>
      <c r="M348" s="428"/>
    </row>
    <row r="349" spans="3:13" x14ac:dyDescent="0.25">
      <c r="C349" s="108" t="s">
        <v>79</v>
      </c>
      <c r="D349" s="150"/>
      <c r="E349" s="99">
        <v>2000</v>
      </c>
      <c r="F349" s="96">
        <f t="shared" si="22"/>
        <v>0</v>
      </c>
      <c r="G349" s="164"/>
      <c r="H349" s="109" t="s">
        <v>1014</v>
      </c>
      <c r="I349" s="109" t="str">
        <f>VLOOKUP(H349,Presupuesto!$B$11:$C$565,2,0)</f>
        <v>EQUIPO DE COMPUTACION</v>
      </c>
      <c r="J349" s="97" t="str">
        <f t="shared" si="23"/>
        <v>Desarrollo del Sistema de Educación Superior</v>
      </c>
      <c r="K349" s="97" t="s">
        <v>395</v>
      </c>
      <c r="L349" s="97"/>
      <c r="M349" s="428"/>
    </row>
    <row r="350" spans="3:13" x14ac:dyDescent="0.25">
      <c r="C350" s="108" t="s">
        <v>1470</v>
      </c>
      <c r="D350" s="150"/>
      <c r="E350" s="99">
        <v>1500</v>
      </c>
      <c r="F350" s="96">
        <f t="shared" si="22"/>
        <v>0</v>
      </c>
      <c r="G350" s="164"/>
      <c r="H350" s="109" t="s">
        <v>946</v>
      </c>
      <c r="I350" s="109" t="str">
        <f>VLOOKUP(H350,Presupuesto!$B$11:$C$565,2,0)</f>
        <v>UTILES Y MATERIALES ELECTRICOS</v>
      </c>
      <c r="J350" s="97" t="str">
        <f t="shared" si="23"/>
        <v>Desarrollo del Sistema de Educación Superior</v>
      </c>
      <c r="K350" s="97" t="s">
        <v>395</v>
      </c>
      <c r="L350" s="97"/>
      <c r="M350" s="428"/>
    </row>
    <row r="351" spans="3:13" x14ac:dyDescent="0.25">
      <c r="C351" s="108" t="s">
        <v>80</v>
      </c>
      <c r="D351" s="150"/>
      <c r="E351" s="99">
        <v>1500</v>
      </c>
      <c r="F351" s="96">
        <f t="shared" si="22"/>
        <v>0</v>
      </c>
      <c r="G351" s="164"/>
      <c r="H351" s="109" t="s">
        <v>1014</v>
      </c>
      <c r="I351" s="109" t="str">
        <f>VLOOKUP(H351,Presupuesto!$B$11:$C$565,2,0)</f>
        <v>EQUIPO DE COMPUTACION</v>
      </c>
      <c r="J351" s="97" t="str">
        <f t="shared" si="23"/>
        <v>Desarrollo del Sistema de Educación Superior</v>
      </c>
      <c r="K351" s="97" t="s">
        <v>395</v>
      </c>
      <c r="L351" s="97"/>
      <c r="M351" s="428"/>
    </row>
    <row r="352" spans="3:13" x14ac:dyDescent="0.25">
      <c r="C352" s="108" t="s">
        <v>81</v>
      </c>
      <c r="D352" s="150"/>
      <c r="E352" s="99">
        <v>500</v>
      </c>
      <c r="F352" s="96">
        <f t="shared" si="22"/>
        <v>0</v>
      </c>
      <c r="G352" s="164"/>
      <c r="H352" s="109" t="s">
        <v>955</v>
      </c>
      <c r="I352" s="109" t="str">
        <f>VLOOKUP(H352,Presupuesto!$B$11:$C$565,2,0)</f>
        <v>OTROS RESPUESTOS Y ACCESORIOS MENORES</v>
      </c>
      <c r="J352" s="97" t="str">
        <f t="shared" si="23"/>
        <v>Desarrollo del Sistema de Educación Superior</v>
      </c>
      <c r="K352" s="97" t="s">
        <v>395</v>
      </c>
      <c r="L352" s="97"/>
      <c r="M352" s="428"/>
    </row>
    <row r="353" spans="3:13" ht="15.75" thickBot="1" x14ac:dyDescent="0.3">
      <c r="C353" s="101" t="s">
        <v>82</v>
      </c>
      <c r="D353" s="158"/>
      <c r="E353" s="103">
        <v>20</v>
      </c>
      <c r="F353" s="104">
        <f t="shared" si="22"/>
        <v>0</v>
      </c>
      <c r="G353" s="161"/>
      <c r="H353" s="105" t="s">
        <v>955</v>
      </c>
      <c r="I353" s="105" t="str">
        <f>VLOOKUP(H353,Presupuesto!$B$11:$C$565,2,0)</f>
        <v>OTROS RESPUESTOS Y ACCESORIOS MENORES</v>
      </c>
      <c r="J353" s="105" t="str">
        <f t="shared" si="23"/>
        <v>Desarrollo del Sistema de Educación Superior</v>
      </c>
      <c r="K353" s="123" t="s">
        <v>394</v>
      </c>
      <c r="L353" s="123"/>
      <c r="M353" s="428"/>
    </row>
    <row r="354" spans="3:13" x14ac:dyDescent="0.25">
      <c r="C354" s="428"/>
      <c r="D354" s="428"/>
      <c r="E354" s="428"/>
      <c r="F354" s="428"/>
      <c r="G354" s="415"/>
      <c r="H354" s="428"/>
      <c r="I354" s="428"/>
      <c r="J354" s="428"/>
      <c r="K354" s="428"/>
      <c r="L354" s="428"/>
      <c r="M354" s="428"/>
    </row>
    <row r="356" spans="3:13" x14ac:dyDescent="0.25">
      <c r="C356" s="428"/>
      <c r="D356" s="428"/>
      <c r="E356" s="428"/>
      <c r="F356" s="428"/>
      <c r="G356" s="415"/>
      <c r="H356" s="428"/>
      <c r="I356" s="428"/>
      <c r="J356" s="428"/>
      <c r="K356" s="428"/>
      <c r="L356" s="428"/>
      <c r="M356" s="428"/>
    </row>
    <row r="357" spans="3:13" ht="15.75" thickBot="1" x14ac:dyDescent="0.3">
      <c r="C357" s="428"/>
      <c r="D357" s="428"/>
      <c r="E357" s="428"/>
      <c r="F357" s="428"/>
      <c r="G357" s="415"/>
      <c r="H357" s="428"/>
      <c r="I357" s="428"/>
      <c r="J357" s="428"/>
      <c r="K357" s="428"/>
      <c r="L357" s="428"/>
      <c r="M357" s="428"/>
    </row>
    <row r="358" spans="3:13" ht="15.75" thickBot="1" x14ac:dyDescent="0.3">
      <c r="C358" s="29" t="s">
        <v>43</v>
      </c>
      <c r="D358" s="107">
        <f>SUM(F365:F378)</f>
        <v>0</v>
      </c>
      <c r="E358" s="428"/>
      <c r="F358" s="70"/>
      <c r="G358" s="78"/>
      <c r="H358" s="70"/>
      <c r="I358" s="70"/>
      <c r="J358" s="428"/>
      <c r="K358" s="428"/>
      <c r="L358" s="428"/>
      <c r="M358" s="428"/>
    </row>
    <row r="359" spans="3:13" x14ac:dyDescent="0.25">
      <c r="C359" s="70"/>
      <c r="D359" s="31"/>
      <c r="E359" s="92"/>
      <c r="F359" s="92"/>
      <c r="G359" s="92"/>
      <c r="H359" s="75"/>
      <c r="I359" s="75"/>
      <c r="J359" s="75"/>
      <c r="K359" s="111"/>
      <c r="L359" s="428"/>
      <c r="M359" s="428"/>
    </row>
    <row r="360" spans="3:13" x14ac:dyDescent="0.25">
      <c r="C360" s="70"/>
      <c r="D360" s="31"/>
      <c r="E360" s="92"/>
      <c r="F360" s="92"/>
      <c r="G360" s="92"/>
      <c r="H360" s="75"/>
      <c r="I360" s="75"/>
      <c r="J360" s="75"/>
      <c r="K360" s="111"/>
      <c r="L360" s="428"/>
      <c r="M360" s="428"/>
    </row>
    <row r="361" spans="3:13" ht="15.75" x14ac:dyDescent="0.25">
      <c r="C361" s="201" t="s">
        <v>392</v>
      </c>
      <c r="D361" s="347"/>
      <c r="E361" s="92"/>
      <c r="F361" s="92"/>
      <c r="G361" s="92"/>
      <c r="H361" s="75"/>
      <c r="I361" s="75"/>
      <c r="J361" s="75"/>
      <c r="K361" s="111"/>
      <c r="L361" s="428"/>
      <c r="M361" s="428"/>
    </row>
    <row r="362" spans="3:13" ht="18.75" x14ac:dyDescent="0.25">
      <c r="C362" s="207" t="e">
        <f>IFERROR(VLOOKUP(D361,'1. Desarrollo e Innov. Curricu.'!$E:$F,2,FALSE),IFERROR(VLOOKUP(D361,'2. Investigación Científica'!$E:$F,2,FALSE),IFERROR(VLOOKUP(D361,'3. Vinculación Univ. Sociedad'!$E:$F,2,FALSE),IFERROR(VLOOKUP(D361,'4. Docencia y Profesorado Univ.'!$E:$F,2,FALSE),IFERROR(VLOOKUP(D361,'5. Estudiantes y Graduados'!$E:$F,2,FALSE),IFERROR(VLOOKUP(D361,'11. Gestion Administrativa'!$E:$F,2,FALSE),IFERROR(VLOOKUP(D361,'13. Gestión Académica'!$E:$F,2,FALSE),IFERROR(VLOOKUP(D361,'8. Asegura. de la Calid. y M'!$E:$F,2,FALSE),IFERROR(VLOOKUP(D361,'6. Gestión del Conocimiento'!$E:$F,2,FALSE),IFERROR(VLOOKUP(D361,'15. Gobernabilidad y Proceso...'!$E:$F,2,FALSE),IFERROR(VLOOKUP(D361,'12. Gestión del Talento Humano'!$E:$F,2,FALSE),IFERROR(VLOOKUP(D361,'14. Internacional... de la E.S.'!$E:$F,2,FALSE),IFERROR(VLOOKUP(D361,'10. Posgrado'!$E:$F,2,FALSE),IFERROR(VLOOKUP(D361,'16. Desa. del Sistema Educ.Sup.'!$E:$F,2,FALSE),IFERROR(VLOOKUP(D361,'9. Cultura de Inno. Insti...'!$E:$F,2,FALSE),VLOOKUP(D361,'7. Lo Esencial de la Reforma U.'!$E:$F,2,0))))))))))))))))</f>
        <v>#N/A</v>
      </c>
      <c r="D362" s="31"/>
      <c r="E362" s="92"/>
      <c r="F362" s="92"/>
      <c r="G362" s="92"/>
      <c r="H362" s="75"/>
      <c r="I362" s="75"/>
      <c r="J362" s="75"/>
      <c r="K362" s="111"/>
      <c r="L362" s="428"/>
      <c r="M362" s="428"/>
    </row>
    <row r="363" spans="3:13" x14ac:dyDescent="0.25">
      <c r="C363" s="428"/>
      <c r="D363" s="428"/>
      <c r="E363" s="428"/>
      <c r="F363" s="92"/>
      <c r="G363" s="75"/>
      <c r="H363" s="75"/>
      <c r="I363" s="75"/>
      <c r="J363" s="428"/>
      <c r="K363" s="428"/>
      <c r="L363" s="428"/>
      <c r="M363" s="428"/>
    </row>
    <row r="364" spans="3:13" ht="15.75" thickBot="1" x14ac:dyDescent="0.3">
      <c r="C364" s="148" t="s">
        <v>44</v>
      </c>
      <c r="D364" s="148" t="s">
        <v>55</v>
      </c>
      <c r="E364" s="148" t="s">
        <v>57</v>
      </c>
      <c r="F364" s="149" t="s">
        <v>27</v>
      </c>
      <c r="G364" s="149" t="s">
        <v>131</v>
      </c>
      <c r="H364" s="148" t="s">
        <v>46</v>
      </c>
      <c r="I364" s="148" t="s">
        <v>132</v>
      </c>
      <c r="J364" s="148" t="s">
        <v>410</v>
      </c>
      <c r="K364" s="148" t="s">
        <v>411</v>
      </c>
      <c r="L364" s="148" t="s">
        <v>464</v>
      </c>
      <c r="M364" s="428"/>
    </row>
    <row r="365" spans="3:13" ht="15.75" thickBot="1" x14ac:dyDescent="0.3">
      <c r="C365" s="293" t="s">
        <v>1339</v>
      </c>
      <c r="D365" s="157"/>
      <c r="E365" s="95">
        <f>HLOOKUP($C365,$CB$2:$CE$3,2,0)</f>
        <v>15000</v>
      </c>
      <c r="F365" s="96">
        <f>D365*E365</f>
        <v>0</v>
      </c>
      <c r="G365" s="164"/>
      <c r="H365" s="97" t="s">
        <v>1014</v>
      </c>
      <c r="I365" s="97" t="str">
        <f>VLOOKUP(H365,Presupuesto!$B$11:$C$565,2,0)</f>
        <v>EQUIPO DE COMPUTACION</v>
      </c>
      <c r="J365" s="215" t="s">
        <v>1467</v>
      </c>
      <c r="K365" s="97" t="s">
        <v>394</v>
      </c>
      <c r="L365" s="97"/>
      <c r="M365" s="428"/>
    </row>
    <row r="366" spans="3:13" x14ac:dyDescent="0.25">
      <c r="C366" s="293" t="s">
        <v>1337</v>
      </c>
      <c r="D366" s="150"/>
      <c r="E366" s="95">
        <f>HLOOKUP($C366,$CB$2:$CE$3,2,0)</f>
        <v>35000</v>
      </c>
      <c r="F366" s="96">
        <f>D366*E366</f>
        <v>0</v>
      </c>
      <c r="G366" s="164"/>
      <c r="H366" s="100" t="s">
        <v>1014</v>
      </c>
      <c r="I366" s="100" t="str">
        <f>VLOOKUP(H366,Presupuesto!$B$11:$C$565,2,0)</f>
        <v>EQUIPO DE COMPUTACION</v>
      </c>
      <c r="J366" s="97" t="str">
        <f>$J$284</f>
        <v>Desarrollo del Sistema de Educación Superior</v>
      </c>
      <c r="K366" s="97" t="s">
        <v>412</v>
      </c>
      <c r="L366" s="97"/>
      <c r="M366" s="428"/>
    </row>
    <row r="367" spans="3:13" x14ac:dyDescent="0.25">
      <c r="C367" s="98" t="s">
        <v>73</v>
      </c>
      <c r="D367" s="150"/>
      <c r="E367" s="99">
        <v>4000</v>
      </c>
      <c r="F367" s="96">
        <f t="shared" ref="F367:F378" si="24">D367*E367</f>
        <v>0</v>
      </c>
      <c r="G367" s="164"/>
      <c r="H367" s="100" t="s">
        <v>986</v>
      </c>
      <c r="I367" s="100" t="str">
        <f>VLOOKUP(H367,Presupuesto!$B$11:$C$565,2,0)</f>
        <v>EQUIPOS VARIOS DE OFICINA</v>
      </c>
      <c r="J367" s="97" t="str">
        <f t="shared" ref="J367:J378" si="25">$J$284</f>
        <v>Desarrollo del Sistema de Educación Superior</v>
      </c>
      <c r="K367" s="97" t="s">
        <v>395</v>
      </c>
      <c r="L367" s="97"/>
      <c r="M367" s="428"/>
    </row>
    <row r="368" spans="3:13" x14ac:dyDescent="0.25">
      <c r="C368" s="98" t="s">
        <v>74</v>
      </c>
      <c r="D368" s="150"/>
      <c r="E368" s="99">
        <v>8000</v>
      </c>
      <c r="F368" s="96">
        <f t="shared" si="24"/>
        <v>0</v>
      </c>
      <c r="G368" s="164"/>
      <c r="H368" s="100" t="s">
        <v>1014</v>
      </c>
      <c r="I368" s="100" t="str">
        <f>VLOOKUP(H368,Presupuesto!$B$11:$C$565,2,0)</f>
        <v>EQUIPO DE COMPUTACION</v>
      </c>
      <c r="J368" s="97" t="str">
        <f t="shared" si="25"/>
        <v>Desarrollo del Sistema de Educación Superior</v>
      </c>
      <c r="K368" s="97" t="s">
        <v>395</v>
      </c>
      <c r="L368" s="97"/>
      <c r="M368" s="428"/>
    </row>
    <row r="369" spans="3:13" x14ac:dyDescent="0.25">
      <c r="C369" s="98" t="s">
        <v>75</v>
      </c>
      <c r="D369" s="150"/>
      <c r="E369" s="99">
        <v>5000</v>
      </c>
      <c r="F369" s="96">
        <f t="shared" si="24"/>
        <v>0</v>
      </c>
      <c r="G369" s="164"/>
      <c r="H369" s="100" t="s">
        <v>1014</v>
      </c>
      <c r="I369" s="100" t="str">
        <f>VLOOKUP(H369,Presupuesto!$B$11:$C$565,2,0)</f>
        <v>EQUIPO DE COMPUTACION</v>
      </c>
      <c r="J369" s="97" t="str">
        <f t="shared" si="25"/>
        <v>Desarrollo del Sistema de Educación Superior</v>
      </c>
      <c r="K369" s="97" t="s">
        <v>395</v>
      </c>
      <c r="L369" s="97"/>
      <c r="M369" s="428"/>
    </row>
    <row r="370" spans="3:13" x14ac:dyDescent="0.25">
      <c r="C370" s="98" t="s">
        <v>35</v>
      </c>
      <c r="D370" s="150"/>
      <c r="E370" s="99">
        <v>13000</v>
      </c>
      <c r="F370" s="96">
        <f t="shared" si="24"/>
        <v>0</v>
      </c>
      <c r="G370" s="164"/>
      <c r="H370" s="100" t="s">
        <v>1000</v>
      </c>
      <c r="I370" s="100" t="str">
        <f>VLOOKUP(H370,Presupuesto!$B$11:$C$565,2,0)</f>
        <v>EQUIPO DE TRANSPORTE TRACCION Y ELEVACION</v>
      </c>
      <c r="J370" s="97" t="str">
        <f t="shared" si="25"/>
        <v>Desarrollo del Sistema de Educación Superior</v>
      </c>
      <c r="K370" s="97" t="s">
        <v>395</v>
      </c>
      <c r="L370" s="97"/>
      <c r="M370" s="428"/>
    </row>
    <row r="371" spans="3:13" x14ac:dyDescent="0.25">
      <c r="C371" s="98" t="s">
        <v>76</v>
      </c>
      <c r="D371" s="150"/>
      <c r="E371" s="99">
        <v>15000</v>
      </c>
      <c r="F371" s="96">
        <f t="shared" si="24"/>
        <v>0</v>
      </c>
      <c r="G371" s="164"/>
      <c r="H371" s="100" t="s">
        <v>1000</v>
      </c>
      <c r="I371" s="100" t="str">
        <f>VLOOKUP(H371,Presupuesto!$B$11:$C$565,2,0)</f>
        <v>EQUIPO DE TRANSPORTE TRACCION Y ELEVACION</v>
      </c>
      <c r="J371" s="97" t="str">
        <f t="shared" si="25"/>
        <v>Desarrollo del Sistema de Educación Superior</v>
      </c>
      <c r="K371" s="97" t="s">
        <v>395</v>
      </c>
      <c r="L371" s="97"/>
      <c r="M371" s="428"/>
    </row>
    <row r="372" spans="3:13" x14ac:dyDescent="0.25">
      <c r="C372" s="98" t="s">
        <v>77</v>
      </c>
      <c r="D372" s="150"/>
      <c r="E372" s="99">
        <v>10000</v>
      </c>
      <c r="F372" s="96">
        <f t="shared" si="24"/>
        <v>0</v>
      </c>
      <c r="G372" s="164"/>
      <c r="H372" s="100" t="s">
        <v>1000</v>
      </c>
      <c r="I372" s="100" t="str">
        <f>VLOOKUP(H372,Presupuesto!$B$11:$C$565,2,0)</f>
        <v>EQUIPO DE TRANSPORTE TRACCION Y ELEVACION</v>
      </c>
      <c r="J372" s="97" t="str">
        <f t="shared" si="25"/>
        <v>Desarrollo del Sistema de Educación Superior</v>
      </c>
      <c r="K372" s="97" t="s">
        <v>403</v>
      </c>
      <c r="L372" s="97"/>
      <c r="M372" s="428"/>
    </row>
    <row r="373" spans="3:13" x14ac:dyDescent="0.25">
      <c r="C373" s="98" t="s">
        <v>78</v>
      </c>
      <c r="D373" s="150"/>
      <c r="E373" s="99">
        <v>10000</v>
      </c>
      <c r="F373" s="96">
        <f t="shared" si="24"/>
        <v>0</v>
      </c>
      <c r="G373" s="164"/>
      <c r="H373" s="100" t="s">
        <v>1046</v>
      </c>
      <c r="I373" s="100" t="str">
        <f>VLOOKUP(H373,Presupuesto!$B$11:$C$565,2,0)</f>
        <v>APLICACIONES INFORMATICAS</v>
      </c>
      <c r="J373" s="97" t="str">
        <f t="shared" si="25"/>
        <v>Desarrollo del Sistema de Educación Superior</v>
      </c>
      <c r="K373" s="97" t="s">
        <v>399</v>
      </c>
      <c r="L373" s="97"/>
      <c r="M373" s="428"/>
    </row>
    <row r="374" spans="3:13" x14ac:dyDescent="0.25">
      <c r="C374" s="108" t="s">
        <v>79</v>
      </c>
      <c r="D374" s="150"/>
      <c r="E374" s="99">
        <v>2000</v>
      </c>
      <c r="F374" s="96">
        <f t="shared" si="24"/>
        <v>0</v>
      </c>
      <c r="G374" s="164"/>
      <c r="H374" s="109" t="s">
        <v>1014</v>
      </c>
      <c r="I374" s="109" t="str">
        <f>VLOOKUP(H374,Presupuesto!$B$11:$C$565,2,0)</f>
        <v>EQUIPO DE COMPUTACION</v>
      </c>
      <c r="J374" s="97" t="str">
        <f t="shared" si="25"/>
        <v>Desarrollo del Sistema de Educación Superior</v>
      </c>
      <c r="K374" s="97" t="s">
        <v>395</v>
      </c>
      <c r="L374" s="97"/>
      <c r="M374" s="428"/>
    </row>
    <row r="375" spans="3:13" x14ac:dyDescent="0.25">
      <c r="C375" s="108" t="s">
        <v>1470</v>
      </c>
      <c r="D375" s="150"/>
      <c r="E375" s="99">
        <v>1500</v>
      </c>
      <c r="F375" s="96">
        <f t="shared" si="24"/>
        <v>0</v>
      </c>
      <c r="G375" s="164"/>
      <c r="H375" s="109" t="s">
        <v>946</v>
      </c>
      <c r="I375" s="109" t="str">
        <f>VLOOKUP(H375,Presupuesto!$B$11:$C$565,2,0)</f>
        <v>UTILES Y MATERIALES ELECTRICOS</v>
      </c>
      <c r="J375" s="97" t="str">
        <f t="shared" si="25"/>
        <v>Desarrollo del Sistema de Educación Superior</v>
      </c>
      <c r="K375" s="97" t="s">
        <v>395</v>
      </c>
      <c r="L375" s="97"/>
      <c r="M375" s="428"/>
    </row>
    <row r="376" spans="3:13" x14ac:dyDescent="0.25">
      <c r="C376" s="108" t="s">
        <v>80</v>
      </c>
      <c r="D376" s="150"/>
      <c r="E376" s="99">
        <v>1500</v>
      </c>
      <c r="F376" s="96">
        <f t="shared" si="24"/>
        <v>0</v>
      </c>
      <c r="G376" s="164"/>
      <c r="H376" s="109" t="s">
        <v>1014</v>
      </c>
      <c r="I376" s="109" t="str">
        <f>VLOOKUP(H376,Presupuesto!$B$11:$C$565,2,0)</f>
        <v>EQUIPO DE COMPUTACION</v>
      </c>
      <c r="J376" s="97" t="str">
        <f t="shared" si="25"/>
        <v>Desarrollo del Sistema de Educación Superior</v>
      </c>
      <c r="K376" s="97" t="s">
        <v>395</v>
      </c>
      <c r="L376" s="97"/>
      <c r="M376" s="428"/>
    </row>
    <row r="377" spans="3:13" x14ac:dyDescent="0.25">
      <c r="C377" s="108" t="s">
        <v>81</v>
      </c>
      <c r="D377" s="150"/>
      <c r="E377" s="99">
        <v>500</v>
      </c>
      <c r="F377" s="96">
        <f t="shared" si="24"/>
        <v>0</v>
      </c>
      <c r="G377" s="164"/>
      <c r="H377" s="109" t="s">
        <v>955</v>
      </c>
      <c r="I377" s="109" t="str">
        <f>VLOOKUP(H377,Presupuesto!$B$11:$C$565,2,0)</f>
        <v>OTROS RESPUESTOS Y ACCESORIOS MENORES</v>
      </c>
      <c r="J377" s="97" t="str">
        <f t="shared" si="25"/>
        <v>Desarrollo del Sistema de Educación Superior</v>
      </c>
      <c r="K377" s="97" t="s">
        <v>395</v>
      </c>
      <c r="L377" s="97"/>
      <c r="M377" s="428"/>
    </row>
    <row r="378" spans="3:13" ht="15.75" thickBot="1" x14ac:dyDescent="0.3">
      <c r="C378" s="101" t="s">
        <v>82</v>
      </c>
      <c r="D378" s="158"/>
      <c r="E378" s="103">
        <v>20</v>
      </c>
      <c r="F378" s="104">
        <f t="shared" si="24"/>
        <v>0</v>
      </c>
      <c r="G378" s="161"/>
      <c r="H378" s="105" t="s">
        <v>955</v>
      </c>
      <c r="I378" s="105" t="str">
        <f>VLOOKUP(H378,Presupuesto!$B$11:$C$565,2,0)</f>
        <v>OTROS RESPUESTOS Y ACCESORIOS MENORES</v>
      </c>
      <c r="J378" s="105" t="str">
        <f t="shared" si="25"/>
        <v>Desarrollo del Sistema de Educación Superior</v>
      </c>
      <c r="K378" s="123" t="s">
        <v>394</v>
      </c>
      <c r="L378" s="123"/>
      <c r="M378" s="428"/>
    </row>
    <row r="379" spans="3:13" x14ac:dyDescent="0.25">
      <c r="C379" s="428"/>
      <c r="D379" s="428"/>
      <c r="E379" s="428"/>
      <c r="F379" s="428"/>
      <c r="G379" s="415"/>
      <c r="H379" s="428"/>
      <c r="I379" s="428"/>
      <c r="J379" s="428"/>
      <c r="K379" s="428"/>
      <c r="L379" s="428"/>
      <c r="M379" s="428"/>
    </row>
    <row r="381" spans="3:13" x14ac:dyDescent="0.25">
      <c r="C381" s="428"/>
      <c r="D381" s="428"/>
      <c r="E381" s="428"/>
      <c r="F381" s="428"/>
      <c r="G381" s="415"/>
      <c r="H381" s="428"/>
      <c r="I381" s="428"/>
      <c r="J381" s="428"/>
      <c r="K381" s="428"/>
      <c r="L381" s="428"/>
      <c r="M381" s="428"/>
    </row>
    <row r="382" spans="3:13" ht="15.75" thickBot="1" x14ac:dyDescent="0.3">
      <c r="C382" s="428"/>
      <c r="D382" s="428"/>
      <c r="E382" s="428"/>
      <c r="F382" s="428"/>
      <c r="G382" s="415"/>
      <c r="H382" s="428"/>
      <c r="I382" s="428"/>
      <c r="J382" s="428"/>
      <c r="K382" s="428"/>
      <c r="L382" s="428"/>
      <c r="M382" s="428"/>
    </row>
    <row r="383" spans="3:13" ht="15.75" thickBot="1" x14ac:dyDescent="0.3">
      <c r="C383" s="29" t="s">
        <v>43</v>
      </c>
      <c r="D383" s="107">
        <f>SUM(F390:F403)</f>
        <v>0</v>
      </c>
      <c r="E383" s="428"/>
      <c r="F383" s="70"/>
      <c r="G383" s="78"/>
      <c r="H383" s="70"/>
      <c r="I383" s="70"/>
      <c r="J383" s="428"/>
      <c r="K383" s="428"/>
      <c r="L383" s="428"/>
      <c r="M383" s="428"/>
    </row>
    <row r="384" spans="3:13" x14ac:dyDescent="0.25">
      <c r="C384" s="70"/>
      <c r="D384" s="31"/>
      <c r="E384" s="92"/>
      <c r="F384" s="92"/>
      <c r="G384" s="92"/>
      <c r="H384" s="75"/>
      <c r="I384" s="75"/>
      <c r="J384" s="75"/>
      <c r="K384" s="111"/>
      <c r="L384" s="428"/>
      <c r="M384" s="428"/>
    </row>
    <row r="385" spans="3:13" x14ac:dyDescent="0.25">
      <c r="C385" s="70"/>
      <c r="D385" s="31"/>
      <c r="E385" s="92"/>
      <c r="F385" s="92"/>
      <c r="G385" s="92"/>
      <c r="H385" s="75"/>
      <c r="I385" s="75"/>
      <c r="J385" s="75"/>
      <c r="K385" s="111"/>
      <c r="L385" s="428"/>
      <c r="M385" s="428"/>
    </row>
    <row r="386" spans="3:13" ht="15.75" x14ac:dyDescent="0.25">
      <c r="C386" s="201" t="s">
        <v>392</v>
      </c>
      <c r="D386" s="347"/>
      <c r="E386" s="92"/>
      <c r="F386" s="92"/>
      <c r="G386" s="92"/>
      <c r="H386" s="75"/>
      <c r="I386" s="75"/>
      <c r="J386" s="75"/>
      <c r="K386" s="111"/>
      <c r="L386" s="428"/>
      <c r="M386" s="428"/>
    </row>
    <row r="387" spans="3:13" ht="18.75" x14ac:dyDescent="0.25">
      <c r="C387" s="207" t="e">
        <f>IFERROR(VLOOKUP(D386,'1. Desarrollo e Innov. Curricu.'!$E:$F,2,FALSE),IFERROR(VLOOKUP(D386,'2. Investigación Científica'!$E:$F,2,FALSE),IFERROR(VLOOKUP(D386,'3. Vinculación Univ. Sociedad'!$E:$F,2,FALSE),IFERROR(VLOOKUP(D386,'4. Docencia y Profesorado Univ.'!$E:$F,2,FALSE),IFERROR(VLOOKUP(D386,'5. Estudiantes y Graduados'!$E:$F,2,FALSE),IFERROR(VLOOKUP(D386,'11. Gestion Administrativa'!$E:$F,2,FALSE),IFERROR(VLOOKUP(D386,'13. Gestión Académica'!$E:$F,2,FALSE),IFERROR(VLOOKUP(D386,'8. Asegura. de la Calid. y M'!$E:$F,2,FALSE),IFERROR(VLOOKUP(D386,'6. Gestión del Conocimiento'!$E:$F,2,FALSE),IFERROR(VLOOKUP(D386,'15. Gobernabilidad y Proceso...'!$E:$F,2,FALSE),IFERROR(VLOOKUP(D386,'12. Gestión del Talento Humano'!$E:$F,2,FALSE),IFERROR(VLOOKUP(D386,'14. Internacional... de la E.S.'!$E:$F,2,FALSE),IFERROR(VLOOKUP(D386,'10. Posgrado'!$E:$F,2,FALSE),IFERROR(VLOOKUP(D386,'16. Desa. del Sistema Educ.Sup.'!$E:$F,2,FALSE),IFERROR(VLOOKUP(D386,'9. Cultura de Inno. Insti...'!$E:$F,2,FALSE),VLOOKUP(D386,'7. Lo Esencial de la Reforma U.'!$E:$F,2,0))))))))))))))))</f>
        <v>#N/A</v>
      </c>
      <c r="D387" s="31"/>
      <c r="E387" s="92"/>
      <c r="F387" s="92"/>
      <c r="G387" s="92"/>
      <c r="H387" s="75"/>
      <c r="I387" s="75"/>
      <c r="J387" s="75"/>
      <c r="K387" s="111"/>
      <c r="L387" s="428"/>
      <c r="M387" s="428"/>
    </row>
    <row r="388" spans="3:13" x14ac:dyDescent="0.25">
      <c r="C388" s="428"/>
      <c r="D388" s="428"/>
      <c r="E388" s="428"/>
      <c r="F388" s="92"/>
      <c r="G388" s="75"/>
      <c r="H388" s="75"/>
      <c r="I388" s="75"/>
      <c r="J388" s="428"/>
      <c r="K388" s="428"/>
      <c r="L388" s="428"/>
      <c r="M388" s="428"/>
    </row>
    <row r="389" spans="3:13" ht="15.75" thickBot="1" x14ac:dyDescent="0.3">
      <c r="C389" s="148" t="s">
        <v>44</v>
      </c>
      <c r="D389" s="148" t="s">
        <v>55</v>
      </c>
      <c r="E389" s="148" t="s">
        <v>57</v>
      </c>
      <c r="F389" s="149" t="s">
        <v>27</v>
      </c>
      <c r="G389" s="149" t="s">
        <v>131</v>
      </c>
      <c r="H389" s="148" t="s">
        <v>46</v>
      </c>
      <c r="I389" s="148" t="s">
        <v>132</v>
      </c>
      <c r="J389" s="148" t="s">
        <v>410</v>
      </c>
      <c r="K389" s="148" t="s">
        <v>411</v>
      </c>
      <c r="L389" s="148" t="s">
        <v>464</v>
      </c>
      <c r="M389" s="428"/>
    </row>
    <row r="390" spans="3:13" ht="15.75" thickBot="1" x14ac:dyDescent="0.3">
      <c r="C390" s="293" t="s">
        <v>1339</v>
      </c>
      <c r="D390" s="157"/>
      <c r="E390" s="95">
        <f>HLOOKUP($C390,$CB$2:$CE$3,2,0)</f>
        <v>15000</v>
      </c>
      <c r="F390" s="96">
        <f>D390*E390</f>
        <v>0</v>
      </c>
      <c r="G390" s="164"/>
      <c r="H390" s="97" t="s">
        <v>1014</v>
      </c>
      <c r="I390" s="97" t="str">
        <f>VLOOKUP(H390,Presupuesto!$B$11:$C$565,2,0)</f>
        <v>EQUIPO DE COMPUTACION</v>
      </c>
      <c r="J390" s="215" t="s">
        <v>1467</v>
      </c>
      <c r="K390" s="97" t="s">
        <v>394</v>
      </c>
      <c r="L390" s="97"/>
      <c r="M390" s="428"/>
    </row>
    <row r="391" spans="3:13" x14ac:dyDescent="0.25">
      <c r="C391" s="293" t="s">
        <v>1337</v>
      </c>
      <c r="D391" s="150"/>
      <c r="E391" s="95">
        <f>HLOOKUP($C391,$CB$2:$CE$3,2,0)</f>
        <v>35000</v>
      </c>
      <c r="F391" s="96">
        <f>D391*E391</f>
        <v>0</v>
      </c>
      <c r="G391" s="164"/>
      <c r="H391" s="100" t="s">
        <v>1014</v>
      </c>
      <c r="I391" s="100" t="str">
        <f>VLOOKUP(H391,Presupuesto!$B$11:$C$565,2,0)</f>
        <v>EQUIPO DE COMPUTACION</v>
      </c>
      <c r="J391" s="97" t="str">
        <f>$J$284</f>
        <v>Desarrollo del Sistema de Educación Superior</v>
      </c>
      <c r="K391" s="97" t="s">
        <v>412</v>
      </c>
      <c r="L391" s="97"/>
      <c r="M391" s="428"/>
    </row>
    <row r="392" spans="3:13" x14ac:dyDescent="0.25">
      <c r="C392" s="98" t="s">
        <v>73</v>
      </c>
      <c r="D392" s="150"/>
      <c r="E392" s="99">
        <v>4000</v>
      </c>
      <c r="F392" s="96">
        <f t="shared" ref="F392:F403" si="26">D392*E392</f>
        <v>0</v>
      </c>
      <c r="G392" s="164"/>
      <c r="H392" s="100" t="s">
        <v>986</v>
      </c>
      <c r="I392" s="100" t="str">
        <f>VLOOKUP(H392,Presupuesto!$B$11:$C$565,2,0)</f>
        <v>EQUIPOS VARIOS DE OFICINA</v>
      </c>
      <c r="J392" s="97" t="str">
        <f t="shared" ref="J392:J403" si="27">$J$284</f>
        <v>Desarrollo del Sistema de Educación Superior</v>
      </c>
      <c r="K392" s="97" t="s">
        <v>395</v>
      </c>
      <c r="L392" s="97"/>
      <c r="M392" s="428"/>
    </row>
    <row r="393" spans="3:13" x14ac:dyDescent="0.25">
      <c r="C393" s="98" t="s">
        <v>74</v>
      </c>
      <c r="D393" s="150"/>
      <c r="E393" s="99">
        <v>8000</v>
      </c>
      <c r="F393" s="96">
        <f t="shared" si="26"/>
        <v>0</v>
      </c>
      <c r="G393" s="164"/>
      <c r="H393" s="100" t="s">
        <v>1014</v>
      </c>
      <c r="I393" s="100" t="str">
        <f>VLOOKUP(H393,Presupuesto!$B$11:$C$565,2,0)</f>
        <v>EQUIPO DE COMPUTACION</v>
      </c>
      <c r="J393" s="97" t="str">
        <f t="shared" si="27"/>
        <v>Desarrollo del Sistema de Educación Superior</v>
      </c>
      <c r="K393" s="97" t="s">
        <v>395</v>
      </c>
      <c r="L393" s="97"/>
      <c r="M393" s="428"/>
    </row>
    <row r="394" spans="3:13" x14ac:dyDescent="0.25">
      <c r="C394" s="98" t="s">
        <v>75</v>
      </c>
      <c r="D394" s="150"/>
      <c r="E394" s="99">
        <v>5000</v>
      </c>
      <c r="F394" s="96">
        <f t="shared" si="26"/>
        <v>0</v>
      </c>
      <c r="G394" s="164"/>
      <c r="H394" s="100" t="s">
        <v>1014</v>
      </c>
      <c r="I394" s="100" t="str">
        <f>VLOOKUP(H394,Presupuesto!$B$11:$C$565,2,0)</f>
        <v>EQUIPO DE COMPUTACION</v>
      </c>
      <c r="J394" s="97" t="str">
        <f t="shared" si="27"/>
        <v>Desarrollo del Sistema de Educación Superior</v>
      </c>
      <c r="K394" s="97" t="s">
        <v>395</v>
      </c>
      <c r="L394" s="97"/>
      <c r="M394" s="428"/>
    </row>
    <row r="395" spans="3:13" x14ac:dyDescent="0.25">
      <c r="C395" s="98" t="s">
        <v>35</v>
      </c>
      <c r="D395" s="150"/>
      <c r="E395" s="99">
        <v>13000</v>
      </c>
      <c r="F395" s="96">
        <f t="shared" si="26"/>
        <v>0</v>
      </c>
      <c r="G395" s="164"/>
      <c r="H395" s="100" t="s">
        <v>1000</v>
      </c>
      <c r="I395" s="100" t="str">
        <f>VLOOKUP(H395,Presupuesto!$B$11:$C$565,2,0)</f>
        <v>EQUIPO DE TRANSPORTE TRACCION Y ELEVACION</v>
      </c>
      <c r="J395" s="97" t="str">
        <f t="shared" si="27"/>
        <v>Desarrollo del Sistema de Educación Superior</v>
      </c>
      <c r="K395" s="97" t="s">
        <v>395</v>
      </c>
      <c r="L395" s="97"/>
      <c r="M395" s="428"/>
    </row>
    <row r="396" spans="3:13" x14ac:dyDescent="0.25">
      <c r="C396" s="98" t="s">
        <v>76</v>
      </c>
      <c r="D396" s="150"/>
      <c r="E396" s="99">
        <v>15000</v>
      </c>
      <c r="F396" s="96">
        <f t="shared" si="26"/>
        <v>0</v>
      </c>
      <c r="G396" s="164"/>
      <c r="H396" s="100" t="s">
        <v>1000</v>
      </c>
      <c r="I396" s="100" t="str">
        <f>VLOOKUP(H396,Presupuesto!$B$11:$C$565,2,0)</f>
        <v>EQUIPO DE TRANSPORTE TRACCION Y ELEVACION</v>
      </c>
      <c r="J396" s="97" t="str">
        <f t="shared" si="27"/>
        <v>Desarrollo del Sistema de Educación Superior</v>
      </c>
      <c r="K396" s="97" t="s">
        <v>395</v>
      </c>
      <c r="L396" s="97"/>
      <c r="M396" s="428"/>
    </row>
    <row r="397" spans="3:13" x14ac:dyDescent="0.25">
      <c r="C397" s="98" t="s">
        <v>77</v>
      </c>
      <c r="D397" s="150"/>
      <c r="E397" s="99">
        <v>10000</v>
      </c>
      <c r="F397" s="96">
        <f t="shared" si="26"/>
        <v>0</v>
      </c>
      <c r="G397" s="164"/>
      <c r="H397" s="100" t="s">
        <v>1000</v>
      </c>
      <c r="I397" s="100" t="str">
        <f>VLOOKUP(H397,Presupuesto!$B$11:$C$565,2,0)</f>
        <v>EQUIPO DE TRANSPORTE TRACCION Y ELEVACION</v>
      </c>
      <c r="J397" s="97" t="str">
        <f t="shared" si="27"/>
        <v>Desarrollo del Sistema de Educación Superior</v>
      </c>
      <c r="K397" s="97" t="s">
        <v>403</v>
      </c>
      <c r="L397" s="97"/>
      <c r="M397" s="428"/>
    </row>
    <row r="398" spans="3:13" x14ac:dyDescent="0.25">
      <c r="C398" s="98" t="s">
        <v>78</v>
      </c>
      <c r="D398" s="150"/>
      <c r="E398" s="99">
        <v>10000</v>
      </c>
      <c r="F398" s="96">
        <f t="shared" si="26"/>
        <v>0</v>
      </c>
      <c r="G398" s="164"/>
      <c r="H398" s="100" t="s">
        <v>1046</v>
      </c>
      <c r="I398" s="100" t="str">
        <f>VLOOKUP(H398,Presupuesto!$B$11:$C$565,2,0)</f>
        <v>APLICACIONES INFORMATICAS</v>
      </c>
      <c r="J398" s="97" t="str">
        <f t="shared" si="27"/>
        <v>Desarrollo del Sistema de Educación Superior</v>
      </c>
      <c r="K398" s="97" t="s">
        <v>399</v>
      </c>
      <c r="L398" s="97"/>
      <c r="M398" s="428"/>
    </row>
    <row r="399" spans="3:13" x14ac:dyDescent="0.25">
      <c r="C399" s="108" t="s">
        <v>79</v>
      </c>
      <c r="D399" s="150"/>
      <c r="E399" s="99">
        <v>2000</v>
      </c>
      <c r="F399" s="96">
        <f t="shared" si="26"/>
        <v>0</v>
      </c>
      <c r="G399" s="164"/>
      <c r="H399" s="109" t="s">
        <v>1014</v>
      </c>
      <c r="I399" s="109" t="str">
        <f>VLOOKUP(H399,Presupuesto!$B$11:$C$565,2,0)</f>
        <v>EQUIPO DE COMPUTACION</v>
      </c>
      <c r="J399" s="97" t="str">
        <f t="shared" si="27"/>
        <v>Desarrollo del Sistema de Educación Superior</v>
      </c>
      <c r="K399" s="97" t="s">
        <v>395</v>
      </c>
      <c r="L399" s="97"/>
      <c r="M399" s="428"/>
    </row>
    <row r="400" spans="3:13" x14ac:dyDescent="0.25">
      <c r="C400" s="108" t="s">
        <v>1470</v>
      </c>
      <c r="D400" s="150"/>
      <c r="E400" s="99">
        <v>1500</v>
      </c>
      <c r="F400" s="96">
        <f t="shared" si="26"/>
        <v>0</v>
      </c>
      <c r="G400" s="164"/>
      <c r="H400" s="109" t="s">
        <v>946</v>
      </c>
      <c r="I400" s="109" t="str">
        <f>VLOOKUP(H400,Presupuesto!$B$11:$C$565,2,0)</f>
        <v>UTILES Y MATERIALES ELECTRICOS</v>
      </c>
      <c r="J400" s="97" t="str">
        <f t="shared" si="27"/>
        <v>Desarrollo del Sistema de Educación Superior</v>
      </c>
      <c r="K400" s="97" t="s">
        <v>395</v>
      </c>
      <c r="L400" s="97"/>
      <c r="M400" s="428"/>
    </row>
    <row r="401" spans="3:13" x14ac:dyDescent="0.25">
      <c r="C401" s="108" t="s">
        <v>80</v>
      </c>
      <c r="D401" s="150"/>
      <c r="E401" s="99">
        <v>1500</v>
      </c>
      <c r="F401" s="96">
        <f t="shared" si="26"/>
        <v>0</v>
      </c>
      <c r="G401" s="164"/>
      <c r="H401" s="109" t="s">
        <v>1014</v>
      </c>
      <c r="I401" s="109" t="str">
        <f>VLOOKUP(H401,Presupuesto!$B$11:$C$565,2,0)</f>
        <v>EQUIPO DE COMPUTACION</v>
      </c>
      <c r="J401" s="97" t="str">
        <f t="shared" si="27"/>
        <v>Desarrollo del Sistema de Educación Superior</v>
      </c>
      <c r="K401" s="97" t="s">
        <v>395</v>
      </c>
      <c r="L401" s="97"/>
      <c r="M401" s="428"/>
    </row>
    <row r="402" spans="3:13" x14ac:dyDescent="0.25">
      <c r="C402" s="108" t="s">
        <v>81</v>
      </c>
      <c r="D402" s="150"/>
      <c r="E402" s="99">
        <v>500</v>
      </c>
      <c r="F402" s="96">
        <f t="shared" si="26"/>
        <v>0</v>
      </c>
      <c r="G402" s="164"/>
      <c r="H402" s="109" t="s">
        <v>955</v>
      </c>
      <c r="I402" s="109" t="str">
        <f>VLOOKUP(H402,Presupuesto!$B$11:$C$565,2,0)</f>
        <v>OTROS RESPUESTOS Y ACCESORIOS MENORES</v>
      </c>
      <c r="J402" s="97" t="str">
        <f t="shared" si="27"/>
        <v>Desarrollo del Sistema de Educación Superior</v>
      </c>
      <c r="K402" s="97" t="s">
        <v>395</v>
      </c>
      <c r="L402" s="97"/>
      <c r="M402" s="428"/>
    </row>
    <row r="403" spans="3:13" ht="15.75" thickBot="1" x14ac:dyDescent="0.3">
      <c r="C403" s="101" t="s">
        <v>82</v>
      </c>
      <c r="D403" s="158"/>
      <c r="E403" s="103">
        <v>20</v>
      </c>
      <c r="F403" s="104">
        <f t="shared" si="26"/>
        <v>0</v>
      </c>
      <c r="G403" s="161"/>
      <c r="H403" s="105" t="s">
        <v>955</v>
      </c>
      <c r="I403" s="105" t="str">
        <f>VLOOKUP(H403,Presupuesto!$B$11:$C$565,2,0)</f>
        <v>OTROS RESPUESTOS Y ACCESORIOS MENORES</v>
      </c>
      <c r="J403" s="105" t="str">
        <f t="shared" si="27"/>
        <v>Desarrollo del Sistema de Educación Superior</v>
      </c>
      <c r="K403" s="123" t="s">
        <v>394</v>
      </c>
      <c r="L403" s="123"/>
      <c r="M403" s="428"/>
    </row>
    <row r="404" spans="3:13" x14ac:dyDescent="0.25">
      <c r="C404" s="428"/>
      <c r="D404" s="428"/>
      <c r="E404" s="428"/>
      <c r="F404" s="428"/>
      <c r="G404" s="415"/>
      <c r="H404" s="428"/>
      <c r="I404" s="428"/>
      <c r="J404" s="428"/>
      <c r="K404" s="428"/>
      <c r="L404" s="428"/>
      <c r="M404" s="428"/>
    </row>
  </sheetData>
  <dataValidations xWindow="601" yWindow="550" count="6">
    <dataValidation type="list" allowBlank="1" showInputMessage="1" showErrorMessage="1" errorTitle="¡Ingreso Inválido!" error="Seleccione una opción de la lista._x000a_" promptTitle="Tipo de Presupuesto" prompt="Seleccione una opción de la lista." sqref="G17:G30 G40:G53 G63:G76 G86:G88 G98:G111 G121:G134 G169:G182 G192:G205 G215:G228 G238:G251 G261:G274 G284:G297 G314:G327 G340:G353 G365:G378 G390:G403 G145:G158">
      <formula1>$R$2:$S$2</formula1>
    </dataValidation>
    <dataValidation type="list" allowBlank="1" showInputMessage="1" showErrorMessage="1" errorTitle="¡Ingreso Inválido!" error="Seleccione una opción de la lista" promptTitle="Mes Requerido" prompt="Seleccione el mes en el que requiere el recurso." sqref="K284:K297 K17:K30 K63:K76 K86:K88 K98:K111 K121:K134 K169:K182 K192:K205 K215:K228 K238:K251 K261:K274 K40:K53 K314:K327 K340:K353 K365:K378 K390:K403 K145:K158">
      <formula1>$U$2:$AF$2</formula1>
    </dataValidation>
    <dataValidation type="list" allowBlank="1" showInputMessage="1" showErrorMessage="1" sqref="C17:C18 C40:C41 C63:C64 C86:C87 C98:C99 C121:C122 C169:C170 C192:C193 C215:C216 C238:C239 C261:C262 C284:C285 C314:C315 C340:C341 C365:C366 C390:C391 C145:C146">
      <formula1>$CB$2:$CE$2</formula1>
    </dataValidation>
    <dataValidation type="list" allowBlank="1" showInputMessage="1" showErrorMessage="1" errorTitle="¡Ingreso Inválido!" error="Verifique el valor ingresado" promptTitle="Objeto de Gasto" prompt="Ingrese el Objeto de Gasto" sqref="H17:H30 H40:H53 H63:H76 H86:H88 H98:H111 H121:H134 H169:H182 H192:H205 H215:H228 H238:H251 H261:H274 H284:H297 H314:H327 H340:H353 H365:H378 H390:H403 H145:H158">
      <formula1>$A$1:$UI$1</formula1>
    </dataValidation>
    <dataValidation type="list" allowBlank="1" showInputMessage="1" showErrorMessage="1" errorTitle="¡Ingreso Inválido!" error="Seleccione una opción de la lista." promptTitle="Dimensión Estratégica" prompt="Seleccione una opción de la lista." sqref="J285:J297 J18:J30 J53 J87:J88 J99:J111 J391:J403 J122:J134 J193:J205 J216:J228 J239:J251 J262:J274 J41:J42 J44:J45 J47:J48 J50:J51 J64:J76 J315:J327 J341:J353 J366:J378 J170:J182 J146:J158">
      <formula1>$A$2:$P$2</formula1>
    </dataValidation>
    <dataValidation type="list" allowBlank="1" showInputMessage="1" showErrorMessage="1" errorTitle="¡Ingreso Inválido!" error="Seleccione una opción de la lista." promptTitle="Dimensión Estratégica" prompt="Seleccione una opción de la lista." sqref="J17 J40 J63 J86 J98 J121 J169 J192 J215 J238 J261 J284 J43 J46 J49 J52 J314 J340 J365 J390 J145">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G669"/>
  <sheetViews>
    <sheetView showGridLines="0" topLeftCell="A4" zoomScale="80" zoomScaleNormal="80" workbookViewId="0">
      <selection activeCell="G26" sqref="G26"/>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28.42578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3" ht="26.1" hidden="1" x14ac:dyDescent="0.35">
      <c r="A1" s="434" t="s">
        <v>251</v>
      </c>
      <c r="B1" s="435" t="s">
        <v>252</v>
      </c>
      <c r="C1" s="432" t="s">
        <v>253</v>
      </c>
      <c r="D1" s="432" t="s">
        <v>496</v>
      </c>
      <c r="E1" s="432" t="s">
        <v>498</v>
      </c>
      <c r="F1" s="432" t="s">
        <v>500</v>
      </c>
      <c r="G1" s="432" t="s">
        <v>502</v>
      </c>
      <c r="H1" s="432" t="s">
        <v>504</v>
      </c>
      <c r="I1" s="432" t="s">
        <v>506</v>
      </c>
      <c r="J1" s="432" t="s">
        <v>254</v>
      </c>
      <c r="K1" s="432" t="s">
        <v>509</v>
      </c>
      <c r="L1" s="432" t="s">
        <v>255</v>
      </c>
      <c r="M1" s="432" t="s">
        <v>511</v>
      </c>
      <c r="N1" s="432" t="s">
        <v>513</v>
      </c>
      <c r="O1" s="432" t="s">
        <v>516</v>
      </c>
      <c r="P1" s="432" t="s">
        <v>519</v>
      </c>
      <c r="Q1" s="432" t="s">
        <v>257</v>
      </c>
      <c r="R1" s="432" t="s">
        <v>521</v>
      </c>
      <c r="S1" s="432" t="s">
        <v>258</v>
      </c>
      <c r="T1" s="432" t="s">
        <v>522</v>
      </c>
      <c r="U1" s="432" t="s">
        <v>523</v>
      </c>
      <c r="V1" s="432" t="s">
        <v>527</v>
      </c>
      <c r="W1" s="432" t="s">
        <v>274</v>
      </c>
      <c r="X1" s="432" t="s">
        <v>528</v>
      </c>
      <c r="Y1" s="432" t="s">
        <v>530</v>
      </c>
      <c r="Z1" s="432" t="s">
        <v>532</v>
      </c>
      <c r="AA1" s="432" t="s">
        <v>275</v>
      </c>
      <c r="AB1" s="432" t="s">
        <v>534</v>
      </c>
      <c r="AC1" s="432" t="s">
        <v>536</v>
      </c>
      <c r="AD1" s="432" t="s">
        <v>538</v>
      </c>
      <c r="AE1" s="432" t="s">
        <v>540</v>
      </c>
      <c r="AF1" s="432" t="s">
        <v>250</v>
      </c>
      <c r="AG1" s="432" t="s">
        <v>542</v>
      </c>
      <c r="AH1" s="435" t="s">
        <v>259</v>
      </c>
      <c r="AI1" s="432" t="s">
        <v>544</v>
      </c>
      <c r="AJ1" s="432" t="s">
        <v>260</v>
      </c>
      <c r="AK1" s="432" t="s">
        <v>546</v>
      </c>
      <c r="AL1" s="432" t="s">
        <v>548</v>
      </c>
      <c r="AM1" s="432" t="s">
        <v>261</v>
      </c>
      <c r="AN1" s="432" t="s">
        <v>550</v>
      </c>
      <c r="AO1" s="432" t="s">
        <v>552</v>
      </c>
      <c r="AP1" s="432" t="s">
        <v>262</v>
      </c>
      <c r="AQ1" s="432" t="s">
        <v>553</v>
      </c>
      <c r="AR1" s="432" t="s">
        <v>555</v>
      </c>
      <c r="AS1" s="432" t="s">
        <v>556</v>
      </c>
      <c r="AT1" s="432" t="s">
        <v>557</v>
      </c>
      <c r="AU1" s="432" t="s">
        <v>559</v>
      </c>
      <c r="AV1" s="432" t="s">
        <v>561</v>
      </c>
      <c r="AW1" s="432" t="s">
        <v>562</v>
      </c>
      <c r="AX1" s="432" t="s">
        <v>263</v>
      </c>
      <c r="AY1" s="432" t="s">
        <v>564</v>
      </c>
      <c r="AZ1" s="432" t="s">
        <v>566</v>
      </c>
      <c r="BA1" s="432" t="s">
        <v>568</v>
      </c>
      <c r="BB1" s="432" t="s">
        <v>570</v>
      </c>
      <c r="BC1" s="432" t="s">
        <v>572</v>
      </c>
      <c r="BD1" s="432" t="s">
        <v>574</v>
      </c>
      <c r="BE1" s="432" t="s">
        <v>576</v>
      </c>
      <c r="BF1" s="432" t="s">
        <v>578</v>
      </c>
      <c r="BG1" s="432" t="s">
        <v>276</v>
      </c>
      <c r="BH1" s="432" t="s">
        <v>580</v>
      </c>
      <c r="BI1" s="432" t="s">
        <v>582</v>
      </c>
      <c r="BJ1" s="432" t="s">
        <v>584</v>
      </c>
      <c r="BK1" s="432" t="s">
        <v>586</v>
      </c>
      <c r="BL1" s="432" t="s">
        <v>588</v>
      </c>
      <c r="BM1" s="432" t="s">
        <v>590</v>
      </c>
      <c r="BN1" s="432" t="s">
        <v>592</v>
      </c>
      <c r="BO1" s="432" t="s">
        <v>594</v>
      </c>
      <c r="BP1" s="432" t="s">
        <v>596</v>
      </c>
      <c r="BQ1" s="432" t="s">
        <v>598</v>
      </c>
      <c r="BR1" s="435" t="s">
        <v>264</v>
      </c>
      <c r="BS1" s="432" t="s">
        <v>265</v>
      </c>
      <c r="BT1" s="432" t="s">
        <v>600</v>
      </c>
      <c r="BU1" s="432" t="s">
        <v>266</v>
      </c>
      <c r="BV1" s="432" t="s">
        <v>602</v>
      </c>
      <c r="BW1" s="432" t="s">
        <v>604</v>
      </c>
      <c r="BX1" s="435" t="s">
        <v>267</v>
      </c>
      <c r="BY1" s="432" t="s">
        <v>268</v>
      </c>
      <c r="BZ1" s="432" t="s">
        <v>606</v>
      </c>
      <c r="CA1" s="432" t="s">
        <v>269</v>
      </c>
      <c r="CB1" s="432" t="s">
        <v>608</v>
      </c>
      <c r="CC1" s="432" t="s">
        <v>610</v>
      </c>
      <c r="CD1" s="432" t="s">
        <v>612</v>
      </c>
      <c r="CE1" s="435" t="s">
        <v>270</v>
      </c>
      <c r="CF1" s="432" t="s">
        <v>618</v>
      </c>
      <c r="CG1" s="432" t="s">
        <v>620</v>
      </c>
      <c r="CH1" s="432" t="s">
        <v>271</v>
      </c>
      <c r="CI1" s="432" t="s">
        <v>614</v>
      </c>
      <c r="CJ1" s="432" t="s">
        <v>616</v>
      </c>
      <c r="CK1" s="432" t="s">
        <v>272</v>
      </c>
      <c r="CL1" s="432" t="s">
        <v>622</v>
      </c>
      <c r="CM1" s="432" t="s">
        <v>273</v>
      </c>
      <c r="CN1" s="432" t="s">
        <v>623</v>
      </c>
      <c r="CO1" s="431" t="s">
        <v>277</v>
      </c>
      <c r="CP1" s="435" t="s">
        <v>278</v>
      </c>
      <c r="CQ1" s="432" t="s">
        <v>624</v>
      </c>
      <c r="CR1" s="432" t="s">
        <v>625</v>
      </c>
      <c r="CS1" s="432" t="s">
        <v>627</v>
      </c>
      <c r="CT1" s="432" t="s">
        <v>279</v>
      </c>
      <c r="CU1" s="432" t="s">
        <v>629</v>
      </c>
      <c r="CV1" s="432" t="s">
        <v>631</v>
      </c>
      <c r="CW1" s="432" t="s">
        <v>633</v>
      </c>
      <c r="CX1" s="432" t="s">
        <v>635</v>
      </c>
      <c r="CY1" s="432" t="s">
        <v>637</v>
      </c>
      <c r="CZ1" s="432" t="s">
        <v>639</v>
      </c>
      <c r="DA1" s="435" t="s">
        <v>280</v>
      </c>
      <c r="DB1" s="432" t="s">
        <v>281</v>
      </c>
      <c r="DC1" s="432" t="s">
        <v>641</v>
      </c>
      <c r="DD1" s="432" t="s">
        <v>282</v>
      </c>
      <c r="DE1" s="432" t="s">
        <v>643</v>
      </c>
      <c r="DF1" s="432" t="s">
        <v>645</v>
      </c>
      <c r="DG1" s="432" t="s">
        <v>647</v>
      </c>
      <c r="DH1" s="432" t="s">
        <v>649</v>
      </c>
      <c r="DI1" s="432" t="s">
        <v>651</v>
      </c>
      <c r="DJ1" s="432" t="s">
        <v>653</v>
      </c>
      <c r="DK1" s="432" t="s">
        <v>655</v>
      </c>
      <c r="DL1" s="432" t="s">
        <v>283</v>
      </c>
      <c r="DM1" s="432" t="s">
        <v>657</v>
      </c>
      <c r="DN1" s="432" t="s">
        <v>659</v>
      </c>
      <c r="DO1" s="432" t="s">
        <v>661</v>
      </c>
      <c r="DP1" s="435" t="s">
        <v>284</v>
      </c>
      <c r="DQ1" s="432" t="s">
        <v>663</v>
      </c>
      <c r="DR1" s="432" t="s">
        <v>285</v>
      </c>
      <c r="DS1" s="432" t="s">
        <v>665</v>
      </c>
      <c r="DT1" s="432" t="s">
        <v>286</v>
      </c>
      <c r="DU1" s="432" t="s">
        <v>667</v>
      </c>
      <c r="DV1" s="432" t="s">
        <v>669</v>
      </c>
      <c r="DW1" s="432" t="s">
        <v>671</v>
      </c>
      <c r="DX1" s="432" t="s">
        <v>673</v>
      </c>
      <c r="DY1" s="432" t="s">
        <v>675</v>
      </c>
      <c r="DZ1" s="432" t="s">
        <v>677</v>
      </c>
      <c r="EA1" s="432" t="s">
        <v>679</v>
      </c>
      <c r="EB1" s="432" t="s">
        <v>681</v>
      </c>
      <c r="EC1" s="432" t="s">
        <v>683</v>
      </c>
      <c r="ED1" s="432" t="s">
        <v>685</v>
      </c>
      <c r="EE1" s="432" t="s">
        <v>687</v>
      </c>
      <c r="EF1" s="435" t="s">
        <v>287</v>
      </c>
      <c r="EG1" s="432" t="s">
        <v>689</v>
      </c>
      <c r="EH1" s="432" t="s">
        <v>288</v>
      </c>
      <c r="EI1" s="432" t="s">
        <v>691</v>
      </c>
      <c r="EJ1" s="432" t="s">
        <v>693</v>
      </c>
      <c r="EK1" s="432" t="s">
        <v>289</v>
      </c>
      <c r="EL1" s="432" t="s">
        <v>695</v>
      </c>
      <c r="EM1" s="432" t="s">
        <v>697</v>
      </c>
      <c r="EN1" s="432" t="s">
        <v>290</v>
      </c>
      <c r="EO1" s="432" t="s">
        <v>699</v>
      </c>
      <c r="EP1" s="432" t="s">
        <v>701</v>
      </c>
      <c r="EQ1" s="432" t="s">
        <v>703</v>
      </c>
      <c r="ER1" s="432" t="s">
        <v>291</v>
      </c>
      <c r="ES1" s="432" t="s">
        <v>705</v>
      </c>
      <c r="ET1" s="432" t="s">
        <v>707</v>
      </c>
      <c r="EU1" s="435" t="s">
        <v>292</v>
      </c>
      <c r="EV1" s="432" t="s">
        <v>293</v>
      </c>
      <c r="EW1" s="432" t="s">
        <v>709</v>
      </c>
      <c r="EX1" s="432" t="s">
        <v>711</v>
      </c>
      <c r="EY1" s="432" t="s">
        <v>713</v>
      </c>
      <c r="EZ1" s="432" t="s">
        <v>715</v>
      </c>
      <c r="FA1" s="432" t="s">
        <v>294</v>
      </c>
      <c r="FB1" s="432" t="s">
        <v>717</v>
      </c>
      <c r="FC1" s="432" t="s">
        <v>719</v>
      </c>
      <c r="FD1" s="432" t="s">
        <v>721</v>
      </c>
      <c r="FE1" s="432" t="s">
        <v>723</v>
      </c>
      <c r="FF1" s="432" t="s">
        <v>725</v>
      </c>
      <c r="FG1" s="432" t="s">
        <v>295</v>
      </c>
      <c r="FH1" s="432" t="s">
        <v>728</v>
      </c>
      <c r="FI1" s="432" t="s">
        <v>296</v>
      </c>
      <c r="FJ1" s="432" t="s">
        <v>731</v>
      </c>
      <c r="FK1" s="432" t="s">
        <v>732</v>
      </c>
      <c r="FL1" s="432" t="s">
        <v>734</v>
      </c>
      <c r="FM1" s="432" t="s">
        <v>297</v>
      </c>
      <c r="FN1" s="432" t="s">
        <v>737</v>
      </c>
      <c r="FO1" s="432" t="s">
        <v>738</v>
      </c>
      <c r="FP1" s="432" t="s">
        <v>740</v>
      </c>
      <c r="FQ1" s="432" t="s">
        <v>298</v>
      </c>
      <c r="FR1" s="432" t="s">
        <v>743</v>
      </c>
      <c r="FS1" s="432" t="s">
        <v>745</v>
      </c>
      <c r="FT1" s="432" t="s">
        <v>747</v>
      </c>
      <c r="FU1" s="435" t="s">
        <v>299</v>
      </c>
      <c r="FV1" s="435" t="s">
        <v>300</v>
      </c>
      <c r="FW1" s="432" t="s">
        <v>306</v>
      </c>
      <c r="FX1" s="432" t="s">
        <v>749</v>
      </c>
      <c r="FY1" s="432" t="s">
        <v>751</v>
      </c>
      <c r="FZ1" s="432" t="s">
        <v>753</v>
      </c>
      <c r="GA1" s="432" t="s">
        <v>755</v>
      </c>
      <c r="GB1" s="432" t="s">
        <v>757</v>
      </c>
      <c r="GC1" s="432" t="s">
        <v>759</v>
      </c>
      <c r="GD1" s="435" t="s">
        <v>301</v>
      </c>
      <c r="GE1" s="432" t="s">
        <v>307</v>
      </c>
      <c r="GF1" s="432" t="s">
        <v>761</v>
      </c>
      <c r="GG1" s="432" t="s">
        <v>763</v>
      </c>
      <c r="GH1" s="432" t="s">
        <v>764</v>
      </c>
      <c r="GI1" s="432" t="s">
        <v>308</v>
      </c>
      <c r="GJ1" s="432" t="s">
        <v>767</v>
      </c>
      <c r="GK1" s="432" t="s">
        <v>768</v>
      </c>
      <c r="GL1" s="435" t="s">
        <v>302</v>
      </c>
      <c r="GM1" s="432" t="s">
        <v>303</v>
      </c>
      <c r="GN1" s="432" t="s">
        <v>770</v>
      </c>
      <c r="GO1" s="432" t="s">
        <v>772</v>
      </c>
      <c r="GP1" s="432" t="s">
        <v>774</v>
      </c>
      <c r="GQ1" s="432" t="s">
        <v>776</v>
      </c>
      <c r="GR1" s="432" t="s">
        <v>778</v>
      </c>
      <c r="GS1" s="435" t="s">
        <v>304</v>
      </c>
      <c r="GT1" s="432" t="s">
        <v>305</v>
      </c>
      <c r="GU1" s="432" t="s">
        <v>780</v>
      </c>
      <c r="GV1" s="432" t="s">
        <v>782</v>
      </c>
      <c r="GW1" s="432" t="s">
        <v>784</v>
      </c>
      <c r="GX1" s="432" t="s">
        <v>786</v>
      </c>
      <c r="GY1" s="432" t="s">
        <v>788</v>
      </c>
      <c r="GZ1" s="432" t="s">
        <v>790</v>
      </c>
      <c r="HA1" s="431" t="s">
        <v>309</v>
      </c>
      <c r="HB1" s="435" t="s">
        <v>310</v>
      </c>
      <c r="HC1" s="432" t="s">
        <v>311</v>
      </c>
      <c r="HD1" s="432" t="s">
        <v>792</v>
      </c>
      <c r="HE1" s="432" t="s">
        <v>794</v>
      </c>
      <c r="HF1" s="432" t="s">
        <v>796</v>
      </c>
      <c r="HG1" s="432" t="s">
        <v>798</v>
      </c>
      <c r="HH1" s="432" t="s">
        <v>312</v>
      </c>
      <c r="HI1" s="432" t="s">
        <v>801</v>
      </c>
      <c r="HJ1" s="432" t="s">
        <v>329</v>
      </c>
      <c r="HK1" s="432" t="s">
        <v>839</v>
      </c>
      <c r="HL1" s="432" t="s">
        <v>841</v>
      </c>
      <c r="HM1" s="432" t="s">
        <v>843</v>
      </c>
      <c r="HN1" s="435" t="s">
        <v>313</v>
      </c>
      <c r="HO1" s="432" t="s">
        <v>803</v>
      </c>
      <c r="HP1" s="432" t="s">
        <v>805</v>
      </c>
      <c r="HQ1" s="432" t="s">
        <v>314</v>
      </c>
      <c r="HR1" s="432" t="s">
        <v>808</v>
      </c>
      <c r="HS1" s="432" t="s">
        <v>810</v>
      </c>
      <c r="HT1" s="432" t="s">
        <v>811</v>
      </c>
      <c r="HU1" s="432" t="s">
        <v>813</v>
      </c>
      <c r="HV1" s="435" t="s">
        <v>315</v>
      </c>
      <c r="HW1" s="432" t="s">
        <v>815</v>
      </c>
      <c r="HX1" s="432" t="s">
        <v>817</v>
      </c>
      <c r="HY1" s="432" t="s">
        <v>819</v>
      </c>
      <c r="HZ1" s="432" t="s">
        <v>316</v>
      </c>
      <c r="IA1" s="432" t="s">
        <v>821</v>
      </c>
      <c r="IB1" s="432" t="s">
        <v>823</v>
      </c>
      <c r="IC1" s="432" t="s">
        <v>317</v>
      </c>
      <c r="ID1" s="432" t="s">
        <v>825</v>
      </c>
      <c r="IE1" s="432" t="s">
        <v>827</v>
      </c>
      <c r="IF1" s="432" t="s">
        <v>318</v>
      </c>
      <c r="IG1" s="432" t="s">
        <v>829</v>
      </c>
      <c r="IH1" s="432" t="s">
        <v>831</v>
      </c>
      <c r="II1" s="432" t="s">
        <v>833</v>
      </c>
      <c r="IJ1" s="432" t="s">
        <v>835</v>
      </c>
      <c r="IK1" s="432" t="s">
        <v>319</v>
      </c>
      <c r="IL1" s="432" t="s">
        <v>837</v>
      </c>
      <c r="IM1" s="435" t="s">
        <v>320</v>
      </c>
      <c r="IN1" s="432" t="s">
        <v>845</v>
      </c>
      <c r="IO1" s="432" t="s">
        <v>847</v>
      </c>
      <c r="IP1" s="432" t="s">
        <v>321</v>
      </c>
      <c r="IQ1" s="432" t="s">
        <v>849</v>
      </c>
      <c r="IR1" s="432" t="s">
        <v>851</v>
      </c>
      <c r="IS1" s="432" t="s">
        <v>853</v>
      </c>
      <c r="IT1" s="435" t="s">
        <v>322</v>
      </c>
      <c r="IU1" s="432" t="s">
        <v>855</v>
      </c>
      <c r="IV1" s="432" t="s">
        <v>323</v>
      </c>
      <c r="IW1" s="432" t="s">
        <v>858</v>
      </c>
      <c r="IX1" s="432" t="s">
        <v>860</v>
      </c>
      <c r="IY1" s="432" t="s">
        <v>862</v>
      </c>
      <c r="IZ1" s="432" t="s">
        <v>864</v>
      </c>
      <c r="JA1" s="432" t="s">
        <v>866</v>
      </c>
      <c r="JB1" s="432" t="s">
        <v>868</v>
      </c>
      <c r="JC1" s="432" t="s">
        <v>324</v>
      </c>
      <c r="JD1" s="432" t="s">
        <v>871</v>
      </c>
      <c r="JE1" s="432" t="s">
        <v>873</v>
      </c>
      <c r="JF1" s="432" t="s">
        <v>875</v>
      </c>
      <c r="JG1" s="432" t="s">
        <v>877</v>
      </c>
      <c r="JH1" s="432" t="s">
        <v>879</v>
      </c>
      <c r="JI1" s="432" t="s">
        <v>881</v>
      </c>
      <c r="JJ1" s="432" t="s">
        <v>883</v>
      </c>
      <c r="JK1" s="432" t="s">
        <v>885</v>
      </c>
      <c r="JL1" s="432" t="s">
        <v>325</v>
      </c>
      <c r="JM1" s="432" t="s">
        <v>888</v>
      </c>
      <c r="JN1" s="432" t="s">
        <v>890</v>
      </c>
      <c r="JO1" s="432" t="s">
        <v>892</v>
      </c>
      <c r="JP1" s="432" t="s">
        <v>894</v>
      </c>
      <c r="JQ1" s="432" t="s">
        <v>895</v>
      </c>
      <c r="JR1" s="432" t="s">
        <v>897</v>
      </c>
      <c r="JS1" s="432" t="s">
        <v>899</v>
      </c>
      <c r="JT1" s="432" t="s">
        <v>901</v>
      </c>
      <c r="JU1" s="432" t="s">
        <v>903</v>
      </c>
      <c r="JV1" s="432" t="s">
        <v>905</v>
      </c>
      <c r="JW1" s="432" t="s">
        <v>907</v>
      </c>
      <c r="JX1" s="432" t="s">
        <v>909</v>
      </c>
      <c r="JY1" s="432" t="s">
        <v>911</v>
      </c>
      <c r="JZ1" s="432" t="s">
        <v>913</v>
      </c>
      <c r="KA1" s="432" t="s">
        <v>915</v>
      </c>
      <c r="KB1" s="432" t="s">
        <v>917</v>
      </c>
      <c r="KC1" s="432" t="s">
        <v>919</v>
      </c>
      <c r="KD1" s="432" t="s">
        <v>921</v>
      </c>
      <c r="KE1" s="432" t="s">
        <v>923</v>
      </c>
      <c r="KF1" s="432" t="s">
        <v>925</v>
      </c>
      <c r="KG1" s="432" t="s">
        <v>927</v>
      </c>
      <c r="KH1" s="432" t="s">
        <v>929</v>
      </c>
      <c r="KI1" s="432" t="s">
        <v>931</v>
      </c>
      <c r="KJ1" s="432" t="s">
        <v>933</v>
      </c>
      <c r="KK1" s="432" t="s">
        <v>935</v>
      </c>
      <c r="KL1" s="432" t="s">
        <v>937</v>
      </c>
      <c r="KM1" s="435" t="s">
        <v>326</v>
      </c>
      <c r="KN1" s="432" t="s">
        <v>939</v>
      </c>
      <c r="KO1" s="432" t="s">
        <v>327</v>
      </c>
      <c r="KP1" s="432" t="s">
        <v>942</v>
      </c>
      <c r="KQ1" s="432" t="s">
        <v>944</v>
      </c>
      <c r="KR1" s="432" t="s">
        <v>946</v>
      </c>
      <c r="KS1" s="432" t="s">
        <v>948</v>
      </c>
      <c r="KT1" s="432" t="s">
        <v>328</v>
      </c>
      <c r="KU1" s="432" t="s">
        <v>951</v>
      </c>
      <c r="KV1" s="432" t="s">
        <v>953</v>
      </c>
      <c r="KW1" s="432" t="s">
        <v>955</v>
      </c>
      <c r="KX1" s="432" t="s">
        <v>957</v>
      </c>
      <c r="KY1" s="432" t="s">
        <v>959</v>
      </c>
      <c r="KZ1" s="432" t="s">
        <v>961</v>
      </c>
      <c r="LA1" s="432" t="s">
        <v>963</v>
      </c>
      <c r="LB1" s="431" t="s">
        <v>330</v>
      </c>
      <c r="LC1" s="435" t="s">
        <v>331</v>
      </c>
      <c r="LD1" s="432" t="s">
        <v>332</v>
      </c>
      <c r="LE1" s="432" t="s">
        <v>346</v>
      </c>
      <c r="LF1" s="432" t="s">
        <v>965</v>
      </c>
      <c r="LG1" s="432" t="s">
        <v>967</v>
      </c>
      <c r="LH1" s="432" t="s">
        <v>969</v>
      </c>
      <c r="LI1" s="432" t="s">
        <v>971</v>
      </c>
      <c r="LJ1" s="432" t="s">
        <v>347</v>
      </c>
      <c r="LK1" s="432" t="s">
        <v>973</v>
      </c>
      <c r="LL1" s="432" t="s">
        <v>348</v>
      </c>
      <c r="LM1" s="432" t="s">
        <v>975</v>
      </c>
      <c r="LN1" s="432" t="s">
        <v>333</v>
      </c>
      <c r="LO1" s="432" t="s">
        <v>977</v>
      </c>
      <c r="LP1" s="432" t="s">
        <v>349</v>
      </c>
      <c r="LQ1" s="432" t="s">
        <v>979</v>
      </c>
      <c r="LR1" s="432" t="s">
        <v>981</v>
      </c>
      <c r="LS1" s="432" t="s">
        <v>350</v>
      </c>
      <c r="LT1" s="435" t="s">
        <v>334</v>
      </c>
      <c r="LU1" s="432" t="s">
        <v>335</v>
      </c>
      <c r="LV1" s="432" t="s">
        <v>983</v>
      </c>
      <c r="LW1" s="432" t="s">
        <v>985</v>
      </c>
      <c r="LX1" s="432" t="s">
        <v>986</v>
      </c>
      <c r="LY1" s="432" t="s">
        <v>988</v>
      </c>
      <c r="LZ1" s="432" t="s">
        <v>989</v>
      </c>
      <c r="MA1" s="432" t="s">
        <v>991</v>
      </c>
      <c r="MB1" s="432" t="s">
        <v>993</v>
      </c>
      <c r="MC1" s="432" t="s">
        <v>995</v>
      </c>
      <c r="MD1" s="432" t="s">
        <v>997</v>
      </c>
      <c r="ME1" s="432" t="s">
        <v>336</v>
      </c>
      <c r="MF1" s="432" t="s">
        <v>1000</v>
      </c>
      <c r="MG1" s="432" t="s">
        <v>1001</v>
      </c>
      <c r="MH1" s="432" t="s">
        <v>1003</v>
      </c>
      <c r="MI1" s="432" t="s">
        <v>337</v>
      </c>
      <c r="MJ1" s="432" t="s">
        <v>1006</v>
      </c>
      <c r="MK1" s="432" t="s">
        <v>1007</v>
      </c>
      <c r="ML1" s="432" t="s">
        <v>1009</v>
      </c>
      <c r="MM1" s="432" t="s">
        <v>1011</v>
      </c>
      <c r="MN1" s="432" t="s">
        <v>338</v>
      </c>
      <c r="MO1" s="432" t="s">
        <v>1014</v>
      </c>
      <c r="MP1" s="432" t="s">
        <v>1016</v>
      </c>
      <c r="MQ1" s="432" t="s">
        <v>1018</v>
      </c>
      <c r="MR1" s="432" t="s">
        <v>1020</v>
      </c>
      <c r="MS1" s="432" t="s">
        <v>339</v>
      </c>
      <c r="MT1" s="432" t="s">
        <v>1023</v>
      </c>
      <c r="MU1" s="432" t="s">
        <v>1025</v>
      </c>
      <c r="MV1" s="432" t="s">
        <v>1027</v>
      </c>
      <c r="MW1" s="432" t="s">
        <v>1029</v>
      </c>
      <c r="MX1" s="432" t="s">
        <v>1031</v>
      </c>
      <c r="MY1" s="432" t="s">
        <v>1033</v>
      </c>
      <c r="MZ1" s="432" t="s">
        <v>1035</v>
      </c>
      <c r="NA1" s="432" t="s">
        <v>1037</v>
      </c>
      <c r="NB1" s="432" t="s">
        <v>1039</v>
      </c>
      <c r="NC1" s="432" t="s">
        <v>1041</v>
      </c>
      <c r="ND1" s="432" t="s">
        <v>1043</v>
      </c>
      <c r="NE1" s="432" t="s">
        <v>1044</v>
      </c>
      <c r="NF1" s="435" t="s">
        <v>340</v>
      </c>
      <c r="NG1" s="432" t="s">
        <v>341</v>
      </c>
      <c r="NH1" s="432" t="s">
        <v>1046</v>
      </c>
      <c r="NI1" s="432" t="s">
        <v>1048</v>
      </c>
      <c r="NJ1" s="432" t="s">
        <v>1050</v>
      </c>
      <c r="NK1" s="432" t="s">
        <v>1052</v>
      </c>
      <c r="NL1" s="435" t="s">
        <v>342</v>
      </c>
      <c r="NM1" s="432" t="s">
        <v>343</v>
      </c>
      <c r="NN1" s="432" t="s">
        <v>1053</v>
      </c>
      <c r="NO1" s="432" t="s">
        <v>344</v>
      </c>
      <c r="NP1" s="432" t="s">
        <v>1055</v>
      </c>
      <c r="NQ1" s="432" t="s">
        <v>1057</v>
      </c>
      <c r="NR1" s="432" t="s">
        <v>345</v>
      </c>
      <c r="NS1" s="432" t="s">
        <v>1059</v>
      </c>
      <c r="NT1" s="431" t="s">
        <v>351</v>
      </c>
      <c r="NU1" s="435" t="s">
        <v>352</v>
      </c>
      <c r="NV1" s="432" t="s">
        <v>353</v>
      </c>
      <c r="NW1" s="432" t="s">
        <v>1062</v>
      </c>
      <c r="NX1" s="432" t="s">
        <v>1064</v>
      </c>
      <c r="NY1" s="432" t="s">
        <v>354</v>
      </c>
      <c r="NZ1" s="432" t="s">
        <v>364</v>
      </c>
      <c r="OA1" s="432" t="s">
        <v>1066</v>
      </c>
      <c r="OB1" s="432" t="s">
        <v>1068</v>
      </c>
      <c r="OC1" s="432" t="s">
        <v>1070</v>
      </c>
      <c r="OD1" s="432" t="s">
        <v>1072</v>
      </c>
      <c r="OE1" s="432" t="s">
        <v>1074</v>
      </c>
      <c r="OF1" s="432" t="s">
        <v>1076</v>
      </c>
      <c r="OG1" s="432" t="s">
        <v>1078</v>
      </c>
      <c r="OH1" s="432" t="s">
        <v>1080</v>
      </c>
      <c r="OI1" s="432" t="s">
        <v>1082</v>
      </c>
      <c r="OJ1" s="432" t="s">
        <v>1084</v>
      </c>
      <c r="OK1" s="432" t="s">
        <v>1086</v>
      </c>
      <c r="OL1" s="432" t="s">
        <v>1088</v>
      </c>
      <c r="OM1" s="432" t="s">
        <v>1090</v>
      </c>
      <c r="ON1" s="432" t="s">
        <v>1092</v>
      </c>
      <c r="OO1" s="432" t="s">
        <v>1094</v>
      </c>
      <c r="OP1" s="432" t="s">
        <v>1096</v>
      </c>
      <c r="OQ1" s="432" t="s">
        <v>1098</v>
      </c>
      <c r="OR1" s="432" t="s">
        <v>1100</v>
      </c>
      <c r="OS1" s="432" t="s">
        <v>1102</v>
      </c>
      <c r="OT1" s="432" t="s">
        <v>1104</v>
      </c>
      <c r="OU1" s="432" t="s">
        <v>1106</v>
      </c>
      <c r="OV1" s="432" t="s">
        <v>1108</v>
      </c>
      <c r="OW1" s="432" t="s">
        <v>365</v>
      </c>
      <c r="OX1" s="432" t="s">
        <v>1111</v>
      </c>
      <c r="OY1" s="432" t="s">
        <v>1113</v>
      </c>
      <c r="OZ1" s="432" t="s">
        <v>1114</v>
      </c>
      <c r="PA1" s="432" t="s">
        <v>1116</v>
      </c>
      <c r="PB1" s="432" t="s">
        <v>1118</v>
      </c>
      <c r="PC1" s="432" t="s">
        <v>1120</v>
      </c>
      <c r="PD1" s="432" t="s">
        <v>1122</v>
      </c>
      <c r="PE1" s="432" t="s">
        <v>1124</v>
      </c>
      <c r="PF1" s="432" t="s">
        <v>1126</v>
      </c>
      <c r="PG1" s="432" t="s">
        <v>1128</v>
      </c>
      <c r="PH1" s="432" t="s">
        <v>1130</v>
      </c>
      <c r="PI1" s="432" t="s">
        <v>1132</v>
      </c>
      <c r="PJ1" s="432" t="s">
        <v>1134</v>
      </c>
      <c r="PK1" s="432" t="s">
        <v>1136</v>
      </c>
      <c r="PL1" s="432" t="s">
        <v>1138</v>
      </c>
      <c r="PM1" s="432" t="s">
        <v>1140</v>
      </c>
      <c r="PN1" s="432" t="s">
        <v>1142</v>
      </c>
      <c r="PO1" s="432" t="s">
        <v>1144</v>
      </c>
      <c r="PP1" s="432" t="s">
        <v>1146</v>
      </c>
      <c r="PQ1" s="432" t="s">
        <v>1148</v>
      </c>
      <c r="PR1" s="432" t="s">
        <v>1150</v>
      </c>
      <c r="PS1" s="432" t="s">
        <v>1152</v>
      </c>
      <c r="PT1" s="432" t="s">
        <v>1154</v>
      </c>
      <c r="PU1" s="432" t="s">
        <v>1156</v>
      </c>
      <c r="PV1" s="432" t="s">
        <v>1158</v>
      </c>
      <c r="PW1" s="432" t="s">
        <v>1160</v>
      </c>
      <c r="PX1" s="432" t="s">
        <v>355</v>
      </c>
      <c r="PY1" s="432" t="s">
        <v>1162</v>
      </c>
      <c r="PZ1" s="432" t="s">
        <v>1164</v>
      </c>
      <c r="QA1" s="432" t="s">
        <v>1166</v>
      </c>
      <c r="QB1" s="432" t="s">
        <v>1168</v>
      </c>
      <c r="QC1" s="432" t="s">
        <v>1170</v>
      </c>
      <c r="QD1" s="435" t="s">
        <v>356</v>
      </c>
      <c r="QE1" s="432" t="s">
        <v>357</v>
      </c>
      <c r="QF1" s="432" t="s">
        <v>1172</v>
      </c>
      <c r="QG1" s="432" t="s">
        <v>1174</v>
      </c>
      <c r="QH1" s="432" t="s">
        <v>1176</v>
      </c>
      <c r="QI1" s="432" t="s">
        <v>1178</v>
      </c>
      <c r="QJ1" s="432" t="s">
        <v>1180</v>
      </c>
      <c r="QK1" s="432" t="s">
        <v>1182</v>
      </c>
      <c r="QL1" s="435" t="s">
        <v>358</v>
      </c>
      <c r="QM1" s="432" t="s">
        <v>1184</v>
      </c>
      <c r="QN1" s="432" t="s">
        <v>359</v>
      </c>
      <c r="QO1" s="432" t="s">
        <v>366</v>
      </c>
      <c r="QP1" s="432" t="s">
        <v>1186</v>
      </c>
      <c r="QQ1" s="432" t="s">
        <v>1188</v>
      </c>
      <c r="QR1" s="432" t="s">
        <v>1190</v>
      </c>
      <c r="QS1" s="432" t="s">
        <v>1192</v>
      </c>
      <c r="QT1" s="432" t="s">
        <v>1194</v>
      </c>
      <c r="QU1" s="432" t="s">
        <v>1196</v>
      </c>
      <c r="QV1" s="432" t="s">
        <v>1198</v>
      </c>
      <c r="QW1" s="432" t="s">
        <v>1200</v>
      </c>
      <c r="QX1" s="432" t="s">
        <v>1202</v>
      </c>
      <c r="QY1" s="432" t="s">
        <v>1204</v>
      </c>
      <c r="QZ1" s="432" t="s">
        <v>1206</v>
      </c>
      <c r="RA1" s="432" t="s">
        <v>1208</v>
      </c>
      <c r="RB1" s="432" t="s">
        <v>1210</v>
      </c>
      <c r="RC1" s="432" t="s">
        <v>1212</v>
      </c>
      <c r="RD1" s="435" t="s">
        <v>360</v>
      </c>
      <c r="RE1" s="432" t="s">
        <v>361</v>
      </c>
      <c r="RF1" s="432" t="s">
        <v>1214</v>
      </c>
      <c r="RG1" s="432" t="s">
        <v>1216</v>
      </c>
      <c r="RH1" s="435" t="s">
        <v>362</v>
      </c>
      <c r="RI1" s="432" t="s">
        <v>363</v>
      </c>
      <c r="RJ1" s="432" t="s">
        <v>1218</v>
      </c>
      <c r="RK1" s="432" t="s">
        <v>1219</v>
      </c>
      <c r="RL1" s="432" t="s">
        <v>1220</v>
      </c>
      <c r="RM1" s="432" t="s">
        <v>1221</v>
      </c>
      <c r="RN1" s="432" t="s">
        <v>1223</v>
      </c>
      <c r="RO1" s="432" t="s">
        <v>1224</v>
      </c>
      <c r="RP1" s="432" t="s">
        <v>1226</v>
      </c>
      <c r="RQ1" s="432" t="s">
        <v>1227</v>
      </c>
      <c r="RR1" s="431" t="s">
        <v>367</v>
      </c>
      <c r="RS1" s="435" t="s">
        <v>368</v>
      </c>
      <c r="RT1" s="432" t="s">
        <v>369</v>
      </c>
      <c r="RU1" s="432" t="s">
        <v>1229</v>
      </c>
      <c r="RV1" s="432" t="s">
        <v>1231</v>
      </c>
      <c r="RW1" s="432" t="s">
        <v>370</v>
      </c>
      <c r="RX1" s="432" t="s">
        <v>1233</v>
      </c>
      <c r="RY1" s="432" t="s">
        <v>1235</v>
      </c>
      <c r="RZ1" s="432" t="s">
        <v>1237</v>
      </c>
      <c r="SA1" s="432" t="s">
        <v>1239</v>
      </c>
      <c r="SB1" s="435" t="s">
        <v>371</v>
      </c>
      <c r="SC1" s="432" t="s">
        <v>372</v>
      </c>
      <c r="SD1" s="432" t="s">
        <v>1241</v>
      </c>
      <c r="SE1" s="432" t="s">
        <v>1243</v>
      </c>
      <c r="SF1" s="432" t="s">
        <v>1245</v>
      </c>
      <c r="SG1" s="432" t="s">
        <v>1247</v>
      </c>
      <c r="SH1" s="432" t="s">
        <v>1249</v>
      </c>
      <c r="SI1" s="432" t="s">
        <v>1251</v>
      </c>
      <c r="SJ1" s="432" t="s">
        <v>1253</v>
      </c>
      <c r="SK1" s="432" t="s">
        <v>1255</v>
      </c>
      <c r="SL1" s="432" t="s">
        <v>1257</v>
      </c>
      <c r="SM1" s="432" t="s">
        <v>1259</v>
      </c>
      <c r="SN1" s="432" t="s">
        <v>1261</v>
      </c>
      <c r="SO1" s="432" t="s">
        <v>1263</v>
      </c>
      <c r="SP1" s="432" t="s">
        <v>1265</v>
      </c>
      <c r="SQ1" s="432" t="s">
        <v>1267</v>
      </c>
      <c r="SR1" s="432" t="s">
        <v>1269</v>
      </c>
      <c r="SS1" s="431" t="s">
        <v>373</v>
      </c>
      <c r="ST1" s="435" t="s">
        <v>374</v>
      </c>
      <c r="SU1" s="432" t="s">
        <v>375</v>
      </c>
      <c r="SV1" s="432" t="s">
        <v>1271</v>
      </c>
      <c r="SW1" s="432" t="s">
        <v>1273</v>
      </c>
      <c r="SX1" s="432" t="s">
        <v>1275</v>
      </c>
      <c r="SY1" s="432" t="s">
        <v>1277</v>
      </c>
      <c r="SZ1" s="432" t="s">
        <v>1279</v>
      </c>
      <c r="TA1" s="432" t="s">
        <v>376</v>
      </c>
      <c r="TB1" s="432" t="s">
        <v>1281</v>
      </c>
      <c r="TC1" s="432" t="s">
        <v>1283</v>
      </c>
      <c r="TD1" s="432" t="s">
        <v>1285</v>
      </c>
      <c r="TE1" s="432" t="s">
        <v>1287</v>
      </c>
      <c r="TF1" s="432" t="s">
        <v>1289</v>
      </c>
      <c r="TG1" s="432" t="s">
        <v>1291</v>
      </c>
      <c r="TH1" s="435" t="s">
        <v>377</v>
      </c>
      <c r="TI1" s="432" t="s">
        <v>378</v>
      </c>
      <c r="TJ1" s="432" t="s">
        <v>379</v>
      </c>
      <c r="TK1" s="432" t="s">
        <v>1293</v>
      </c>
      <c r="TL1" s="432" t="s">
        <v>1295</v>
      </c>
      <c r="TM1" s="432" t="s">
        <v>1296</v>
      </c>
      <c r="TN1" s="432" t="s">
        <v>1298</v>
      </c>
      <c r="TO1" s="432" t="s">
        <v>1300</v>
      </c>
      <c r="TP1" s="432" t="s">
        <v>1302</v>
      </c>
      <c r="TQ1" s="432" t="s">
        <v>1304</v>
      </c>
      <c r="TR1" s="432" t="s">
        <v>1306</v>
      </c>
      <c r="TS1" s="432" t="s">
        <v>1308</v>
      </c>
      <c r="TT1" s="432" t="s">
        <v>1310</v>
      </c>
      <c r="TU1" s="432" t="s">
        <v>1312</v>
      </c>
      <c r="TV1" s="432" t="s">
        <v>1314</v>
      </c>
      <c r="TW1" s="432" t="s">
        <v>1316</v>
      </c>
      <c r="TX1" s="432" t="s">
        <v>1318</v>
      </c>
      <c r="TY1" s="432" t="s">
        <v>1320</v>
      </c>
      <c r="TZ1" s="432" t="s">
        <v>1322</v>
      </c>
      <c r="UA1" s="431" t="s">
        <v>1324</v>
      </c>
      <c r="UB1" s="432" t="s">
        <v>1326</v>
      </c>
      <c r="UC1" s="432" t="s">
        <v>1328</v>
      </c>
      <c r="UD1" s="432" t="s">
        <v>1330</v>
      </c>
      <c r="UE1" s="432" t="s">
        <v>1332</v>
      </c>
      <c r="UF1" s="432" t="s">
        <v>1334</v>
      </c>
      <c r="UG1" s="433"/>
    </row>
    <row r="2" spans="1:553" s="121" customFormat="1" ht="14.45" hidden="1" x14ac:dyDescent="0.35">
      <c r="A2" s="429" t="s">
        <v>1357</v>
      </c>
      <c r="B2" s="429" t="s">
        <v>1359</v>
      </c>
      <c r="C2" s="429" t="s">
        <v>471</v>
      </c>
      <c r="D2" s="429" t="s">
        <v>1358</v>
      </c>
      <c r="E2" s="429" t="s">
        <v>1360</v>
      </c>
      <c r="F2" s="429" t="s">
        <v>472</v>
      </c>
      <c r="G2" s="430" t="s">
        <v>1361</v>
      </c>
      <c r="H2" s="429" t="s">
        <v>1362</v>
      </c>
      <c r="I2" s="429" t="s">
        <v>1363</v>
      </c>
      <c r="J2" s="429" t="s">
        <v>1450</v>
      </c>
      <c r="K2" s="429" t="s">
        <v>1364</v>
      </c>
      <c r="L2" s="429" t="s">
        <v>1365</v>
      </c>
      <c r="M2" s="429" t="s">
        <v>1366</v>
      </c>
      <c r="N2" s="429" t="s">
        <v>1367</v>
      </c>
      <c r="O2" s="429" t="s">
        <v>1505</v>
      </c>
      <c r="P2" s="424" t="str">
        <f>+Presupuesto!D11</f>
        <v>Recurrente</v>
      </c>
      <c r="Q2" s="424" t="str">
        <f>+Presupuesto!E11</f>
        <v>Programa / Proyecto 2016</v>
      </c>
      <c r="R2" s="429"/>
      <c r="S2" s="429" t="s">
        <v>394</v>
      </c>
      <c r="T2" s="429" t="s">
        <v>412</v>
      </c>
      <c r="U2" s="429" t="s">
        <v>395</v>
      </c>
      <c r="V2" s="429" t="s">
        <v>396</v>
      </c>
      <c r="W2" s="429" t="s">
        <v>397</v>
      </c>
      <c r="X2" s="429" t="s">
        <v>398</v>
      </c>
      <c r="Y2" s="429" t="s">
        <v>399</v>
      </c>
      <c r="Z2" s="429" t="s">
        <v>400</v>
      </c>
      <c r="AA2" s="429" t="s">
        <v>401</v>
      </c>
      <c r="AB2" s="429" t="s">
        <v>402</v>
      </c>
      <c r="AC2" s="429" t="s">
        <v>403</v>
      </c>
      <c r="AD2" s="429" t="s">
        <v>404</v>
      </c>
      <c r="AE2" s="429"/>
      <c r="AF2" s="429" t="s">
        <v>420</v>
      </c>
      <c r="AG2" s="429" t="s">
        <v>421</v>
      </c>
      <c r="AH2" s="429" t="s">
        <v>422</v>
      </c>
      <c r="AI2" s="429" t="s">
        <v>423</v>
      </c>
      <c r="AJ2" s="429" t="s">
        <v>424</v>
      </c>
      <c r="AK2" s="429" t="s">
        <v>427</v>
      </c>
      <c r="AL2" s="429" t="s">
        <v>425</v>
      </c>
      <c r="AM2" s="429" t="s">
        <v>426</v>
      </c>
      <c r="AN2" s="429" t="s">
        <v>428</v>
      </c>
      <c r="AO2" s="429" t="s">
        <v>429</v>
      </c>
      <c r="AP2" s="429" t="s">
        <v>430</v>
      </c>
      <c r="AQ2" s="429" t="s">
        <v>431</v>
      </c>
      <c r="AR2" s="429" t="s">
        <v>432</v>
      </c>
      <c r="AS2" s="429" t="s">
        <v>433</v>
      </c>
      <c r="AT2" s="429" t="s">
        <v>434</v>
      </c>
      <c r="AU2" s="429" t="s">
        <v>435</v>
      </c>
      <c r="AV2" s="429" t="s">
        <v>436</v>
      </c>
      <c r="AW2" s="429" t="s">
        <v>437</v>
      </c>
      <c r="AX2" s="429" t="s">
        <v>438</v>
      </c>
      <c r="AY2" s="429" t="s">
        <v>439</v>
      </c>
      <c r="AZ2" s="429" t="s">
        <v>440</v>
      </c>
      <c r="BA2" s="429" t="s">
        <v>441</v>
      </c>
      <c r="BB2" s="429" t="s">
        <v>442</v>
      </c>
      <c r="BC2" s="429" t="s">
        <v>443</v>
      </c>
      <c r="BD2" s="429" t="s">
        <v>444</v>
      </c>
      <c r="BE2" s="429" t="s">
        <v>445</v>
      </c>
      <c r="BF2" s="429" t="s">
        <v>446</v>
      </c>
      <c r="BG2" s="429" t="s">
        <v>447</v>
      </c>
      <c r="BH2" s="429" t="s">
        <v>448</v>
      </c>
      <c r="BI2" s="429" t="s">
        <v>449</v>
      </c>
      <c r="BJ2" s="429" t="s">
        <v>450</v>
      </c>
      <c r="BK2" s="429" t="s">
        <v>451</v>
      </c>
      <c r="BL2" s="429" t="s">
        <v>452</v>
      </c>
      <c r="BM2" s="429" t="s">
        <v>453</v>
      </c>
      <c r="BN2" s="429" t="s">
        <v>454</v>
      </c>
      <c r="BO2" s="429" t="s">
        <v>455</v>
      </c>
      <c r="BP2" s="429" t="s">
        <v>456</v>
      </c>
      <c r="BQ2" s="429" t="s">
        <v>457</v>
      </c>
      <c r="BR2" s="429" t="s">
        <v>458</v>
      </c>
      <c r="BS2" s="429" t="s">
        <v>459</v>
      </c>
      <c r="BT2" s="429"/>
      <c r="BU2" s="429"/>
      <c r="BV2" s="429"/>
      <c r="BW2" s="429"/>
      <c r="BX2" s="429"/>
      <c r="BY2" s="429"/>
      <c r="BZ2" s="429"/>
      <c r="CA2" s="429"/>
      <c r="CB2" s="429"/>
      <c r="CC2" s="429"/>
      <c r="CD2" s="429"/>
      <c r="CE2" s="429"/>
      <c r="CF2" s="429"/>
      <c r="CG2" s="429"/>
      <c r="CH2" s="429"/>
      <c r="CI2" s="429"/>
      <c r="CJ2" s="429"/>
      <c r="CK2" s="429"/>
      <c r="CL2" s="429"/>
      <c r="CM2" s="429"/>
      <c r="CN2" s="429"/>
      <c r="CO2" s="429"/>
      <c r="CP2" s="429"/>
      <c r="CQ2" s="429"/>
      <c r="CR2" s="429"/>
      <c r="CS2" s="429"/>
      <c r="CT2" s="429"/>
      <c r="CU2" s="429"/>
      <c r="CV2" s="429"/>
      <c r="CW2" s="429"/>
      <c r="CX2" s="429"/>
      <c r="CY2" s="429"/>
      <c r="CZ2" s="429"/>
      <c r="DA2" s="429"/>
      <c r="DB2" s="429"/>
      <c r="DC2" s="429"/>
      <c r="DD2" s="429"/>
      <c r="DE2" s="429"/>
      <c r="DF2" s="429"/>
      <c r="DG2" s="429"/>
      <c r="DH2" s="429"/>
      <c r="DI2" s="429"/>
      <c r="DJ2" s="429"/>
      <c r="DK2" s="429"/>
      <c r="DL2" s="429"/>
      <c r="DM2" s="429"/>
      <c r="DN2" s="429"/>
      <c r="DO2" s="429"/>
      <c r="DP2" s="429"/>
      <c r="DQ2" s="429"/>
      <c r="DR2" s="429"/>
      <c r="DS2" s="429"/>
      <c r="DT2" s="429"/>
      <c r="DU2" s="429"/>
      <c r="DV2" s="429"/>
      <c r="DW2" s="429"/>
      <c r="DX2" s="429"/>
      <c r="DY2" s="429"/>
      <c r="DZ2" s="429"/>
      <c r="EA2" s="429"/>
      <c r="EB2" s="429"/>
      <c r="EC2" s="429"/>
      <c r="ED2" s="429"/>
      <c r="EE2" s="429"/>
      <c r="EF2" s="429"/>
      <c r="EG2" s="429"/>
      <c r="EH2" s="429"/>
      <c r="EI2" s="429"/>
      <c r="EJ2" s="429"/>
      <c r="EK2" s="429"/>
      <c r="EL2" s="429"/>
      <c r="EM2" s="429"/>
      <c r="EN2" s="429"/>
      <c r="EO2" s="429"/>
      <c r="EP2" s="429"/>
      <c r="EQ2" s="429"/>
      <c r="ER2" s="429"/>
      <c r="ES2" s="429"/>
      <c r="ET2" s="429"/>
      <c r="EU2" s="429"/>
      <c r="EV2" s="429"/>
      <c r="EW2" s="429"/>
      <c r="EX2" s="429"/>
      <c r="EY2" s="429"/>
      <c r="EZ2" s="429"/>
      <c r="FA2" s="429"/>
      <c r="FB2" s="429"/>
      <c r="FC2" s="429"/>
      <c r="FD2" s="429"/>
      <c r="FE2" s="429"/>
      <c r="FF2" s="429"/>
      <c r="FG2" s="429"/>
      <c r="FH2" s="429"/>
      <c r="FI2" s="429"/>
      <c r="FJ2" s="429"/>
      <c r="FK2" s="429"/>
      <c r="FL2" s="429"/>
      <c r="FM2" s="429"/>
      <c r="FN2" s="429"/>
      <c r="FO2" s="429"/>
      <c r="FP2" s="429"/>
      <c r="FQ2" s="429"/>
      <c r="FR2" s="429"/>
      <c r="FS2" s="429"/>
      <c r="FT2" s="429"/>
      <c r="FU2" s="429"/>
      <c r="FV2" s="429"/>
      <c r="FW2" s="429"/>
      <c r="FX2" s="429"/>
      <c r="FY2" s="429"/>
      <c r="FZ2" s="429"/>
      <c r="GA2" s="429"/>
      <c r="GB2" s="429"/>
      <c r="GC2" s="429"/>
      <c r="GD2" s="429"/>
      <c r="GE2" s="429"/>
      <c r="GF2" s="429"/>
      <c r="GG2" s="429"/>
      <c r="GH2" s="429"/>
      <c r="GI2" s="429"/>
      <c r="GJ2" s="429"/>
      <c r="GK2" s="429"/>
      <c r="GL2" s="429"/>
      <c r="GM2" s="429"/>
      <c r="GN2" s="429"/>
      <c r="GO2" s="429"/>
      <c r="GP2" s="429"/>
      <c r="GQ2" s="429"/>
      <c r="GR2" s="429"/>
      <c r="GS2" s="429"/>
      <c r="GT2" s="429"/>
      <c r="GU2" s="429"/>
      <c r="GV2" s="429"/>
      <c r="GW2" s="429"/>
      <c r="GX2" s="429"/>
      <c r="GY2" s="429"/>
      <c r="GZ2" s="429"/>
      <c r="HA2" s="429"/>
      <c r="HB2" s="429"/>
      <c r="HC2" s="429"/>
      <c r="HD2" s="429"/>
      <c r="HE2" s="429"/>
      <c r="HF2" s="429"/>
      <c r="HG2" s="429"/>
      <c r="HH2" s="429"/>
      <c r="HI2" s="429"/>
      <c r="HJ2" s="429"/>
      <c r="HK2" s="429"/>
      <c r="HL2" s="429"/>
      <c r="HM2" s="429"/>
      <c r="HN2" s="429"/>
      <c r="HO2" s="429"/>
      <c r="HP2" s="429"/>
      <c r="HQ2" s="429"/>
      <c r="HR2" s="429"/>
      <c r="HS2" s="429"/>
      <c r="HT2" s="429"/>
      <c r="HU2" s="429"/>
      <c r="HV2" s="429"/>
      <c r="HW2" s="429"/>
      <c r="HX2" s="429"/>
      <c r="HY2" s="429"/>
      <c r="HZ2" s="429"/>
      <c r="IA2" s="429"/>
      <c r="IB2" s="429"/>
      <c r="IC2" s="429"/>
      <c r="ID2" s="429"/>
      <c r="IE2" s="429"/>
      <c r="IF2" s="429"/>
      <c r="IG2" s="429"/>
      <c r="IH2" s="429"/>
      <c r="II2" s="429"/>
      <c r="IJ2" s="429"/>
      <c r="IK2" s="429"/>
      <c r="IL2" s="429"/>
      <c r="IM2" s="429"/>
      <c r="IN2" s="429"/>
      <c r="IO2" s="429"/>
      <c r="IP2" s="429"/>
      <c r="IQ2" s="429"/>
      <c r="IR2" s="429"/>
      <c r="IS2" s="429"/>
      <c r="IT2" s="429"/>
      <c r="IU2" s="429"/>
      <c r="IV2" s="429"/>
      <c r="IW2" s="429"/>
      <c r="IX2" s="429"/>
      <c r="IY2" s="429"/>
      <c r="IZ2" s="429"/>
      <c r="JA2" s="429"/>
      <c r="JB2" s="429"/>
      <c r="JC2" s="429"/>
      <c r="JD2" s="429"/>
      <c r="JE2" s="429"/>
      <c r="JF2" s="429"/>
      <c r="JG2" s="429"/>
      <c r="JH2" s="429"/>
      <c r="JI2" s="429"/>
      <c r="JJ2" s="429"/>
      <c r="JK2" s="429"/>
      <c r="JL2" s="429"/>
      <c r="JM2" s="429"/>
      <c r="JN2" s="429"/>
      <c r="JO2" s="429"/>
      <c r="JP2" s="429"/>
      <c r="JQ2" s="429"/>
      <c r="JR2" s="429"/>
      <c r="JS2" s="429"/>
      <c r="JT2" s="429"/>
      <c r="JU2" s="429"/>
      <c r="JV2" s="429"/>
      <c r="JW2" s="429"/>
      <c r="JX2" s="429"/>
      <c r="JY2" s="429"/>
      <c r="JZ2" s="429"/>
      <c r="KA2" s="429"/>
      <c r="KB2" s="429"/>
      <c r="KC2" s="429"/>
      <c r="KD2" s="429"/>
      <c r="KE2" s="429"/>
      <c r="KF2" s="429"/>
      <c r="KG2" s="429"/>
      <c r="KH2" s="429"/>
      <c r="KI2" s="429"/>
      <c r="KJ2" s="429"/>
      <c r="KK2" s="429"/>
      <c r="KL2" s="429"/>
      <c r="KM2" s="429"/>
      <c r="KN2" s="429"/>
      <c r="KO2" s="429"/>
      <c r="KP2" s="429"/>
      <c r="KQ2" s="429"/>
      <c r="KR2" s="429"/>
      <c r="KS2" s="429"/>
      <c r="KT2" s="429"/>
      <c r="KU2" s="429"/>
      <c r="KV2" s="429"/>
      <c r="KW2" s="429"/>
      <c r="KX2" s="429"/>
      <c r="KY2" s="429"/>
      <c r="KZ2" s="429"/>
      <c r="LA2" s="429"/>
      <c r="LB2" s="429"/>
      <c r="LC2" s="429"/>
      <c r="LD2" s="429"/>
      <c r="LE2" s="429"/>
      <c r="LF2" s="429"/>
      <c r="LG2" s="429"/>
      <c r="LH2" s="429"/>
      <c r="LI2" s="429"/>
      <c r="LJ2" s="429"/>
      <c r="LK2" s="429"/>
      <c r="LL2" s="429"/>
      <c r="LM2" s="429"/>
      <c r="LN2" s="429"/>
      <c r="LO2" s="429"/>
      <c r="LP2" s="429"/>
      <c r="LQ2" s="429"/>
      <c r="LR2" s="429"/>
      <c r="LS2" s="429"/>
      <c r="LT2" s="429"/>
      <c r="LU2" s="429"/>
      <c r="LV2" s="429"/>
      <c r="LW2" s="429"/>
      <c r="LX2" s="429"/>
      <c r="LY2" s="429"/>
      <c r="LZ2" s="429"/>
      <c r="MA2" s="429"/>
      <c r="MB2" s="429"/>
      <c r="MC2" s="429"/>
      <c r="MD2" s="429"/>
      <c r="ME2" s="429"/>
      <c r="MF2" s="429"/>
      <c r="MG2" s="429"/>
      <c r="MH2" s="429"/>
      <c r="MI2" s="429"/>
      <c r="MJ2" s="429"/>
      <c r="MK2" s="429"/>
      <c r="ML2" s="429"/>
      <c r="MM2" s="429"/>
      <c r="MN2" s="429"/>
      <c r="MO2" s="429"/>
      <c r="MP2" s="429"/>
      <c r="MQ2" s="429"/>
      <c r="MR2" s="429"/>
      <c r="MS2" s="429"/>
      <c r="MT2" s="429"/>
      <c r="MU2" s="429"/>
      <c r="MV2" s="429"/>
      <c r="MW2" s="429"/>
      <c r="MX2" s="429"/>
      <c r="MY2" s="429"/>
      <c r="MZ2" s="429"/>
      <c r="NA2" s="429"/>
      <c r="NB2" s="429"/>
      <c r="NC2" s="429"/>
      <c r="ND2" s="429"/>
      <c r="NE2" s="429"/>
      <c r="NF2" s="429"/>
      <c r="NG2" s="429"/>
      <c r="NH2" s="429"/>
      <c r="NI2" s="429"/>
      <c r="NJ2" s="429"/>
      <c r="NK2" s="429"/>
      <c r="NL2" s="429"/>
      <c r="NM2" s="429"/>
      <c r="NN2" s="429"/>
      <c r="NO2" s="429"/>
      <c r="NP2" s="429"/>
      <c r="NQ2" s="429"/>
      <c r="NR2" s="429"/>
      <c r="NS2" s="429"/>
      <c r="NT2" s="429"/>
      <c r="NU2" s="429"/>
      <c r="NV2" s="429"/>
      <c r="NW2" s="429"/>
      <c r="NX2" s="429"/>
      <c r="NY2" s="429"/>
      <c r="NZ2" s="429"/>
      <c r="OA2" s="429"/>
      <c r="OB2" s="429"/>
      <c r="OC2" s="429"/>
      <c r="OD2" s="429"/>
      <c r="OE2" s="429"/>
      <c r="OF2" s="429"/>
      <c r="OG2" s="429"/>
      <c r="OH2" s="429"/>
      <c r="OI2" s="429"/>
      <c r="OJ2" s="429"/>
      <c r="OK2" s="429"/>
      <c r="OL2" s="429"/>
      <c r="OM2" s="429"/>
      <c r="ON2" s="429"/>
      <c r="OO2" s="429"/>
      <c r="OP2" s="429"/>
      <c r="OQ2" s="429"/>
      <c r="OR2" s="429"/>
      <c r="OS2" s="429"/>
      <c r="OT2" s="429"/>
      <c r="OU2" s="429"/>
      <c r="OV2" s="429"/>
      <c r="OW2" s="429"/>
      <c r="OX2" s="429"/>
      <c r="OY2" s="429"/>
      <c r="OZ2" s="429"/>
      <c r="PA2" s="429"/>
      <c r="PB2" s="429"/>
      <c r="PC2" s="429"/>
      <c r="PD2" s="429"/>
      <c r="PE2" s="429"/>
      <c r="PF2" s="429"/>
      <c r="PG2" s="429"/>
      <c r="PH2" s="429"/>
      <c r="PI2" s="429"/>
      <c r="PJ2" s="429"/>
      <c r="PK2" s="429"/>
      <c r="PL2" s="429"/>
      <c r="PM2" s="429"/>
      <c r="PN2" s="429"/>
      <c r="PO2" s="429"/>
      <c r="PP2" s="429"/>
      <c r="PQ2" s="429"/>
      <c r="PR2" s="429"/>
      <c r="PS2" s="429"/>
      <c r="PT2" s="429"/>
      <c r="PU2" s="429"/>
      <c r="PV2" s="429"/>
      <c r="PW2" s="429"/>
      <c r="PX2" s="429"/>
      <c r="PY2" s="429"/>
      <c r="PZ2" s="429"/>
      <c r="QA2" s="429"/>
      <c r="QB2" s="429"/>
      <c r="QC2" s="429"/>
      <c r="QD2" s="429"/>
      <c r="QE2" s="429"/>
      <c r="QF2" s="429"/>
      <c r="QG2" s="429"/>
      <c r="QH2" s="429"/>
      <c r="QI2" s="429"/>
      <c r="QJ2" s="429"/>
      <c r="QK2" s="429"/>
      <c r="QL2" s="429"/>
      <c r="QM2" s="429"/>
      <c r="QN2" s="429"/>
      <c r="QO2" s="429"/>
      <c r="QP2" s="429"/>
      <c r="QQ2" s="429"/>
      <c r="QR2" s="429"/>
      <c r="QS2" s="429"/>
      <c r="QT2" s="429"/>
      <c r="QU2" s="429"/>
      <c r="QV2" s="429"/>
      <c r="QW2" s="429"/>
      <c r="QX2" s="429"/>
      <c r="QY2" s="429"/>
      <c r="QZ2" s="429"/>
      <c r="RA2" s="429"/>
      <c r="RB2" s="429"/>
      <c r="RC2" s="429"/>
      <c r="RD2" s="429"/>
      <c r="RE2" s="429"/>
      <c r="RF2" s="429"/>
      <c r="RG2" s="429"/>
      <c r="RH2" s="429"/>
      <c r="RI2" s="429"/>
      <c r="RJ2" s="429"/>
      <c r="RK2" s="429"/>
      <c r="RL2" s="429"/>
      <c r="RM2" s="429"/>
      <c r="RN2" s="429"/>
      <c r="RO2" s="429"/>
      <c r="RP2" s="429"/>
      <c r="RQ2" s="429"/>
      <c r="RR2" s="429"/>
      <c r="RS2" s="429"/>
      <c r="RT2" s="429"/>
      <c r="RU2" s="429"/>
      <c r="RV2" s="429"/>
      <c r="RW2" s="429"/>
      <c r="RX2" s="429"/>
      <c r="RY2" s="429"/>
      <c r="RZ2" s="429"/>
      <c r="SA2" s="429"/>
      <c r="SB2" s="429"/>
      <c r="SC2" s="429"/>
      <c r="SD2" s="429"/>
      <c r="SE2" s="429"/>
      <c r="SF2" s="429"/>
      <c r="SG2" s="429"/>
      <c r="SH2" s="429"/>
      <c r="SI2" s="429"/>
      <c r="SJ2" s="429"/>
      <c r="SK2" s="429"/>
      <c r="SL2" s="429"/>
      <c r="SM2" s="429"/>
      <c r="SN2" s="429"/>
      <c r="SO2" s="429"/>
      <c r="SP2" s="429"/>
      <c r="SQ2" s="429"/>
      <c r="SR2" s="429"/>
      <c r="SS2" s="429"/>
      <c r="ST2" s="429"/>
      <c r="SU2" s="429"/>
      <c r="SV2" s="429"/>
      <c r="SW2" s="429"/>
      <c r="SX2" s="429"/>
      <c r="SY2" s="429"/>
      <c r="SZ2" s="429"/>
      <c r="TA2" s="429"/>
      <c r="TB2" s="429"/>
      <c r="TC2" s="429"/>
      <c r="TD2" s="429"/>
      <c r="TE2" s="429"/>
      <c r="TF2" s="429"/>
      <c r="TG2" s="429"/>
      <c r="TH2" s="429"/>
      <c r="TI2" s="429"/>
      <c r="TJ2" s="429"/>
      <c r="TK2" s="429"/>
      <c r="TL2" s="429"/>
      <c r="TM2" s="429"/>
      <c r="TN2" s="429"/>
      <c r="TO2" s="429"/>
      <c r="TP2" s="429"/>
      <c r="TQ2" s="429"/>
      <c r="TR2" s="429"/>
      <c r="TS2" s="429"/>
      <c r="TT2" s="429"/>
      <c r="TU2" s="429"/>
      <c r="TV2" s="429"/>
      <c r="TW2" s="429"/>
      <c r="TX2" s="429"/>
      <c r="TY2" s="429"/>
      <c r="TZ2" s="429"/>
      <c r="UA2" s="429"/>
      <c r="UB2" s="429"/>
      <c r="UC2" s="429"/>
      <c r="UD2" s="429"/>
      <c r="UE2" s="429"/>
      <c r="UF2" s="429"/>
      <c r="UG2" s="429"/>
    </row>
    <row r="3" spans="1:553" s="121" customFormat="1" ht="14.45" hidden="1" x14ac:dyDescent="0.35">
      <c r="A3" s="427"/>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8">
        <v>2500</v>
      </c>
      <c r="AG3" s="428">
        <v>1900</v>
      </c>
      <c r="AH3" s="428">
        <v>1650</v>
      </c>
      <c r="AI3" s="428">
        <v>1580</v>
      </c>
      <c r="AJ3" s="428">
        <v>2250</v>
      </c>
      <c r="AK3" s="428">
        <v>1650</v>
      </c>
      <c r="AL3" s="428">
        <v>1400</v>
      </c>
      <c r="AM3" s="428">
        <v>1340</v>
      </c>
      <c r="AN3" s="428">
        <v>2000</v>
      </c>
      <c r="AO3" s="428">
        <v>1400</v>
      </c>
      <c r="AP3" s="428">
        <v>1150</v>
      </c>
      <c r="AQ3" s="428">
        <v>1100</v>
      </c>
      <c r="AR3" s="428">
        <v>1750</v>
      </c>
      <c r="AS3" s="428">
        <v>1150</v>
      </c>
      <c r="AT3" s="428">
        <v>900</v>
      </c>
      <c r="AU3" s="428">
        <v>860</v>
      </c>
      <c r="AV3" s="428">
        <v>1200</v>
      </c>
      <c r="AW3" s="428">
        <v>900</v>
      </c>
      <c r="AX3" s="428">
        <v>650</v>
      </c>
      <c r="AY3" s="428">
        <v>620</v>
      </c>
      <c r="AZ3" s="426">
        <f>+'Cuadro Resumen'!C213</f>
        <v>5605.2314999999999</v>
      </c>
      <c r="BA3" s="426">
        <f>+'Cuadro Resumen'!D213</f>
        <v>5165.6055000000006</v>
      </c>
      <c r="BB3" s="426">
        <f>+'Cuadro Resumen'!E213</f>
        <v>6594.39</v>
      </c>
      <c r="BC3" s="426">
        <f>+'Cuadro Resumen'!F213</f>
        <v>6154.7640000000001</v>
      </c>
      <c r="BD3" s="426">
        <f>+'Cuadro Resumen'!C214</f>
        <v>4945.7925000000005</v>
      </c>
      <c r="BE3" s="426">
        <f>+'Cuadro Resumen'!D214</f>
        <v>4506.1665000000003</v>
      </c>
      <c r="BF3" s="426">
        <f>+'Cuadro Resumen'!E214</f>
        <v>5934.951</v>
      </c>
      <c r="BG3" s="426">
        <f>+'Cuadro Resumen'!F214</f>
        <v>5495.3249999999998</v>
      </c>
      <c r="BH3" s="426">
        <f>+'Cuadro Resumen'!C215</f>
        <v>4286.3535000000002</v>
      </c>
      <c r="BI3" s="426">
        <f>+'Cuadro Resumen'!D215</f>
        <v>3956.634</v>
      </c>
      <c r="BJ3" s="426">
        <f>+'Cuadro Resumen'!E215</f>
        <v>5275.5120000000006</v>
      </c>
      <c r="BK3" s="426">
        <f>+'Cuadro Resumen'!F215</f>
        <v>4835.8860000000004</v>
      </c>
      <c r="BL3" s="426">
        <f>+'Cuadro Resumen'!C216</f>
        <v>3626.9145000000003</v>
      </c>
      <c r="BM3" s="426">
        <f>+'Cuadro Resumen'!D216</f>
        <v>3297.1950000000002</v>
      </c>
      <c r="BN3" s="426">
        <f>+'Cuadro Resumen'!E216</f>
        <v>4616.0730000000003</v>
      </c>
      <c r="BO3" s="426">
        <f>+'Cuadro Resumen'!F216</f>
        <v>4286.3535000000002</v>
      </c>
      <c r="BP3" s="426">
        <f>+'Cuadro Resumen'!C217</f>
        <v>3187.2885000000001</v>
      </c>
      <c r="BQ3" s="426">
        <f>+'Cuadro Resumen'!D217</f>
        <v>2967.4755</v>
      </c>
      <c r="BR3" s="426">
        <f>+'Cuadro Resumen'!E217</f>
        <v>4066.5405000000001</v>
      </c>
      <c r="BS3" s="426">
        <f>+'Cuadro Resumen'!F217</f>
        <v>3736.8210000000004</v>
      </c>
      <c r="BT3" s="427"/>
      <c r="BU3" s="427"/>
      <c r="BV3" s="427"/>
      <c r="BW3" s="427"/>
      <c r="BX3" s="427"/>
      <c r="BY3" s="427"/>
      <c r="BZ3" s="427"/>
      <c r="CA3" s="427"/>
      <c r="CB3" s="427"/>
      <c r="CC3" s="427"/>
      <c r="CD3" s="427"/>
      <c r="CE3" s="427"/>
      <c r="CF3" s="427"/>
      <c r="CG3" s="427"/>
      <c r="CH3" s="427"/>
      <c r="CI3" s="427"/>
      <c r="CJ3" s="427"/>
      <c r="CK3" s="427"/>
      <c r="CL3" s="427"/>
      <c r="CM3" s="427"/>
      <c r="CN3" s="427"/>
      <c r="CO3" s="427"/>
      <c r="CP3" s="427"/>
      <c r="CQ3" s="427"/>
      <c r="CR3" s="427"/>
      <c r="CS3" s="427"/>
      <c r="CT3" s="427"/>
      <c r="CU3" s="427"/>
      <c r="CV3" s="427"/>
      <c r="CW3" s="427"/>
      <c r="CX3" s="427"/>
      <c r="CY3" s="427"/>
      <c r="CZ3" s="427"/>
      <c r="DA3" s="427"/>
      <c r="DB3" s="427"/>
      <c r="DC3" s="427"/>
      <c r="DD3" s="427"/>
      <c r="DE3" s="427"/>
      <c r="DF3" s="427"/>
      <c r="DG3" s="427"/>
      <c r="DH3" s="427"/>
      <c r="DI3" s="427"/>
      <c r="DJ3" s="427"/>
      <c r="DK3" s="427"/>
      <c r="DL3" s="427"/>
      <c r="DM3" s="427"/>
      <c r="DN3" s="427"/>
      <c r="DO3" s="427"/>
      <c r="DP3" s="427"/>
      <c r="DQ3" s="427"/>
      <c r="DR3" s="427"/>
      <c r="DS3" s="427"/>
      <c r="DT3" s="427"/>
      <c r="DU3" s="427"/>
      <c r="DV3" s="427"/>
      <c r="DW3" s="427"/>
      <c r="DX3" s="427"/>
      <c r="DY3" s="427"/>
      <c r="DZ3" s="427"/>
      <c r="EA3" s="427"/>
      <c r="EB3" s="427"/>
      <c r="EC3" s="427"/>
      <c r="ED3" s="427"/>
      <c r="EE3" s="427"/>
      <c r="EF3" s="427"/>
      <c r="EG3" s="427"/>
      <c r="EH3" s="427"/>
      <c r="EI3" s="427"/>
      <c r="EJ3" s="427"/>
      <c r="EK3" s="427"/>
      <c r="EL3" s="427"/>
      <c r="EM3" s="427"/>
      <c r="EN3" s="427"/>
      <c r="EO3" s="427"/>
      <c r="EP3" s="427"/>
      <c r="EQ3" s="427"/>
      <c r="ER3" s="427"/>
      <c r="ES3" s="427"/>
      <c r="ET3" s="427"/>
      <c r="EU3" s="427"/>
      <c r="EV3" s="427"/>
      <c r="EW3" s="427"/>
      <c r="EX3" s="427"/>
      <c r="EY3" s="427"/>
      <c r="EZ3" s="427"/>
      <c r="FA3" s="427"/>
      <c r="FB3" s="427"/>
      <c r="FC3" s="427"/>
      <c r="FD3" s="427"/>
      <c r="FE3" s="427"/>
      <c r="FF3" s="427"/>
      <c r="FG3" s="427"/>
      <c r="FH3" s="427"/>
      <c r="FI3" s="427"/>
      <c r="FJ3" s="427"/>
      <c r="FK3" s="427"/>
      <c r="FL3" s="427"/>
      <c r="FM3" s="427"/>
      <c r="FN3" s="427"/>
      <c r="FO3" s="427"/>
      <c r="FP3" s="427"/>
      <c r="FQ3" s="427"/>
      <c r="FR3" s="427"/>
      <c r="FS3" s="427"/>
      <c r="FT3" s="427"/>
      <c r="FU3" s="427"/>
      <c r="FV3" s="427"/>
      <c r="FW3" s="427"/>
      <c r="FX3" s="427"/>
      <c r="FY3" s="427"/>
      <c r="FZ3" s="427"/>
      <c r="GA3" s="427"/>
      <c r="GB3" s="427"/>
      <c r="GC3" s="427"/>
      <c r="GD3" s="427"/>
      <c r="GE3" s="427"/>
      <c r="GF3" s="427"/>
      <c r="GG3" s="427"/>
      <c r="GH3" s="427"/>
      <c r="GI3" s="427"/>
      <c r="GJ3" s="427"/>
      <c r="GK3" s="427"/>
      <c r="GL3" s="427"/>
      <c r="GM3" s="427"/>
      <c r="GN3" s="427"/>
      <c r="GO3" s="427"/>
      <c r="GP3" s="427"/>
      <c r="GQ3" s="427"/>
      <c r="GR3" s="427"/>
      <c r="GS3" s="427"/>
      <c r="GT3" s="427"/>
      <c r="GU3" s="427"/>
      <c r="GV3" s="427"/>
      <c r="GW3" s="427"/>
      <c r="GX3" s="427"/>
      <c r="GY3" s="427"/>
      <c r="GZ3" s="427"/>
      <c r="HA3" s="427"/>
      <c r="HB3" s="427"/>
      <c r="HC3" s="427"/>
      <c r="HD3" s="427"/>
      <c r="HE3" s="427"/>
      <c r="HF3" s="427"/>
      <c r="HG3" s="427"/>
      <c r="HH3" s="427"/>
      <c r="HI3" s="427"/>
      <c r="HJ3" s="427"/>
      <c r="HK3" s="427"/>
      <c r="HL3" s="427"/>
      <c r="HM3" s="427"/>
      <c r="HN3" s="427"/>
      <c r="HO3" s="427"/>
      <c r="HP3" s="427"/>
      <c r="HQ3" s="427"/>
      <c r="HR3" s="427"/>
      <c r="HS3" s="427"/>
      <c r="HT3" s="427"/>
      <c r="HU3" s="427"/>
      <c r="HV3" s="427"/>
      <c r="HW3" s="427"/>
      <c r="HX3" s="427"/>
      <c r="HY3" s="427"/>
      <c r="HZ3" s="427"/>
      <c r="IA3" s="427"/>
      <c r="IB3" s="427"/>
      <c r="IC3" s="427"/>
      <c r="ID3" s="427"/>
      <c r="IE3" s="427"/>
      <c r="IF3" s="427"/>
      <c r="IG3" s="427"/>
      <c r="IH3" s="427"/>
      <c r="II3" s="427"/>
      <c r="IJ3" s="427"/>
      <c r="IK3" s="427"/>
      <c r="IL3" s="427"/>
      <c r="IM3" s="427"/>
      <c r="IN3" s="427"/>
      <c r="IO3" s="427"/>
      <c r="IP3" s="427"/>
      <c r="IQ3" s="427"/>
      <c r="IR3" s="427"/>
      <c r="IS3" s="427"/>
      <c r="IT3" s="427"/>
      <c r="IU3" s="427"/>
      <c r="IV3" s="427"/>
      <c r="IW3" s="427"/>
      <c r="IX3" s="427"/>
      <c r="IY3" s="427"/>
      <c r="IZ3" s="427"/>
      <c r="JA3" s="427"/>
      <c r="JB3" s="427"/>
      <c r="JC3" s="427"/>
      <c r="JD3" s="427"/>
      <c r="JE3" s="427"/>
      <c r="JF3" s="427"/>
      <c r="JG3" s="427"/>
      <c r="JH3" s="427"/>
      <c r="JI3" s="427"/>
      <c r="JJ3" s="427"/>
      <c r="JK3" s="427"/>
      <c r="JL3" s="427"/>
      <c r="JM3" s="427"/>
      <c r="JN3" s="427"/>
      <c r="JO3" s="427"/>
      <c r="JP3" s="427"/>
      <c r="JQ3" s="427"/>
      <c r="JR3" s="427"/>
      <c r="JS3" s="427"/>
      <c r="JT3" s="427"/>
      <c r="JU3" s="427"/>
      <c r="JV3" s="427"/>
      <c r="JW3" s="427"/>
      <c r="JX3" s="427"/>
      <c r="JY3" s="427"/>
      <c r="JZ3" s="427"/>
      <c r="KA3" s="427"/>
      <c r="KB3" s="427"/>
      <c r="KC3" s="427"/>
      <c r="KD3" s="427"/>
      <c r="KE3" s="427"/>
      <c r="KF3" s="427"/>
      <c r="KG3" s="427"/>
      <c r="KH3" s="427"/>
      <c r="KI3" s="427"/>
      <c r="KJ3" s="427"/>
      <c r="KK3" s="427"/>
      <c r="KL3" s="427"/>
      <c r="KM3" s="427"/>
      <c r="KN3" s="427"/>
      <c r="KO3" s="427"/>
      <c r="KP3" s="427"/>
      <c r="KQ3" s="427"/>
      <c r="KR3" s="427"/>
      <c r="KS3" s="427"/>
      <c r="KT3" s="427"/>
      <c r="KU3" s="427"/>
      <c r="KV3" s="427"/>
      <c r="KW3" s="427"/>
      <c r="KX3" s="427"/>
      <c r="KY3" s="427"/>
      <c r="KZ3" s="427"/>
      <c r="LA3" s="427"/>
      <c r="LB3" s="427"/>
      <c r="LC3" s="427"/>
      <c r="LD3" s="427"/>
      <c r="LE3" s="427"/>
      <c r="LF3" s="427"/>
      <c r="LG3" s="427"/>
      <c r="LH3" s="427"/>
      <c r="LI3" s="427"/>
      <c r="LJ3" s="427"/>
      <c r="LK3" s="427"/>
      <c r="LL3" s="427"/>
      <c r="LM3" s="427"/>
      <c r="LN3" s="427"/>
      <c r="LO3" s="427"/>
      <c r="LP3" s="427"/>
      <c r="LQ3" s="427"/>
      <c r="LR3" s="427"/>
      <c r="LS3" s="427"/>
      <c r="LT3" s="427"/>
      <c r="LU3" s="427"/>
      <c r="LV3" s="427"/>
      <c r="LW3" s="427"/>
      <c r="LX3" s="427"/>
      <c r="LY3" s="427"/>
      <c r="LZ3" s="427"/>
      <c r="MA3" s="427"/>
      <c r="MB3" s="427"/>
      <c r="MC3" s="427"/>
      <c r="MD3" s="427"/>
      <c r="ME3" s="427"/>
      <c r="MF3" s="427"/>
      <c r="MG3" s="427"/>
      <c r="MH3" s="427"/>
      <c r="MI3" s="427"/>
      <c r="MJ3" s="427"/>
      <c r="MK3" s="427"/>
      <c r="ML3" s="427"/>
      <c r="MM3" s="427"/>
      <c r="MN3" s="427"/>
      <c r="MO3" s="427"/>
      <c r="MP3" s="427"/>
      <c r="MQ3" s="427"/>
      <c r="MR3" s="427"/>
      <c r="MS3" s="427"/>
      <c r="MT3" s="427"/>
      <c r="MU3" s="427"/>
      <c r="MV3" s="427"/>
      <c r="MW3" s="427"/>
      <c r="MX3" s="427"/>
      <c r="MY3" s="427"/>
      <c r="MZ3" s="427"/>
      <c r="NA3" s="427"/>
      <c r="NB3" s="427"/>
      <c r="NC3" s="427"/>
      <c r="ND3" s="427"/>
      <c r="NE3" s="427"/>
      <c r="NF3" s="427"/>
      <c r="NG3" s="427"/>
      <c r="NH3" s="427"/>
      <c r="NI3" s="427"/>
      <c r="NJ3" s="427"/>
      <c r="NK3" s="427"/>
      <c r="NL3" s="427"/>
      <c r="NM3" s="427"/>
      <c r="NN3" s="427"/>
      <c r="NO3" s="427"/>
      <c r="NP3" s="427"/>
      <c r="NQ3" s="427"/>
      <c r="NR3" s="427"/>
      <c r="NS3" s="427"/>
      <c r="NT3" s="427"/>
      <c r="NU3" s="427"/>
      <c r="NV3" s="427"/>
      <c r="NW3" s="427"/>
      <c r="NX3" s="427"/>
      <c r="NY3" s="427"/>
      <c r="NZ3" s="427"/>
      <c r="OA3" s="427"/>
      <c r="OB3" s="427"/>
      <c r="OC3" s="427"/>
      <c r="OD3" s="427"/>
      <c r="OE3" s="427"/>
      <c r="OF3" s="427"/>
      <c r="OG3" s="427"/>
      <c r="OH3" s="427"/>
      <c r="OI3" s="427"/>
      <c r="OJ3" s="427"/>
      <c r="OK3" s="427"/>
      <c r="OL3" s="427"/>
      <c r="OM3" s="427"/>
      <c r="ON3" s="427"/>
      <c r="OO3" s="427"/>
      <c r="OP3" s="427"/>
      <c r="OQ3" s="427"/>
      <c r="OR3" s="427"/>
      <c r="OS3" s="427"/>
      <c r="OT3" s="427"/>
      <c r="OU3" s="427"/>
      <c r="OV3" s="427"/>
      <c r="OW3" s="427"/>
      <c r="OX3" s="427"/>
      <c r="OY3" s="427"/>
      <c r="OZ3" s="427"/>
      <c r="PA3" s="427"/>
      <c r="PB3" s="427"/>
      <c r="PC3" s="427"/>
      <c r="PD3" s="427"/>
      <c r="PE3" s="427"/>
      <c r="PF3" s="427"/>
      <c r="PG3" s="427"/>
      <c r="PH3" s="427"/>
      <c r="PI3" s="427"/>
      <c r="PJ3" s="427"/>
      <c r="PK3" s="427"/>
      <c r="PL3" s="427"/>
      <c r="PM3" s="427"/>
      <c r="PN3" s="427"/>
      <c r="PO3" s="427"/>
      <c r="PP3" s="427"/>
      <c r="PQ3" s="427"/>
      <c r="PR3" s="427"/>
      <c r="PS3" s="427"/>
      <c r="PT3" s="427"/>
      <c r="PU3" s="427"/>
      <c r="PV3" s="427"/>
      <c r="PW3" s="427"/>
      <c r="PX3" s="427"/>
      <c r="PY3" s="427"/>
      <c r="PZ3" s="427"/>
      <c r="QA3" s="427"/>
      <c r="QB3" s="427"/>
      <c r="QC3" s="427"/>
      <c r="QD3" s="427"/>
      <c r="QE3" s="427"/>
      <c r="QF3" s="427"/>
      <c r="QG3" s="427"/>
      <c r="QH3" s="427"/>
      <c r="QI3" s="427"/>
      <c r="QJ3" s="427"/>
      <c r="QK3" s="427"/>
      <c r="QL3" s="427"/>
      <c r="QM3" s="427"/>
      <c r="QN3" s="427"/>
      <c r="QO3" s="427"/>
      <c r="QP3" s="427"/>
      <c r="QQ3" s="427"/>
      <c r="QR3" s="427"/>
      <c r="QS3" s="427"/>
      <c r="QT3" s="427"/>
      <c r="QU3" s="427"/>
      <c r="QV3" s="427"/>
      <c r="QW3" s="427"/>
      <c r="QX3" s="427"/>
      <c r="QY3" s="427"/>
      <c r="QZ3" s="427"/>
      <c r="RA3" s="427"/>
      <c r="RB3" s="427"/>
      <c r="RC3" s="427"/>
      <c r="RD3" s="427"/>
      <c r="RE3" s="427"/>
      <c r="RF3" s="427"/>
      <c r="RG3" s="427"/>
      <c r="RH3" s="427"/>
      <c r="RI3" s="427"/>
      <c r="RJ3" s="427"/>
      <c r="RK3" s="427"/>
      <c r="RL3" s="427"/>
      <c r="RM3" s="427"/>
      <c r="RN3" s="427"/>
      <c r="RO3" s="427"/>
      <c r="RP3" s="427"/>
      <c r="RQ3" s="427"/>
      <c r="RR3" s="427"/>
      <c r="RS3" s="427"/>
      <c r="RT3" s="427"/>
      <c r="RU3" s="427"/>
      <c r="RV3" s="427"/>
      <c r="RW3" s="427"/>
      <c r="RX3" s="427"/>
      <c r="RY3" s="427"/>
      <c r="RZ3" s="427"/>
      <c r="SA3" s="427"/>
      <c r="SB3" s="427"/>
      <c r="SC3" s="427"/>
      <c r="SD3" s="427"/>
      <c r="SE3" s="427"/>
      <c r="SF3" s="427"/>
      <c r="SG3" s="427"/>
      <c r="SH3" s="427"/>
      <c r="SI3" s="427"/>
      <c r="SJ3" s="427"/>
      <c r="SK3" s="427"/>
      <c r="SL3" s="427"/>
      <c r="SM3" s="427"/>
      <c r="SN3" s="427"/>
      <c r="SO3" s="427"/>
      <c r="SP3" s="427"/>
      <c r="SQ3" s="427"/>
      <c r="SR3" s="427"/>
      <c r="SS3" s="427"/>
      <c r="ST3" s="427"/>
      <c r="SU3" s="427"/>
      <c r="SV3" s="427"/>
      <c r="SW3" s="427"/>
      <c r="SX3" s="427"/>
      <c r="SY3" s="427"/>
      <c r="SZ3" s="427"/>
      <c r="TA3" s="427"/>
      <c r="TB3" s="427"/>
      <c r="TC3" s="427"/>
      <c r="TD3" s="427"/>
      <c r="TE3" s="427"/>
      <c r="TF3" s="427"/>
      <c r="TG3" s="427"/>
      <c r="TH3" s="427"/>
      <c r="TI3" s="427"/>
      <c r="TJ3" s="427"/>
      <c r="TK3" s="427"/>
      <c r="TL3" s="427"/>
      <c r="TM3" s="427"/>
      <c r="TN3" s="427"/>
      <c r="TO3" s="427"/>
      <c r="TP3" s="427"/>
      <c r="TQ3" s="427"/>
      <c r="TR3" s="427"/>
      <c r="TS3" s="427"/>
      <c r="TT3" s="427"/>
      <c r="TU3" s="427"/>
      <c r="TV3" s="427"/>
      <c r="TW3" s="427"/>
      <c r="TX3" s="427"/>
      <c r="TY3" s="427"/>
      <c r="TZ3" s="427"/>
      <c r="UA3" s="427"/>
      <c r="UB3" s="427"/>
      <c r="UC3" s="427"/>
      <c r="UD3" s="427"/>
      <c r="UE3" s="427"/>
      <c r="UF3" s="427"/>
      <c r="UG3" s="427"/>
    </row>
    <row r="4" spans="1:553" thickBot="1" x14ac:dyDescent="0.4"/>
    <row r="5" spans="1:553" ht="52.5" thickBot="1" x14ac:dyDescent="0.4">
      <c r="C5" s="86" t="s">
        <v>385</v>
      </c>
      <c r="D5" s="197">
        <f>SUMIF(C:C,$C$7,D:D)</f>
        <v>372000</v>
      </c>
    </row>
    <row r="6" spans="1:553" thickBot="1" x14ac:dyDescent="0.4">
      <c r="C6" s="106"/>
      <c r="D6" s="106"/>
      <c r="E6" s="106"/>
      <c r="F6" s="106"/>
      <c r="G6" s="77"/>
      <c r="H6" s="106"/>
      <c r="I6" s="106"/>
    </row>
    <row r="7" spans="1:553" thickBot="1" x14ac:dyDescent="0.4">
      <c r="C7" s="156" t="s">
        <v>53</v>
      </c>
      <c r="D7" s="350">
        <f>SUM(F14:F17)</f>
        <v>30000</v>
      </c>
      <c r="F7" s="944">
        <f>D7+D20+D33+D45+D59+D75+D90+D103+D116+D144</f>
        <v>372000</v>
      </c>
      <c r="G7" s="78"/>
      <c r="H7" s="70"/>
      <c r="I7" s="70"/>
    </row>
    <row r="8" spans="1:553" ht="14.45" x14ac:dyDescent="0.35">
      <c r="B8" s="92"/>
      <c r="C8" s="70"/>
      <c r="D8" s="31"/>
      <c r="E8" s="92"/>
      <c r="F8" s="92"/>
      <c r="G8" s="92"/>
      <c r="H8" s="75"/>
      <c r="I8" s="75"/>
      <c r="J8" s="75"/>
      <c r="K8" s="111"/>
    </row>
    <row r="9" spans="1:553" ht="14.45" x14ac:dyDescent="0.35">
      <c r="B9" s="92"/>
      <c r="C9" s="70"/>
      <c r="D9" s="31"/>
      <c r="E9" s="92"/>
      <c r="F9" s="92"/>
      <c r="G9" s="92"/>
      <c r="H9" s="75"/>
      <c r="I9" s="75"/>
      <c r="J9" s="75"/>
      <c r="K9" s="111"/>
    </row>
    <row r="10" spans="1:553" ht="15.6" x14ac:dyDescent="0.35">
      <c r="B10" s="92"/>
      <c r="C10" s="201" t="s">
        <v>392</v>
      </c>
      <c r="D10" s="347" t="s">
        <v>3217</v>
      </c>
      <c r="E10" s="92"/>
      <c r="F10" s="92"/>
      <c r="G10" s="92"/>
      <c r="H10" s="75"/>
      <c r="I10" s="75"/>
      <c r="J10" s="75"/>
      <c r="K10" s="111"/>
    </row>
    <row r="11" spans="1:553" ht="18.600000000000001" x14ac:dyDescent="0.35">
      <c r="B11" s="92"/>
      <c r="C11" s="207" t="str">
        <f>IFERROR(VLOOKUP(D10,'1. Desarrollo e Innov. Curricu.'!$E:$F,2,FALSE),IFERROR(VLOOKUP(D10,'2. Investigación Científica'!$E:$F,2,FALSE),IFERROR(VLOOKUP(D10,'3. Vinculación Univ. Sociedad'!$E:$F,2,FALSE),IFERROR(VLOOKUP(D10,'4. Docencia y Profesorado Univ.'!$E:$F,2,FALSE),IFERROR(VLOOKUP(D10,'5. Estudiantes y Graduados'!$E:$F,2,FALSE),IFERROR(VLOOKUP(D10,'11. Gestion Administrativa'!$E:$F,2,FALSE),IFERROR(VLOOKUP(D10,'13. Gestión Académica'!$E:$F,2,FALSE),IFERROR(VLOOKUP(D10,'8. Asegura. de la Calid. y M'!$E:$F,2,FALSE),IFERROR(VLOOKUP(D10,'6. Gestión del Conocimiento'!$E:$F,2,FALSE),IFERROR(VLOOKUP(D10,'15. Gobernabilidad y Proceso...'!$E:$F,2,FALSE),IFERROR(VLOOKUP(D10,'12. Gestión del Talento Humano'!$E:$F,2,FALSE),IFERROR(VLOOKUP(D10,'14. Internacional... de la E.S.'!$E:$F,2,FALSE),IFERROR(VLOOKUP(D10,'10. Posgrado'!$E:$F,2,FALSE),IFERROR(VLOOKUP(D10,'17. Gestión TIC'!$E:$F,2,FALSE),IFERROR(VLOOKUP(D10,'16. Desa. del Sistema Educ.Sup.'!$E:$F,2,FALSE),IFERROR(VLOOKUP(D10,'9. Cultura de Inno. Insti...'!$E:$F,2,FALSE),VLOOKUP(D10,'7. Lo Esencial de la Reforma U.'!$E:$F,2,0)))))))))))))))))</f>
        <v>Gestionar la Adquisición de Fondos Bibliográficos</v>
      </c>
      <c r="D11" s="31"/>
      <c r="E11" s="92"/>
      <c r="F11" s="92"/>
      <c r="G11" s="92"/>
      <c r="H11" s="75"/>
      <c r="I11" s="75"/>
      <c r="J11" s="75"/>
      <c r="K11" s="111"/>
    </row>
    <row r="12" spans="1:553" thickBot="1" x14ac:dyDescent="0.4">
      <c r="F12" s="92"/>
      <c r="G12" s="75"/>
      <c r="H12" s="75"/>
      <c r="I12" s="75"/>
    </row>
    <row r="13" spans="1:553" ht="15.75" thickBot="1" x14ac:dyDescent="0.3">
      <c r="C13" s="128" t="s">
        <v>44</v>
      </c>
      <c r="D13" s="128" t="s">
        <v>55</v>
      </c>
      <c r="E13" s="135" t="s">
        <v>57</v>
      </c>
      <c r="F13" s="134" t="s">
        <v>27</v>
      </c>
      <c r="G13" s="132" t="s">
        <v>131</v>
      </c>
      <c r="H13" s="135" t="s">
        <v>46</v>
      </c>
      <c r="I13" s="132" t="s">
        <v>132</v>
      </c>
      <c r="J13" s="132" t="s">
        <v>410</v>
      </c>
      <c r="K13" s="132" t="s">
        <v>411</v>
      </c>
    </row>
    <row r="14" spans="1:553" x14ac:dyDescent="0.25">
      <c r="C14" s="217" t="s">
        <v>454</v>
      </c>
      <c r="D14" s="218"/>
      <c r="E14" s="216">
        <f>HLOOKUP(C14,$AF$2:$BS$3,2,0)</f>
        <v>4616.0730000000003</v>
      </c>
      <c r="F14" s="96">
        <f t="shared" ref="F14:F17" si="0">D14*E14</f>
        <v>0</v>
      </c>
      <c r="G14" s="160"/>
      <c r="H14" s="141"/>
      <c r="I14" s="129" t="e">
        <f>VLOOKUP(H14,Presupuesto!$B$11:$C$565,2,0)</f>
        <v>#N/A</v>
      </c>
      <c r="J14" s="215" t="s">
        <v>1467</v>
      </c>
      <c r="K14" s="97" t="s">
        <v>394</v>
      </c>
    </row>
    <row r="15" spans="1:553" x14ac:dyDescent="0.25">
      <c r="C15" s="140" t="s">
        <v>3218</v>
      </c>
      <c r="D15" s="157">
        <v>1</v>
      </c>
      <c r="E15" s="122">
        <v>30000</v>
      </c>
      <c r="F15" s="96">
        <f t="shared" ref="F15:F16" si="1">D15*E15</f>
        <v>30000</v>
      </c>
      <c r="G15" s="160" t="s">
        <v>1497</v>
      </c>
      <c r="H15" s="141" t="s">
        <v>829</v>
      </c>
      <c r="I15" s="129" t="str">
        <f>VLOOKUP(H15,Presupuesto!$B$11:$C$565,2,0)</f>
        <v>TEXTOS DE ENSE¥ANZA LIBRERÖA</v>
      </c>
      <c r="J15" s="97" t="s">
        <v>1364</v>
      </c>
      <c r="K15" s="97" t="s">
        <v>412</v>
      </c>
    </row>
    <row r="16" spans="1:553" ht="14.45" x14ac:dyDescent="0.35">
      <c r="C16" s="140"/>
      <c r="D16" s="157"/>
      <c r="E16" s="122"/>
      <c r="F16" s="96">
        <f t="shared" si="1"/>
        <v>0</v>
      </c>
      <c r="G16" s="160"/>
      <c r="H16" s="141"/>
      <c r="I16" s="129"/>
      <c r="J16" s="97" t="str">
        <f>$J$14</f>
        <v>Desarrollo del Sistema de Educación Superior</v>
      </c>
      <c r="K16" s="97" t="s">
        <v>412</v>
      </c>
    </row>
    <row r="17" spans="3:11" thickBot="1" x14ac:dyDescent="0.4">
      <c r="C17" s="146"/>
      <c r="D17" s="158"/>
      <c r="E17" s="102"/>
      <c r="F17" s="104">
        <f t="shared" si="0"/>
        <v>0</v>
      </c>
      <c r="G17" s="161"/>
      <c r="H17" s="147"/>
      <c r="I17" s="131"/>
      <c r="J17" s="105" t="str">
        <f>$J$14</f>
        <v>Desarrollo del Sistema de Educación Superior</v>
      </c>
      <c r="K17" s="123" t="s">
        <v>394</v>
      </c>
    </row>
    <row r="19" spans="3:11" thickBot="1" x14ac:dyDescent="0.4">
      <c r="F19" s="89"/>
      <c r="G19" s="88"/>
      <c r="H19" s="89"/>
      <c r="I19" s="89"/>
    </row>
    <row r="20" spans="3:11" thickBot="1" x14ac:dyDescent="0.4">
      <c r="C20" s="156" t="s">
        <v>53</v>
      </c>
      <c r="D20" s="350">
        <f>SUM(F27:F30)</f>
        <v>30000</v>
      </c>
      <c r="F20" s="70"/>
      <c r="G20" s="78"/>
      <c r="H20" s="70"/>
      <c r="I20" s="70"/>
    </row>
    <row r="21" spans="3:11" ht="14.45" x14ac:dyDescent="0.35">
      <c r="C21" s="70"/>
      <c r="D21" s="31"/>
      <c r="E21" s="92"/>
      <c r="F21" s="92"/>
      <c r="G21" s="92"/>
      <c r="H21" s="75"/>
      <c r="I21" s="75"/>
      <c r="J21" s="75"/>
      <c r="K21" s="111"/>
    </row>
    <row r="22" spans="3:11" ht="14.45" x14ac:dyDescent="0.35">
      <c r="C22" s="70"/>
      <c r="D22" s="31"/>
      <c r="E22" s="92"/>
      <c r="F22" s="92"/>
      <c r="G22" s="92"/>
      <c r="H22" s="75"/>
      <c r="I22" s="75"/>
      <c r="J22" s="75"/>
      <c r="K22" s="111"/>
    </row>
    <row r="23" spans="3:11" ht="15.6" x14ac:dyDescent="0.35">
      <c r="C23" s="201" t="s">
        <v>392</v>
      </c>
      <c r="D23" s="347" t="s">
        <v>3216</v>
      </c>
      <c r="E23" s="92"/>
      <c r="F23" s="92"/>
      <c r="G23" s="92"/>
      <c r="H23" s="75"/>
      <c r="I23" s="75"/>
      <c r="J23" s="75"/>
      <c r="K23" s="111"/>
    </row>
    <row r="24" spans="3:11" ht="18.600000000000001" x14ac:dyDescent="0.35">
      <c r="C24" s="207"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 xml:space="preserve">Gestionar la compra de 50 libros. </v>
      </c>
      <c r="D24" s="31"/>
      <c r="E24" s="92"/>
      <c r="F24" s="92"/>
      <c r="G24" s="92"/>
      <c r="H24" s="75"/>
      <c r="I24" s="75"/>
      <c r="J24" s="75"/>
      <c r="K24" s="111"/>
    </row>
    <row r="25" spans="3:11" thickBot="1" x14ac:dyDescent="0.4">
      <c r="F25" s="92"/>
      <c r="G25" s="75"/>
      <c r="H25" s="75"/>
      <c r="I25" s="75"/>
    </row>
    <row r="26" spans="3:11" ht="15.75" thickBot="1" x14ac:dyDescent="0.3">
      <c r="C26" s="128" t="s">
        <v>44</v>
      </c>
      <c r="D26" s="128" t="s">
        <v>55</v>
      </c>
      <c r="E26" s="135" t="s">
        <v>57</v>
      </c>
      <c r="F26" s="134" t="s">
        <v>27</v>
      </c>
      <c r="G26" s="132" t="s">
        <v>131</v>
      </c>
      <c r="H26" s="135" t="s">
        <v>46</v>
      </c>
      <c r="I26" s="132" t="s">
        <v>132</v>
      </c>
      <c r="J26" s="132" t="s">
        <v>410</v>
      </c>
      <c r="K26" s="132" t="s">
        <v>411</v>
      </c>
    </row>
    <row r="27" spans="3:11" x14ac:dyDescent="0.25">
      <c r="C27" s="217" t="s">
        <v>439</v>
      </c>
      <c r="D27" s="218"/>
      <c r="E27" s="216">
        <f>HLOOKUP(C27,$AF$2:$BS$3,2,0)</f>
        <v>620</v>
      </c>
      <c r="F27" s="96">
        <f t="shared" ref="F27:F30" si="2">D27*E27</f>
        <v>0</v>
      </c>
      <c r="G27" s="160"/>
      <c r="H27" s="141"/>
      <c r="I27" s="129" t="e">
        <f>VLOOKUP(H27,Presupuesto!$B$11:$C$565,2,0)</f>
        <v>#N/A</v>
      </c>
      <c r="J27" s="215" t="s">
        <v>1467</v>
      </c>
      <c r="K27" s="97" t="s">
        <v>394</v>
      </c>
    </row>
    <row r="28" spans="3:11" x14ac:dyDescent="0.25">
      <c r="C28" s="140" t="s">
        <v>3219</v>
      </c>
      <c r="D28" s="157">
        <v>1</v>
      </c>
      <c r="E28" s="122">
        <v>30000</v>
      </c>
      <c r="F28" s="96">
        <f t="shared" si="2"/>
        <v>30000</v>
      </c>
      <c r="G28" s="160" t="s">
        <v>1497</v>
      </c>
      <c r="H28" s="141" t="s">
        <v>829</v>
      </c>
      <c r="I28" s="129" t="str">
        <f>VLOOKUP(H28,Presupuesto!$B$11:$C$565,2,0)</f>
        <v>TEXTOS DE ENSE¥ANZA LIBRERÖA</v>
      </c>
      <c r="J28" s="97" t="s">
        <v>1364</v>
      </c>
      <c r="K28" s="97" t="s">
        <v>412</v>
      </c>
    </row>
    <row r="29" spans="3:11" ht="14.45" x14ac:dyDescent="0.35">
      <c r="C29" s="144"/>
      <c r="D29" s="150"/>
      <c r="E29" s="117"/>
      <c r="F29" s="96">
        <f t="shared" si="2"/>
        <v>0</v>
      </c>
      <c r="G29" s="160"/>
      <c r="H29" s="145"/>
      <c r="I29" s="129" t="e">
        <f>VLOOKUP(H29,Presupuesto!$B$11:$C$565,2,0)</f>
        <v>#N/A</v>
      </c>
      <c r="J29" s="97" t="str">
        <f>$J$27</f>
        <v>Desarrollo del Sistema de Educación Superior</v>
      </c>
      <c r="K29" s="97" t="s">
        <v>412</v>
      </c>
    </row>
    <row r="30" spans="3:11" thickBot="1" x14ac:dyDescent="0.4">
      <c r="C30" s="146"/>
      <c r="D30" s="158"/>
      <c r="E30" s="102"/>
      <c r="F30" s="104">
        <f t="shared" si="2"/>
        <v>0</v>
      </c>
      <c r="G30" s="161"/>
      <c r="H30" s="147"/>
      <c r="I30" s="131" t="e">
        <f>VLOOKUP(H30,Presupuesto!$B$11:$C$565,2,0)</f>
        <v>#N/A</v>
      </c>
      <c r="J30" s="105" t="str">
        <f>$J$27</f>
        <v>Desarrollo del Sistema de Educación Superior</v>
      </c>
      <c r="K30" s="123" t="s">
        <v>394</v>
      </c>
    </row>
    <row r="32" spans="3:11" thickBot="1" x14ac:dyDescent="0.4"/>
    <row r="33" spans="3:11" thickBot="1" x14ac:dyDescent="0.4">
      <c r="C33" s="156" t="s">
        <v>53</v>
      </c>
      <c r="D33" s="350">
        <f>SUM(F40:F42)</f>
        <v>20000</v>
      </c>
      <c r="F33" s="70"/>
      <c r="G33" s="78"/>
      <c r="H33" s="70"/>
      <c r="I33" s="70"/>
    </row>
    <row r="34" spans="3:11" ht="14.45" x14ac:dyDescent="0.35">
      <c r="C34" s="70"/>
      <c r="D34" s="31"/>
      <c r="E34" s="92"/>
      <c r="F34" s="92"/>
      <c r="G34" s="92"/>
      <c r="H34" s="75"/>
      <c r="I34" s="75"/>
      <c r="J34" s="75"/>
      <c r="K34" s="111"/>
    </row>
    <row r="35" spans="3:11" ht="14.45" x14ac:dyDescent="0.35">
      <c r="C35" s="70"/>
      <c r="D35" s="31"/>
      <c r="E35" s="92"/>
      <c r="F35" s="92"/>
      <c r="G35" s="92"/>
      <c r="H35" s="75"/>
      <c r="I35" s="75"/>
      <c r="J35" s="75"/>
      <c r="K35" s="111"/>
    </row>
    <row r="36" spans="3:11" ht="15.6" x14ac:dyDescent="0.35">
      <c r="C36" s="201" t="s">
        <v>392</v>
      </c>
      <c r="D36" s="347" t="s">
        <v>3220</v>
      </c>
      <c r="E36" s="92"/>
      <c r="F36" s="92"/>
      <c r="G36" s="92"/>
      <c r="H36" s="75"/>
      <c r="I36" s="75"/>
      <c r="J36" s="75"/>
      <c r="K36" s="111"/>
    </row>
    <row r="37" spans="3:11" ht="18.600000000000001" x14ac:dyDescent="0.35">
      <c r="C37" s="207"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 xml:space="preserve">Actualizar la bibliografía  del área de conocimiento de Trabajo Social. </v>
      </c>
      <c r="D37" s="370"/>
      <c r="E37" s="92"/>
      <c r="F37" s="92"/>
      <c r="G37" s="92"/>
      <c r="H37" s="75"/>
      <c r="I37" s="75"/>
      <c r="J37" s="75"/>
      <c r="K37" s="111"/>
    </row>
    <row r="38" spans="3:11" thickBot="1" x14ac:dyDescent="0.4">
      <c r="F38" s="92"/>
      <c r="G38" s="75"/>
      <c r="H38" s="75"/>
      <c r="I38" s="75"/>
    </row>
    <row r="39" spans="3:11" ht="15.75" thickBot="1" x14ac:dyDescent="0.3">
      <c r="C39" s="128" t="s">
        <v>44</v>
      </c>
      <c r="D39" s="128" t="s">
        <v>55</v>
      </c>
      <c r="E39" s="135" t="s">
        <v>57</v>
      </c>
      <c r="F39" s="134" t="s">
        <v>27</v>
      </c>
      <c r="G39" s="132" t="s">
        <v>131</v>
      </c>
      <c r="H39" s="135" t="s">
        <v>46</v>
      </c>
      <c r="I39" s="132" t="s">
        <v>132</v>
      </c>
      <c r="J39" s="132" t="s">
        <v>410</v>
      </c>
      <c r="K39" s="132" t="s">
        <v>411</v>
      </c>
    </row>
    <row r="40" spans="3:11" x14ac:dyDescent="0.25">
      <c r="C40" s="217" t="s">
        <v>439</v>
      </c>
      <c r="D40" s="218">
        <v>1</v>
      </c>
      <c r="E40" s="216">
        <v>0</v>
      </c>
      <c r="F40" s="96">
        <f t="shared" ref="F40:F42" si="3">D40*E40</f>
        <v>0</v>
      </c>
      <c r="G40" s="160"/>
      <c r="H40" s="141"/>
      <c r="I40" s="129" t="e">
        <f>VLOOKUP(H40,Presupuesto!$B$11:$C$565,2,0)</f>
        <v>#N/A</v>
      </c>
      <c r="J40" s="215" t="s">
        <v>1467</v>
      </c>
      <c r="K40" s="97" t="s">
        <v>394</v>
      </c>
    </row>
    <row r="41" spans="3:11" x14ac:dyDescent="0.25">
      <c r="C41" s="140" t="s">
        <v>3221</v>
      </c>
      <c r="D41" s="157">
        <v>1</v>
      </c>
      <c r="E41" s="122">
        <v>20000</v>
      </c>
      <c r="F41" s="96">
        <f t="shared" si="3"/>
        <v>20000</v>
      </c>
      <c r="G41" s="160" t="s">
        <v>129</v>
      </c>
      <c r="H41" s="141" t="s">
        <v>829</v>
      </c>
      <c r="I41" s="129" t="str">
        <f>VLOOKUP(H41,Presupuesto!$B$11:$C$565,2,0)</f>
        <v>TEXTOS DE ENSE¥ANZA LIBRERÖA</v>
      </c>
      <c r="J41" s="97" t="s">
        <v>1364</v>
      </c>
      <c r="K41" s="97" t="s">
        <v>412</v>
      </c>
    </row>
    <row r="42" spans="3:11" ht="14.45" x14ac:dyDescent="0.35">
      <c r="C42" s="140"/>
      <c r="D42" s="157"/>
      <c r="E42" s="122"/>
      <c r="F42" s="96">
        <f t="shared" si="3"/>
        <v>0</v>
      </c>
      <c r="G42" s="160"/>
      <c r="H42" s="141"/>
      <c r="I42" s="129" t="e">
        <f>VLOOKUP(H42,Presupuesto!$B$11:$C$565,2,0)</f>
        <v>#N/A</v>
      </c>
      <c r="J42" s="97" t="str">
        <f t="shared" ref="J42" si="4">$J$40</f>
        <v>Desarrollo del Sistema de Educación Superior</v>
      </c>
      <c r="K42" s="97" t="s">
        <v>412</v>
      </c>
    </row>
    <row r="44" spans="3:11" thickBot="1" x14ac:dyDescent="0.4">
      <c r="F44" s="89"/>
      <c r="G44" s="88"/>
      <c r="H44" s="89"/>
      <c r="I44" s="89"/>
    </row>
    <row r="45" spans="3:11" thickBot="1" x14ac:dyDescent="0.4">
      <c r="C45" s="156" t="s">
        <v>53</v>
      </c>
      <c r="D45" s="350">
        <f>SUM(F52:F56)</f>
        <v>50000</v>
      </c>
      <c r="F45" s="70"/>
      <c r="G45" s="78"/>
      <c r="H45" s="70"/>
      <c r="I45" s="70"/>
    </row>
    <row r="46" spans="3:11" ht="14.45" x14ac:dyDescent="0.35">
      <c r="C46" s="70"/>
      <c r="D46" s="31"/>
      <c r="E46" s="92"/>
      <c r="F46" s="92"/>
      <c r="G46" s="92"/>
      <c r="H46" s="75"/>
      <c r="I46" s="75"/>
      <c r="J46" s="75"/>
      <c r="K46" s="111"/>
    </row>
    <row r="47" spans="3:11" ht="14.45" x14ac:dyDescent="0.35">
      <c r="C47" s="70"/>
      <c r="D47" s="31"/>
      <c r="E47" s="92"/>
      <c r="F47" s="92"/>
      <c r="G47" s="92"/>
      <c r="H47" s="75"/>
      <c r="I47" s="75"/>
      <c r="J47" s="75"/>
      <c r="K47" s="111"/>
    </row>
    <row r="48" spans="3:11" ht="15.6" x14ac:dyDescent="0.35">
      <c r="C48" s="201" t="s">
        <v>392</v>
      </c>
      <c r="D48" s="347" t="s">
        <v>3243</v>
      </c>
      <c r="E48" s="92"/>
      <c r="F48" s="92"/>
      <c r="G48" s="92"/>
      <c r="H48" s="75"/>
      <c r="I48" s="75"/>
      <c r="J48" s="75"/>
      <c r="K48" s="111"/>
    </row>
    <row r="49" spans="3:11" ht="18.600000000000001" x14ac:dyDescent="0.35">
      <c r="C49" s="207" t="str">
        <f>IFERROR(VLOOKUP(D48,'1. Desarrollo e Innov. Curricu.'!$E:$F,2,FALSE),IFERROR(VLOOKUP(D48,'2. Investigación Científica'!$E:$F,2,FALSE),IFERROR(VLOOKUP(D48,'3. Vinculación Univ. Sociedad'!$E:$F,2,FALSE),IFERROR(VLOOKUP(D48,'4. Docencia y Profesorado Univ.'!$E:$F,2,FALSE),IFERROR(VLOOKUP(D48,'5. Estudiantes y Graduados'!$E:$F,2,FALSE),IFERROR(VLOOKUP(D48,'11. Gestion Administrativa'!$E:$F,2,FALSE),IFERROR(VLOOKUP(D48,'13. Gestión Académica'!$E:$F,2,FALSE),IFERROR(VLOOKUP(D48,'8. Asegura. de la Calid. y M'!$E:$F,2,FALSE),IFERROR(VLOOKUP(D48,'6. Gestión del Conocimiento'!$E:$F,2,FALSE),IFERROR(VLOOKUP(D48,'15. Gobernabilidad y Proceso...'!$E:$F,2,FALSE),IFERROR(VLOOKUP(D48,'12. Gestión del Talento Humano'!$E:$F,2,FALSE),IFERROR(VLOOKUP(D48,'14. Internacional... de la E.S.'!$E:$F,2,FALSE),IFERROR(VLOOKUP(D48,'10. Posgrado'!$E:$F,2,FALSE),IFERROR(VLOOKUP(D48,'17. Gestión TIC'!$E:$F,2,FALSE),IFERROR(VLOOKUP(D48,'16. Desa. del Sistema Educ.Sup.'!$E:$F,2,FALSE),IFERROR(VLOOKUP(D48,'9. Cultura de Inno. Insti...'!$E:$F,2,FALSE),VLOOKUP(D48,'7. Lo Esencial de la Reforma U.'!$E:$F,2,0)))))))))))))))))</f>
        <v>Solicitar la adquisición de 5 pruebas psicológicas</v>
      </c>
      <c r="D49" s="31"/>
      <c r="E49" s="92"/>
      <c r="F49" s="92"/>
      <c r="G49" s="92"/>
      <c r="H49" s="75"/>
      <c r="I49" s="75"/>
      <c r="J49" s="75"/>
      <c r="K49" s="111"/>
    </row>
    <row r="50" spans="3:11" thickBot="1" x14ac:dyDescent="0.4">
      <c r="F50" s="92"/>
      <c r="G50" s="75"/>
      <c r="H50" s="75"/>
      <c r="I50" s="75"/>
    </row>
    <row r="51" spans="3:11" ht="15.75" thickBot="1" x14ac:dyDescent="0.3">
      <c r="C51" s="128" t="s">
        <v>44</v>
      </c>
      <c r="D51" s="128" t="s">
        <v>55</v>
      </c>
      <c r="E51" s="135" t="s">
        <v>57</v>
      </c>
      <c r="F51" s="134" t="s">
        <v>27</v>
      </c>
      <c r="G51" s="132" t="s">
        <v>131</v>
      </c>
      <c r="H51" s="135" t="s">
        <v>46</v>
      </c>
      <c r="I51" s="132" t="s">
        <v>132</v>
      </c>
      <c r="J51" s="132" t="s">
        <v>410</v>
      </c>
      <c r="K51" s="132" t="s">
        <v>411</v>
      </c>
    </row>
    <row r="52" spans="3:11" x14ac:dyDescent="0.25">
      <c r="C52" s="217" t="s">
        <v>439</v>
      </c>
      <c r="D52" s="218"/>
      <c r="E52" s="216">
        <f>HLOOKUP(C52,$AF$2:$BS$3,2,0)</f>
        <v>620</v>
      </c>
      <c r="F52" s="96">
        <f t="shared" ref="F52:F56" si="5">D52*E52</f>
        <v>0</v>
      </c>
      <c r="G52" s="160"/>
      <c r="H52" s="141"/>
      <c r="I52" s="129" t="e">
        <f>VLOOKUP(H52,Presupuesto!$B$11:$C$565,2,0)</f>
        <v>#N/A</v>
      </c>
      <c r="J52" s="215" t="s">
        <v>1467</v>
      </c>
      <c r="K52" s="97" t="s">
        <v>394</v>
      </c>
    </row>
    <row r="53" spans="3:11" x14ac:dyDescent="0.25">
      <c r="C53" s="140" t="s">
        <v>3247</v>
      </c>
      <c r="D53" s="157">
        <v>1</v>
      </c>
      <c r="E53" s="122">
        <v>50000</v>
      </c>
      <c r="F53" s="96">
        <f t="shared" si="5"/>
        <v>50000</v>
      </c>
      <c r="G53" s="160" t="s">
        <v>1497</v>
      </c>
      <c r="H53" s="141" t="s">
        <v>825</v>
      </c>
      <c r="I53" s="129" t="str">
        <f>VLOOKUP(H53,Presupuesto!$B$11:$C$565,2,0)</f>
        <v>LIBROS REVISTAS Y PERIODICOS</v>
      </c>
      <c r="J53" s="97" t="s">
        <v>1364</v>
      </c>
      <c r="K53" s="97" t="s">
        <v>397</v>
      </c>
    </row>
    <row r="54" spans="3:11" ht="14.45" x14ac:dyDescent="0.35">
      <c r="C54" s="140"/>
      <c r="D54" s="157"/>
      <c r="E54" s="122"/>
      <c r="F54" s="96">
        <f t="shared" si="5"/>
        <v>0</v>
      </c>
      <c r="G54" s="160"/>
      <c r="H54" s="141"/>
      <c r="I54" s="129" t="e">
        <f>VLOOKUP(H54,Presupuesto!$B$11:$C$565,2,0)</f>
        <v>#N/A</v>
      </c>
      <c r="J54" s="97" t="str">
        <f t="shared" ref="J54:J56" si="6">$J$52</f>
        <v>Desarrollo del Sistema de Educación Superior</v>
      </c>
      <c r="K54" s="97" t="s">
        <v>412</v>
      </c>
    </row>
    <row r="55" spans="3:11" ht="14.45" x14ac:dyDescent="0.35">
      <c r="C55" s="144"/>
      <c r="D55" s="150"/>
      <c r="E55" s="117"/>
      <c r="F55" s="96">
        <f t="shared" si="5"/>
        <v>0</v>
      </c>
      <c r="G55" s="160"/>
      <c r="H55" s="145"/>
      <c r="I55" s="129" t="e">
        <f>VLOOKUP(H55,Presupuesto!$B$11:$C$565,2,0)</f>
        <v>#N/A</v>
      </c>
      <c r="J55" s="97" t="str">
        <f t="shared" si="6"/>
        <v>Desarrollo del Sistema de Educación Superior</v>
      </c>
      <c r="K55" s="97" t="s">
        <v>412</v>
      </c>
    </row>
    <row r="56" spans="3:11" thickBot="1" x14ac:dyDescent="0.4">
      <c r="C56" s="146"/>
      <c r="D56" s="158"/>
      <c r="E56" s="102"/>
      <c r="F56" s="104">
        <f t="shared" si="5"/>
        <v>0</v>
      </c>
      <c r="G56" s="161"/>
      <c r="H56" s="147"/>
      <c r="I56" s="131" t="e">
        <f>VLOOKUP(H56,Presupuesto!$B$11:$C$565,2,0)</f>
        <v>#N/A</v>
      </c>
      <c r="J56" s="105" t="str">
        <f t="shared" si="6"/>
        <v>Desarrollo del Sistema de Educación Superior</v>
      </c>
      <c r="K56" s="123" t="s">
        <v>394</v>
      </c>
    </row>
    <row r="58" spans="3:11" thickBot="1" x14ac:dyDescent="0.4"/>
    <row r="59" spans="3:11" thickBot="1" x14ac:dyDescent="0.4">
      <c r="C59" s="156" t="s">
        <v>53</v>
      </c>
      <c r="D59" s="350">
        <f>SUM(F66:F72)</f>
        <v>30000</v>
      </c>
      <c r="F59" s="70"/>
      <c r="G59" s="78"/>
      <c r="H59" s="70"/>
      <c r="I59" s="70"/>
    </row>
    <row r="60" spans="3:11" ht="14.45" x14ac:dyDescent="0.35">
      <c r="C60" s="70"/>
      <c r="D60" s="31"/>
      <c r="E60" s="92"/>
      <c r="F60" s="92"/>
      <c r="G60" s="92"/>
      <c r="H60" s="75"/>
      <c r="I60" s="75"/>
      <c r="J60" s="75"/>
      <c r="K60" s="111"/>
    </row>
    <row r="61" spans="3:11" ht="14.45" x14ac:dyDescent="0.35">
      <c r="C61" s="70"/>
      <c r="D61" s="31"/>
      <c r="E61" s="92"/>
      <c r="F61" s="92"/>
      <c r="G61" s="92"/>
      <c r="H61" s="75"/>
      <c r="I61" s="75"/>
      <c r="J61" s="75"/>
      <c r="K61" s="111"/>
    </row>
    <row r="62" spans="3:11" ht="15.6" x14ac:dyDescent="0.35">
      <c r="C62" s="201" t="s">
        <v>392</v>
      </c>
      <c r="D62" s="347" t="s">
        <v>3244</v>
      </c>
      <c r="E62" s="92"/>
      <c r="F62" s="92"/>
      <c r="G62" s="92"/>
      <c r="H62" s="75"/>
      <c r="I62" s="75"/>
      <c r="J62" s="75"/>
      <c r="K62" s="111"/>
    </row>
    <row r="63" spans="3:11" ht="18.600000000000001" x14ac:dyDescent="0.35">
      <c r="C63" s="207" t="str">
        <f>IFERROR(VLOOKUP(D62,'1. Desarrollo e Innov. Curricu.'!$E:$F,2,FALSE),IFERROR(VLOOKUP(D62,'2. Investigación Científica'!$E:$F,2,FALSE),IFERROR(VLOOKUP(D62,'3. Vinculación Univ. Sociedad'!$E:$F,2,FALSE),IFERROR(VLOOKUP(D62,'4. Docencia y Profesorado Univ.'!$E:$F,2,FALSE),IFERROR(VLOOKUP(D62,'5. Estudiantes y Graduados'!$E:$F,2,FALSE),IFERROR(VLOOKUP(D62,'11. Gestion Administrativa'!$E:$F,2,FALSE),IFERROR(VLOOKUP(D62,'13. Gestión Académica'!$E:$F,2,FALSE),IFERROR(VLOOKUP(D62,'8. Asegura. de la Calid. y M'!$E:$F,2,FALSE),IFERROR(VLOOKUP(D62,'6. Gestión del Conocimiento'!$E:$F,2,FALSE),IFERROR(VLOOKUP(D62,'15. Gobernabilidad y Proceso...'!$E:$F,2,FALSE),IFERROR(VLOOKUP(D62,'12. Gestión del Talento Humano'!$E:$F,2,FALSE),IFERROR(VLOOKUP(D62,'14. Internacional... de la E.S.'!$E:$F,2,FALSE),IFERROR(VLOOKUP(D62,'10. Posgrado'!$E:$F,2,FALSE),IFERROR(VLOOKUP(D62,'17. Gestión TIC'!$E:$F,2,FALSE),IFERROR(VLOOKUP(D62,'16. Desa. del Sistema Educ.Sup.'!$E:$F,2,FALSE),IFERROR(VLOOKUP(D62,'9. Cultura de Inno. Insti...'!$E:$F,2,FALSE),VLOOKUP(D62,'7. Lo Esencial de la Reforma U.'!$E:$F,2,0)))))))))))))))))</f>
        <v>Gestionar la compra  de bibliografía actualizada.</v>
      </c>
      <c r="D63" s="31"/>
      <c r="E63" s="92"/>
      <c r="F63" s="92"/>
      <c r="G63" s="92"/>
      <c r="H63" s="75"/>
      <c r="I63" s="75"/>
      <c r="J63" s="75"/>
      <c r="K63" s="111"/>
    </row>
    <row r="64" spans="3:11" thickBot="1" x14ac:dyDescent="0.4">
      <c r="F64" s="92"/>
      <c r="G64" s="75"/>
      <c r="H64" s="75"/>
      <c r="I64" s="75"/>
    </row>
    <row r="65" spans="3:11" ht="15.75" thickBot="1" x14ac:dyDescent="0.3">
      <c r="C65" s="128" t="s">
        <v>44</v>
      </c>
      <c r="D65" s="128" t="s">
        <v>55</v>
      </c>
      <c r="E65" s="135" t="s">
        <v>57</v>
      </c>
      <c r="F65" s="134" t="s">
        <v>27</v>
      </c>
      <c r="G65" s="132" t="s">
        <v>131</v>
      </c>
      <c r="H65" s="135" t="s">
        <v>46</v>
      </c>
      <c r="I65" s="132" t="s">
        <v>132</v>
      </c>
      <c r="J65" s="132" t="s">
        <v>410</v>
      </c>
      <c r="K65" s="132" t="s">
        <v>411</v>
      </c>
    </row>
    <row r="66" spans="3:11" x14ac:dyDescent="0.25">
      <c r="C66" s="217" t="s">
        <v>439</v>
      </c>
      <c r="D66" s="218"/>
      <c r="E66" s="216">
        <f>HLOOKUP(C66,$AF$2:$BS$3,2,0)</f>
        <v>620</v>
      </c>
      <c r="F66" s="96">
        <f t="shared" ref="F66:F72" si="7">D66*E66</f>
        <v>0</v>
      </c>
      <c r="G66" s="160"/>
      <c r="H66" s="141"/>
      <c r="I66" s="129" t="e">
        <f>VLOOKUP(H66,Presupuesto!$B$11:$C$565,2,0)</f>
        <v>#N/A</v>
      </c>
      <c r="J66" s="215" t="s">
        <v>1467</v>
      </c>
      <c r="K66" s="97" t="s">
        <v>394</v>
      </c>
    </row>
    <row r="67" spans="3:11" x14ac:dyDescent="0.25">
      <c r="C67" s="140" t="s">
        <v>3248</v>
      </c>
      <c r="D67" s="157">
        <v>1</v>
      </c>
      <c r="E67" s="122">
        <v>30000</v>
      </c>
      <c r="F67" s="96">
        <f t="shared" si="7"/>
        <v>30000</v>
      </c>
      <c r="G67" s="160" t="s">
        <v>1497</v>
      </c>
      <c r="H67" s="141" t="s">
        <v>829</v>
      </c>
      <c r="I67" s="129" t="str">
        <f>VLOOKUP(H67,Presupuesto!$B$11:$C$565,2,0)</f>
        <v>TEXTOS DE ENSE¥ANZA LIBRERÖA</v>
      </c>
      <c r="J67" s="97" t="s">
        <v>1364</v>
      </c>
      <c r="K67" s="97" t="s">
        <v>397</v>
      </c>
    </row>
    <row r="68" spans="3:11" ht="14.45" x14ac:dyDescent="0.35">
      <c r="C68" s="140"/>
      <c r="D68" s="157"/>
      <c r="E68" s="122"/>
      <c r="F68" s="96">
        <f t="shared" si="7"/>
        <v>0</v>
      </c>
      <c r="G68" s="160"/>
      <c r="H68" s="141"/>
      <c r="I68" s="129" t="e">
        <f>VLOOKUP(H68,Presupuesto!$B$11:$C$565,2,0)</f>
        <v>#N/A</v>
      </c>
      <c r="J68" s="97" t="str">
        <f t="shared" ref="J68:J72" si="8">$J$66</f>
        <v>Desarrollo del Sistema de Educación Superior</v>
      </c>
      <c r="K68" s="97" t="s">
        <v>412</v>
      </c>
    </row>
    <row r="69" spans="3:11" ht="14.45" x14ac:dyDescent="0.35">
      <c r="C69" s="144"/>
      <c r="D69" s="150"/>
      <c r="E69" s="117"/>
      <c r="F69" s="96">
        <f t="shared" si="7"/>
        <v>0</v>
      </c>
      <c r="G69" s="160"/>
      <c r="H69" s="145"/>
      <c r="I69" s="129" t="e">
        <f>VLOOKUP(H69,Presupuesto!$B$11:$C$565,2,0)</f>
        <v>#N/A</v>
      </c>
      <c r="J69" s="97" t="str">
        <f t="shared" si="8"/>
        <v>Desarrollo del Sistema de Educación Superior</v>
      </c>
      <c r="K69" s="97" t="s">
        <v>412</v>
      </c>
    </row>
    <row r="70" spans="3:11" ht="14.45" x14ac:dyDescent="0.35">
      <c r="C70" s="144"/>
      <c r="D70" s="150"/>
      <c r="E70" s="117"/>
      <c r="F70" s="96">
        <f t="shared" si="7"/>
        <v>0</v>
      </c>
      <c r="G70" s="160"/>
      <c r="H70" s="145"/>
      <c r="I70" s="129" t="e">
        <f>VLOOKUP(H70,Presupuesto!$B$11:$C$565,2,0)</f>
        <v>#N/A</v>
      </c>
      <c r="J70" s="97" t="str">
        <f t="shared" si="8"/>
        <v>Desarrollo del Sistema de Educación Superior</v>
      </c>
      <c r="K70" s="97" t="s">
        <v>412</v>
      </c>
    </row>
    <row r="71" spans="3:11" ht="14.45" x14ac:dyDescent="0.35">
      <c r="C71" s="144"/>
      <c r="D71" s="150"/>
      <c r="E71" s="117"/>
      <c r="F71" s="96">
        <f t="shared" si="7"/>
        <v>0</v>
      </c>
      <c r="G71" s="160"/>
      <c r="H71" s="145"/>
      <c r="I71" s="129" t="e">
        <f>VLOOKUP(H71,Presupuesto!$B$11:$C$565,2,0)</f>
        <v>#N/A</v>
      </c>
      <c r="J71" s="97" t="str">
        <f t="shared" si="8"/>
        <v>Desarrollo del Sistema de Educación Superior</v>
      </c>
      <c r="K71" s="97" t="s">
        <v>412</v>
      </c>
    </row>
    <row r="72" spans="3:11" thickBot="1" x14ac:dyDescent="0.4">
      <c r="C72" s="146"/>
      <c r="D72" s="158"/>
      <c r="E72" s="102"/>
      <c r="F72" s="104">
        <f t="shared" si="7"/>
        <v>0</v>
      </c>
      <c r="G72" s="161"/>
      <c r="H72" s="147"/>
      <c r="I72" s="131" t="e">
        <f>VLOOKUP(H72,Presupuesto!$B$11:$C$565,2,0)</f>
        <v>#N/A</v>
      </c>
      <c r="J72" s="105" t="str">
        <f t="shared" si="8"/>
        <v>Desarrollo del Sistema de Educación Superior</v>
      </c>
      <c r="K72" s="123" t="s">
        <v>394</v>
      </c>
    </row>
    <row r="74" spans="3:11" thickBot="1" x14ac:dyDescent="0.4">
      <c r="F74" s="89"/>
      <c r="G74" s="88"/>
      <c r="H74" s="89"/>
      <c r="I74" s="89"/>
    </row>
    <row r="75" spans="3:11" thickBot="1" x14ac:dyDescent="0.4">
      <c r="C75" s="156" t="s">
        <v>53</v>
      </c>
      <c r="D75" s="350">
        <f>SUM(F82:F87)</f>
        <v>192000</v>
      </c>
      <c r="F75" s="70"/>
      <c r="G75" s="78"/>
      <c r="H75" s="70"/>
      <c r="I75" s="70"/>
    </row>
    <row r="76" spans="3:11" ht="14.45" x14ac:dyDescent="0.35">
      <c r="C76" s="70"/>
      <c r="D76" s="31"/>
      <c r="E76" s="92"/>
      <c r="F76" s="92"/>
      <c r="G76" s="92"/>
      <c r="H76" s="75"/>
      <c r="I76" s="75"/>
      <c r="J76" s="75"/>
      <c r="K76" s="111"/>
    </row>
    <row r="77" spans="3:11" ht="14.45" x14ac:dyDescent="0.35">
      <c r="C77" s="70"/>
      <c r="D77" s="31"/>
      <c r="E77" s="92"/>
      <c r="F77" s="92"/>
      <c r="G77" s="92"/>
      <c r="H77" s="75"/>
      <c r="I77" s="75"/>
      <c r="J77" s="75"/>
      <c r="K77" s="111"/>
    </row>
    <row r="78" spans="3:11" ht="15.6" x14ac:dyDescent="0.35">
      <c r="C78" s="201" t="s">
        <v>392</v>
      </c>
      <c r="D78" s="347" t="s">
        <v>3245</v>
      </c>
      <c r="E78" s="92"/>
      <c r="F78" s="92"/>
      <c r="G78" s="92"/>
      <c r="H78" s="75"/>
      <c r="I78" s="75"/>
      <c r="J78" s="75"/>
      <c r="K78" s="111"/>
    </row>
    <row r="79" spans="3:11" ht="18.600000000000001" x14ac:dyDescent="0.35">
      <c r="C79" s="207" t="str">
        <f>IFERROR(VLOOKUP(D78,'1. Desarrollo e Innov. Curricu.'!$E:$F,2,FALSE),IFERROR(VLOOKUP(D78,'2. Investigación Científica'!$E:$F,2,FALSE),IFERROR(VLOOKUP(D78,'3. Vinculación Univ. Sociedad'!$E:$F,2,FALSE),IFERROR(VLOOKUP(D78,'4. Docencia y Profesorado Univ.'!$E:$F,2,FALSE),IFERROR(VLOOKUP(D78,'5. Estudiantes y Graduados'!$E:$F,2,FALSE),IFERROR(VLOOKUP(D78,'11. Gestion Administrativa'!$E:$F,2,FALSE),IFERROR(VLOOKUP(D78,'13. Gestión Académica'!$E:$F,2,FALSE),IFERROR(VLOOKUP(D78,'8. Asegura. de la Calid. y M'!$E:$F,2,FALSE),IFERROR(VLOOKUP(D78,'6. Gestión del Conocimiento'!$E:$F,2,FALSE),IFERROR(VLOOKUP(D78,'15. Gobernabilidad y Proceso...'!$E:$F,2,FALSE),IFERROR(VLOOKUP(D78,'12. Gestión del Talento Humano'!$E:$F,2,FALSE),IFERROR(VLOOKUP(D78,'14. Internacional... de la E.S.'!$E:$F,2,FALSE),IFERROR(VLOOKUP(D78,'10. Posgrado'!$E:$F,2,FALSE),IFERROR(VLOOKUP(D78,'17. Gestión TIC'!$E:$F,2,FALSE),IFERROR(VLOOKUP(D78,'16. Desa. del Sistema Educ.Sup.'!$E:$F,2,FALSE),IFERROR(VLOOKUP(D78,'9. Cultura de Inno. Insti...'!$E:$F,2,FALSE),VLOOKUP(D78,'7. Lo Esencial de la Reforma U.'!$E:$F,2,0)))))))))))))))))</f>
        <v>Gestionar la compra de polígrafo</v>
      </c>
      <c r="D79" s="31"/>
      <c r="E79" s="92"/>
      <c r="F79" s="92"/>
      <c r="G79" s="92"/>
      <c r="H79" s="75"/>
      <c r="I79" s="75"/>
      <c r="J79" s="75"/>
      <c r="K79" s="111"/>
    </row>
    <row r="80" spans="3:11" thickBot="1" x14ac:dyDescent="0.4">
      <c r="F80" s="92"/>
      <c r="G80" s="75"/>
      <c r="H80" s="75"/>
      <c r="I80" s="75"/>
    </row>
    <row r="81" spans="3:11" ht="15.75" thickBot="1" x14ac:dyDescent="0.3">
      <c r="C81" s="128" t="s">
        <v>44</v>
      </c>
      <c r="D81" s="128" t="s">
        <v>55</v>
      </c>
      <c r="E81" s="135" t="s">
        <v>57</v>
      </c>
      <c r="F81" s="134" t="s">
        <v>27</v>
      </c>
      <c r="G81" s="132" t="s">
        <v>131</v>
      </c>
      <c r="H81" s="135" t="s">
        <v>46</v>
      </c>
      <c r="I81" s="132" t="s">
        <v>132</v>
      </c>
      <c r="J81" s="132" t="s">
        <v>410</v>
      </c>
      <c r="K81" s="132" t="s">
        <v>411</v>
      </c>
    </row>
    <row r="82" spans="3:11" x14ac:dyDescent="0.25">
      <c r="C82" s="217" t="s">
        <v>439</v>
      </c>
      <c r="D82" s="218">
        <v>1</v>
      </c>
      <c r="E82" s="216">
        <v>0</v>
      </c>
      <c r="F82" s="96">
        <f t="shared" ref="F82:F87" si="9">D82*E82</f>
        <v>0</v>
      </c>
      <c r="G82" s="160"/>
      <c r="H82" s="141"/>
      <c r="I82" s="129" t="e">
        <f>VLOOKUP(H82,Presupuesto!$B$11:$C$565,2,0)</f>
        <v>#N/A</v>
      </c>
      <c r="J82" s="215" t="s">
        <v>1467</v>
      </c>
      <c r="K82" s="97" t="s">
        <v>394</v>
      </c>
    </row>
    <row r="83" spans="3:11" x14ac:dyDescent="0.25">
      <c r="C83" s="140" t="s">
        <v>3250</v>
      </c>
      <c r="D83" s="157">
        <v>1</v>
      </c>
      <c r="E83" s="122">
        <v>192000</v>
      </c>
      <c r="F83" s="96">
        <f t="shared" si="9"/>
        <v>192000</v>
      </c>
      <c r="G83" s="160" t="s">
        <v>129</v>
      </c>
      <c r="H83" s="141" t="s">
        <v>1003</v>
      </c>
      <c r="I83" s="129" t="str">
        <f>VLOOKUP(H83,Presupuesto!$B$11:$C$565,2,0)</f>
        <v>EQUIPO MEDICO Y LABORATORIO</v>
      </c>
      <c r="J83" s="97" t="s">
        <v>1364</v>
      </c>
      <c r="K83" s="97" t="s">
        <v>395</v>
      </c>
    </row>
    <row r="84" spans="3:11" ht="14.45" x14ac:dyDescent="0.35">
      <c r="C84" s="140"/>
      <c r="D84" s="157"/>
      <c r="E84" s="122"/>
      <c r="F84" s="96">
        <f t="shared" si="9"/>
        <v>0</v>
      </c>
      <c r="G84" s="160"/>
      <c r="H84" s="141"/>
      <c r="I84" s="129" t="e">
        <f>VLOOKUP(H84,Presupuesto!$B$11:$C$565,2,0)</f>
        <v>#N/A</v>
      </c>
      <c r="J84" s="97" t="str">
        <f t="shared" ref="J84:J87" si="10">$J$82</f>
        <v>Desarrollo del Sistema de Educación Superior</v>
      </c>
      <c r="K84" s="97" t="s">
        <v>412</v>
      </c>
    </row>
    <row r="85" spans="3:11" ht="14.45" x14ac:dyDescent="0.35">
      <c r="C85" s="140"/>
      <c r="D85" s="157"/>
      <c r="E85" s="122"/>
      <c r="F85" s="96">
        <f t="shared" si="9"/>
        <v>0</v>
      </c>
      <c r="G85" s="160"/>
      <c r="H85" s="141"/>
      <c r="I85" s="129" t="e">
        <f>VLOOKUP(H85,Presupuesto!$B$11:$C$565,2,0)</f>
        <v>#N/A</v>
      </c>
      <c r="J85" s="97" t="str">
        <f t="shared" si="10"/>
        <v>Desarrollo del Sistema de Educación Superior</v>
      </c>
      <c r="K85" s="97" t="s">
        <v>412</v>
      </c>
    </row>
    <row r="86" spans="3:11" ht="14.45" x14ac:dyDescent="0.35">
      <c r="C86" s="140"/>
      <c r="D86" s="157"/>
      <c r="E86" s="122"/>
      <c r="F86" s="96">
        <f t="shared" si="9"/>
        <v>0</v>
      </c>
      <c r="G86" s="160"/>
      <c r="H86" s="141"/>
      <c r="I86" s="129" t="e">
        <f>VLOOKUP(H86,Presupuesto!$B$11:$C$565,2,0)</f>
        <v>#N/A</v>
      </c>
      <c r="J86" s="97" t="str">
        <f t="shared" si="10"/>
        <v>Desarrollo del Sistema de Educación Superior</v>
      </c>
      <c r="K86" s="97" t="s">
        <v>412</v>
      </c>
    </row>
    <row r="87" spans="3:11" ht="14.45" x14ac:dyDescent="0.35">
      <c r="C87" s="140"/>
      <c r="D87" s="157"/>
      <c r="E87" s="122"/>
      <c r="F87" s="96">
        <f t="shared" si="9"/>
        <v>0</v>
      </c>
      <c r="G87" s="160"/>
      <c r="H87" s="141"/>
      <c r="I87" s="129" t="e">
        <f>VLOOKUP(H87,Presupuesto!$B$11:$C$565,2,0)</f>
        <v>#N/A</v>
      </c>
      <c r="J87" s="97" t="str">
        <f t="shared" si="10"/>
        <v>Desarrollo del Sistema de Educación Superior</v>
      </c>
      <c r="K87" s="97" t="s">
        <v>401</v>
      </c>
    </row>
    <row r="89" spans="3:11" thickBot="1" x14ac:dyDescent="0.4"/>
    <row r="90" spans="3:11" thickBot="1" x14ac:dyDescent="0.4">
      <c r="C90" s="156" t="s">
        <v>53</v>
      </c>
      <c r="D90" s="350">
        <f>SUM(F97:F100)</f>
        <v>20000</v>
      </c>
      <c r="F90" s="70"/>
      <c r="G90" s="78"/>
      <c r="H90" s="70"/>
      <c r="I90" s="70"/>
    </row>
    <row r="91" spans="3:11" ht="14.45" x14ac:dyDescent="0.35">
      <c r="C91" s="70"/>
      <c r="D91" s="31"/>
      <c r="E91" s="92"/>
      <c r="F91" s="92"/>
      <c r="G91" s="92"/>
      <c r="H91" s="75"/>
      <c r="I91" s="75"/>
      <c r="J91" s="75"/>
      <c r="K91" s="111"/>
    </row>
    <row r="92" spans="3:11" ht="14.45" x14ac:dyDescent="0.35">
      <c r="C92" s="70"/>
      <c r="D92" s="31"/>
      <c r="E92" s="92"/>
      <c r="F92" s="92"/>
      <c r="G92" s="92"/>
      <c r="H92" s="75"/>
      <c r="I92" s="75"/>
      <c r="J92" s="75"/>
      <c r="K92" s="111"/>
    </row>
    <row r="93" spans="3:11" ht="15.6" x14ac:dyDescent="0.35">
      <c r="C93" s="201" t="s">
        <v>392</v>
      </c>
      <c r="D93" s="347" t="s">
        <v>3246</v>
      </c>
      <c r="E93" s="92"/>
      <c r="G93" s="92"/>
      <c r="H93" s="75"/>
      <c r="I93" s="75"/>
      <c r="J93" s="75"/>
      <c r="K93" s="111"/>
    </row>
    <row r="94" spans="3:11" ht="18.600000000000001" x14ac:dyDescent="0.35">
      <c r="C94" s="207"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 xml:space="preserve">Gestionar la compra de cincuenta(50 ) libros de la disciplina. </v>
      </c>
      <c r="D94" s="31"/>
      <c r="E94" s="92"/>
      <c r="F94" s="92"/>
      <c r="G94" s="92"/>
      <c r="H94" s="75"/>
      <c r="I94" s="75"/>
      <c r="J94" s="75"/>
      <c r="K94" s="111"/>
    </row>
    <row r="95" spans="3:11" thickBot="1" x14ac:dyDescent="0.4">
      <c r="F95" s="92"/>
      <c r="G95" s="75"/>
      <c r="H95" s="75"/>
      <c r="I95" s="75"/>
    </row>
    <row r="96" spans="3:11" ht="15.75" thickBot="1" x14ac:dyDescent="0.3">
      <c r="C96" s="128" t="s">
        <v>44</v>
      </c>
      <c r="D96" s="128" t="s">
        <v>55</v>
      </c>
      <c r="E96" s="135" t="s">
        <v>57</v>
      </c>
      <c r="F96" s="134" t="s">
        <v>27</v>
      </c>
      <c r="G96" s="132" t="s">
        <v>131</v>
      </c>
      <c r="H96" s="135" t="s">
        <v>46</v>
      </c>
      <c r="I96" s="132" t="s">
        <v>132</v>
      </c>
      <c r="J96" s="132" t="s">
        <v>410</v>
      </c>
      <c r="K96" s="132" t="s">
        <v>411</v>
      </c>
    </row>
    <row r="97" spans="3:11" x14ac:dyDescent="0.25">
      <c r="C97" s="217" t="s">
        <v>439</v>
      </c>
      <c r="D97" s="218"/>
      <c r="E97" s="216">
        <f>HLOOKUP(C97,$AF$2:$BS$3,2,0)</f>
        <v>620</v>
      </c>
      <c r="F97" s="96">
        <f t="shared" ref="F97:F100" si="11">D97*E97</f>
        <v>0</v>
      </c>
      <c r="G97" s="160"/>
      <c r="H97" s="141"/>
      <c r="I97" s="129" t="e">
        <f>VLOOKUP(H97,Presupuesto!$B$11:$C$565,2,0)</f>
        <v>#N/A</v>
      </c>
      <c r="J97" s="215" t="s">
        <v>1467</v>
      </c>
      <c r="K97" s="97" t="s">
        <v>394</v>
      </c>
    </row>
    <row r="98" spans="3:11" x14ac:dyDescent="0.25">
      <c r="C98" s="140" t="s">
        <v>3249</v>
      </c>
      <c r="D98" s="157">
        <v>1</v>
      </c>
      <c r="E98" s="122">
        <v>20000</v>
      </c>
      <c r="F98" s="96">
        <f t="shared" si="11"/>
        <v>20000</v>
      </c>
      <c r="G98" s="160" t="s">
        <v>1497</v>
      </c>
      <c r="H98" s="141" t="s">
        <v>829</v>
      </c>
      <c r="I98" s="129" t="str">
        <f>VLOOKUP(H98,Presupuesto!$B$11:$C$565,2,0)</f>
        <v>TEXTOS DE ENSE¥ANZA LIBRERÖA</v>
      </c>
      <c r="J98" s="97" t="s">
        <v>1364</v>
      </c>
      <c r="K98" s="97" t="s">
        <v>395</v>
      </c>
    </row>
    <row r="99" spans="3:11" ht="14.45" x14ac:dyDescent="0.35">
      <c r="C99" s="140"/>
      <c r="D99" s="157"/>
      <c r="E99" s="122"/>
      <c r="F99" s="96">
        <f t="shared" si="11"/>
        <v>0</v>
      </c>
      <c r="G99" s="160"/>
      <c r="H99" s="141"/>
      <c r="I99" s="129" t="e">
        <f>VLOOKUP(H99,Presupuesto!$B$11:$C$565,2,0)</f>
        <v>#N/A</v>
      </c>
      <c r="J99" s="97" t="str">
        <f t="shared" ref="J99:J100" si="12">$J$97</f>
        <v>Desarrollo del Sistema de Educación Superior</v>
      </c>
      <c r="K99" s="97" t="s">
        <v>412</v>
      </c>
    </row>
    <row r="100" spans="3:11" ht="14.45" x14ac:dyDescent="0.35">
      <c r="C100" s="140"/>
      <c r="D100" s="157"/>
      <c r="E100" s="122"/>
      <c r="F100" s="96">
        <f t="shared" si="11"/>
        <v>0</v>
      </c>
      <c r="G100" s="160"/>
      <c r="H100" s="141"/>
      <c r="I100" s="129" t="e">
        <f>VLOOKUP(H100,Presupuesto!$B$11:$C$565,2,0)</f>
        <v>#N/A</v>
      </c>
      <c r="J100" s="97" t="str">
        <f t="shared" si="12"/>
        <v>Desarrollo del Sistema de Educación Superior</v>
      </c>
      <c r="K100" s="97" t="s">
        <v>412</v>
      </c>
    </row>
    <row r="102" spans="3:11" s="428" customFormat="1" thickBot="1" x14ac:dyDescent="0.4">
      <c r="G102" s="415"/>
    </row>
    <row r="103" spans="3:11" s="428" customFormat="1" thickBot="1" x14ac:dyDescent="0.4">
      <c r="C103" s="156" t="s">
        <v>53</v>
      </c>
      <c r="D103" s="350">
        <f>SUM(F110:F113)</f>
        <v>0</v>
      </c>
      <c r="F103" s="70"/>
      <c r="G103" s="78"/>
      <c r="H103" s="70"/>
      <c r="I103" s="70"/>
    </row>
    <row r="104" spans="3:11" s="428" customFormat="1" ht="14.45" x14ac:dyDescent="0.35">
      <c r="C104" s="70"/>
      <c r="D104" s="31"/>
      <c r="E104" s="92"/>
      <c r="F104" s="92"/>
      <c r="G104" s="92"/>
      <c r="H104" s="75"/>
      <c r="I104" s="75"/>
      <c r="J104" s="75"/>
      <c r="K104" s="111"/>
    </row>
    <row r="105" spans="3:11" s="428" customFormat="1" ht="14.45" x14ac:dyDescent="0.35">
      <c r="C105" s="70"/>
      <c r="D105" s="31"/>
      <c r="E105" s="92"/>
      <c r="F105" s="92"/>
      <c r="G105" s="92"/>
      <c r="H105" s="75"/>
      <c r="I105" s="75"/>
      <c r="J105" s="75"/>
      <c r="K105" s="111"/>
    </row>
    <row r="106" spans="3:11" s="428" customFormat="1" ht="15.6" x14ac:dyDescent="0.35">
      <c r="C106" s="201" t="s">
        <v>392</v>
      </c>
      <c r="D106" s="347"/>
      <c r="E106" s="92"/>
      <c r="G106" s="92"/>
      <c r="H106" s="75"/>
      <c r="I106" s="75"/>
      <c r="J106" s="75"/>
      <c r="K106" s="111"/>
    </row>
    <row r="107" spans="3:11" s="428" customFormat="1" ht="18.600000000000001" x14ac:dyDescent="0.35">
      <c r="C107" s="20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1" s="428" customFormat="1" thickBot="1" x14ac:dyDescent="0.4">
      <c r="F108" s="92"/>
      <c r="G108" s="75"/>
      <c r="H108" s="75"/>
      <c r="I108" s="75"/>
    </row>
    <row r="109" spans="3:11" s="428" customFormat="1" ht="15.75" thickBot="1" x14ac:dyDescent="0.3">
      <c r="C109" s="128" t="s">
        <v>44</v>
      </c>
      <c r="D109" s="128" t="s">
        <v>55</v>
      </c>
      <c r="E109" s="135" t="s">
        <v>57</v>
      </c>
      <c r="F109" s="134" t="s">
        <v>27</v>
      </c>
      <c r="G109" s="132" t="s">
        <v>131</v>
      </c>
      <c r="H109" s="135" t="s">
        <v>46</v>
      </c>
      <c r="I109" s="132" t="s">
        <v>132</v>
      </c>
      <c r="J109" s="132" t="s">
        <v>410</v>
      </c>
      <c r="K109" s="132" t="s">
        <v>411</v>
      </c>
    </row>
    <row r="110" spans="3:11" s="428" customFormat="1" x14ac:dyDescent="0.25">
      <c r="C110" s="217" t="s">
        <v>439</v>
      </c>
      <c r="D110" s="218"/>
      <c r="E110" s="216">
        <f>HLOOKUP(C110,$AF$2:$BS$3,2,0)</f>
        <v>620</v>
      </c>
      <c r="F110" s="96">
        <f t="shared" ref="F110:F113" si="13">D110*E110</f>
        <v>0</v>
      </c>
      <c r="G110" s="160"/>
      <c r="H110" s="141"/>
      <c r="I110" s="129" t="e">
        <f>VLOOKUP(H110,Presupuesto!$B$11:$C$565,2,0)</f>
        <v>#N/A</v>
      </c>
      <c r="J110" s="215" t="s">
        <v>1467</v>
      </c>
      <c r="K110" s="97" t="s">
        <v>394</v>
      </c>
    </row>
    <row r="111" spans="3:11" s="428" customFormat="1" ht="38.450000000000003" customHeight="1" x14ac:dyDescent="0.25">
      <c r="C111" s="885" t="s">
        <v>3438</v>
      </c>
      <c r="D111" s="157">
        <v>0</v>
      </c>
      <c r="E111" s="122">
        <v>0</v>
      </c>
      <c r="F111" s="96">
        <f t="shared" si="13"/>
        <v>0</v>
      </c>
      <c r="G111" s="160" t="s">
        <v>1497</v>
      </c>
      <c r="H111" s="141" t="s">
        <v>829</v>
      </c>
      <c r="I111" s="129" t="str">
        <f>VLOOKUP(H111,Presupuesto!$B$11:$C$565,2,0)</f>
        <v>TEXTOS DE ENSE¥ANZA LIBRERÖA</v>
      </c>
      <c r="J111" s="97" t="s">
        <v>1364</v>
      </c>
      <c r="K111" s="97" t="s">
        <v>395</v>
      </c>
    </row>
    <row r="112" spans="3:11" s="428" customFormat="1" ht="14.45" x14ac:dyDescent="0.35">
      <c r="C112" s="140"/>
      <c r="D112" s="157"/>
      <c r="E112" s="122"/>
      <c r="F112" s="96">
        <f t="shared" si="13"/>
        <v>0</v>
      </c>
      <c r="G112" s="160"/>
      <c r="H112" s="141"/>
      <c r="I112" s="129" t="e">
        <f>VLOOKUP(H112,Presupuesto!$B$11:$C$565,2,0)</f>
        <v>#N/A</v>
      </c>
      <c r="J112" s="97" t="str">
        <f t="shared" ref="J112:J113" si="14">$J$97</f>
        <v>Desarrollo del Sistema de Educación Superior</v>
      </c>
      <c r="K112" s="97" t="s">
        <v>412</v>
      </c>
    </row>
    <row r="113" spans="3:12" s="428" customFormat="1" ht="14.45" x14ac:dyDescent="0.35">
      <c r="C113" s="140"/>
      <c r="D113" s="157"/>
      <c r="E113" s="122"/>
      <c r="F113" s="96">
        <f t="shared" si="13"/>
        <v>0</v>
      </c>
      <c r="G113" s="160"/>
      <c r="H113" s="141"/>
      <c r="I113" s="129" t="e">
        <f>VLOOKUP(H113,Presupuesto!$B$11:$C$565,2,0)</f>
        <v>#N/A</v>
      </c>
      <c r="J113" s="97" t="str">
        <f t="shared" si="14"/>
        <v>Desarrollo del Sistema de Educación Superior</v>
      </c>
      <c r="K113" s="97" t="s">
        <v>412</v>
      </c>
    </row>
    <row r="114" spans="3:12" s="428" customFormat="1" ht="14.45" x14ac:dyDescent="0.35">
      <c r="G114" s="415"/>
    </row>
    <row r="115" spans="3:12" thickBot="1" x14ac:dyDescent="0.4">
      <c r="C115" s="428"/>
      <c r="D115" s="428"/>
      <c r="E115" s="428"/>
      <c r="F115" s="428"/>
      <c r="G115" s="415"/>
      <c r="H115" s="428"/>
      <c r="I115" s="428"/>
      <c r="J115" s="428"/>
      <c r="K115" s="428"/>
      <c r="L115" s="428"/>
    </row>
    <row r="116" spans="3:12" thickBot="1" x14ac:dyDescent="0.4">
      <c r="C116" s="156" t="s">
        <v>53</v>
      </c>
      <c r="D116" s="350">
        <f>SUM(F122:F140)</f>
        <v>0</v>
      </c>
      <c r="F116" s="70"/>
      <c r="G116" s="78"/>
      <c r="H116" s="70"/>
      <c r="I116" s="70"/>
    </row>
    <row r="117" spans="3:12" ht="14.45" x14ac:dyDescent="0.35">
      <c r="C117" s="70"/>
      <c r="D117" s="31"/>
      <c r="E117" s="92"/>
      <c r="F117" s="92"/>
      <c r="G117" s="92"/>
      <c r="H117" s="75"/>
      <c r="I117" s="75"/>
      <c r="J117" s="75"/>
      <c r="K117" s="111"/>
    </row>
    <row r="118" spans="3:12" ht="14.45" x14ac:dyDescent="0.35">
      <c r="C118" s="70"/>
      <c r="D118" s="31"/>
      <c r="E118" s="92"/>
      <c r="F118" s="92"/>
      <c r="G118" s="92"/>
      <c r="H118" s="75"/>
      <c r="I118" s="75"/>
      <c r="J118" s="75"/>
      <c r="K118" s="111"/>
    </row>
    <row r="119" spans="3:12" ht="15.6" x14ac:dyDescent="0.35">
      <c r="C119" s="201" t="s">
        <v>392</v>
      </c>
      <c r="D119" s="347"/>
      <c r="E119" s="92"/>
      <c r="F119" s="92"/>
      <c r="G119" s="92"/>
      <c r="H119" s="75"/>
      <c r="I119" s="75"/>
      <c r="J119" s="75"/>
      <c r="K119" s="111"/>
    </row>
    <row r="120" spans="3:12" thickBot="1" x14ac:dyDescent="0.4">
      <c r="F120" s="92"/>
      <c r="G120" s="75"/>
      <c r="H120" s="75"/>
      <c r="I120" s="75"/>
    </row>
    <row r="121" spans="3:12" ht="15.75" thickBot="1" x14ac:dyDescent="0.3">
      <c r="C121" s="128" t="s">
        <v>44</v>
      </c>
      <c r="D121" s="128" t="s">
        <v>55</v>
      </c>
      <c r="E121" s="135" t="s">
        <v>57</v>
      </c>
      <c r="F121" s="134" t="s">
        <v>27</v>
      </c>
      <c r="G121" s="132" t="s">
        <v>131</v>
      </c>
      <c r="H121" s="135" t="s">
        <v>46</v>
      </c>
      <c r="I121" s="132" t="s">
        <v>132</v>
      </c>
      <c r="J121" s="132" t="s">
        <v>410</v>
      </c>
      <c r="K121" s="132" t="s">
        <v>411</v>
      </c>
    </row>
    <row r="122" spans="3:12" x14ac:dyDescent="0.25">
      <c r="C122" s="217" t="s">
        <v>439</v>
      </c>
      <c r="D122" s="218"/>
      <c r="E122" s="216">
        <f>HLOOKUP(C122,$AF$2:$BS$3,2,0)</f>
        <v>620</v>
      </c>
      <c r="F122" s="96">
        <f t="shared" ref="F122:F140" si="15">D122*E122</f>
        <v>0</v>
      </c>
      <c r="G122" s="160"/>
      <c r="H122" s="141"/>
      <c r="I122" s="129" t="e">
        <f>VLOOKUP(H122,Presupuesto!$B$11:$C$565,2,0)</f>
        <v>#N/A</v>
      </c>
      <c r="J122" s="215" t="s">
        <v>1364</v>
      </c>
      <c r="K122" s="97" t="s">
        <v>394</v>
      </c>
    </row>
    <row r="123" spans="3:12" ht="14.45" x14ac:dyDescent="0.35">
      <c r="C123" s="140"/>
      <c r="D123" s="157"/>
      <c r="E123" s="122"/>
      <c r="F123" s="96">
        <v>0</v>
      </c>
      <c r="G123" s="160" t="s">
        <v>1497</v>
      </c>
      <c r="H123" s="141" t="s">
        <v>705</v>
      </c>
      <c r="I123" s="129" t="str">
        <f>VLOOKUP(H123,Presupuesto!$B$11:$C$565,2,0)</f>
        <v>OTROS SERVICIOS TECNICOS Y PROFESIONALES</v>
      </c>
      <c r="J123" s="97" t="str">
        <f>$J$122</f>
        <v>Gestión Administrativa y  financiera en apoyo al Desarrollo Académico</v>
      </c>
      <c r="K123" s="97" t="s">
        <v>412</v>
      </c>
    </row>
    <row r="124" spans="3:12" ht="14.45" x14ac:dyDescent="0.35">
      <c r="C124" s="140"/>
      <c r="D124" s="157"/>
      <c r="E124" s="122"/>
      <c r="F124" s="96">
        <f t="shared" si="15"/>
        <v>0</v>
      </c>
      <c r="G124" s="160"/>
      <c r="H124" s="141"/>
      <c r="I124" s="129" t="e">
        <f>VLOOKUP(H124,Presupuesto!$B$11:$C$565,2,0)</f>
        <v>#N/A</v>
      </c>
      <c r="J124" s="97" t="str">
        <f t="shared" ref="J124:J140" si="16">$J$122</f>
        <v>Gestión Administrativa y  financiera en apoyo al Desarrollo Académico</v>
      </c>
      <c r="K124" s="97" t="s">
        <v>412</v>
      </c>
    </row>
    <row r="125" spans="3:12" ht="14.45" x14ac:dyDescent="0.35">
      <c r="C125" s="140"/>
      <c r="D125" s="157"/>
      <c r="E125" s="122"/>
      <c r="F125" s="96">
        <f t="shared" si="15"/>
        <v>0</v>
      </c>
      <c r="G125" s="160"/>
      <c r="H125" s="141"/>
      <c r="I125" s="129" t="e">
        <f>VLOOKUP(H125,Presupuesto!$B$11:$C$565,2,0)</f>
        <v>#N/A</v>
      </c>
      <c r="J125" s="97" t="str">
        <f t="shared" si="16"/>
        <v>Gestión Administrativa y  financiera en apoyo al Desarrollo Académico</v>
      </c>
      <c r="K125" s="97" t="s">
        <v>412</v>
      </c>
    </row>
    <row r="126" spans="3:12" ht="14.45" x14ac:dyDescent="0.35">
      <c r="C126" s="140"/>
      <c r="D126" s="157"/>
      <c r="E126" s="122"/>
      <c r="F126" s="96">
        <f t="shared" si="15"/>
        <v>0</v>
      </c>
      <c r="G126" s="160"/>
      <c r="H126" s="141"/>
      <c r="I126" s="129" t="e">
        <f>VLOOKUP(H126,Presupuesto!$B$11:$C$565,2,0)</f>
        <v>#N/A</v>
      </c>
      <c r="J126" s="97" t="str">
        <f t="shared" si="16"/>
        <v>Gestión Administrativa y  financiera en apoyo al Desarrollo Académico</v>
      </c>
      <c r="K126" s="97" t="s">
        <v>412</v>
      </c>
    </row>
    <row r="127" spans="3:12" ht="14.45" x14ac:dyDescent="0.35">
      <c r="C127" s="140"/>
      <c r="D127" s="157"/>
      <c r="E127" s="122"/>
      <c r="F127" s="96">
        <f t="shared" si="15"/>
        <v>0</v>
      </c>
      <c r="G127" s="160"/>
      <c r="H127" s="141"/>
      <c r="I127" s="129" t="e">
        <f>VLOOKUP(H127,Presupuesto!$B$11:$C$565,2,0)</f>
        <v>#N/A</v>
      </c>
      <c r="J127" s="97" t="str">
        <f t="shared" si="16"/>
        <v>Gestión Administrativa y  financiera en apoyo al Desarrollo Académico</v>
      </c>
      <c r="K127" s="97" t="s">
        <v>401</v>
      </c>
    </row>
    <row r="128" spans="3:12" ht="14.45" x14ac:dyDescent="0.35">
      <c r="C128" s="140"/>
      <c r="D128" s="157"/>
      <c r="E128" s="122"/>
      <c r="F128" s="96">
        <f t="shared" si="15"/>
        <v>0</v>
      </c>
      <c r="G128" s="160"/>
      <c r="H128" s="141"/>
      <c r="I128" s="129" t="e">
        <f>VLOOKUP(H128,Presupuesto!$B$11:$C$565,2,0)</f>
        <v>#N/A</v>
      </c>
      <c r="J128" s="97" t="str">
        <f t="shared" si="16"/>
        <v>Gestión Administrativa y  financiera en apoyo al Desarrollo Académico</v>
      </c>
      <c r="K128" s="97" t="s">
        <v>412</v>
      </c>
    </row>
    <row r="129" spans="3:11" ht="14.45" x14ac:dyDescent="0.35">
      <c r="C129" s="142"/>
      <c r="D129" s="150"/>
      <c r="E129" s="117"/>
      <c r="F129" s="96">
        <f t="shared" si="15"/>
        <v>0</v>
      </c>
      <c r="G129" s="160"/>
      <c r="H129" s="143"/>
      <c r="I129" s="129" t="e">
        <f>VLOOKUP(H129,Presupuesto!$B$11:$C$565,2,0)</f>
        <v>#N/A</v>
      </c>
      <c r="J129" s="97" t="str">
        <f t="shared" si="16"/>
        <v>Gestión Administrativa y  financiera en apoyo al Desarrollo Académico</v>
      </c>
      <c r="K129" s="97" t="s">
        <v>412</v>
      </c>
    </row>
    <row r="130" spans="3:11" ht="14.45" x14ac:dyDescent="0.35">
      <c r="C130" s="142"/>
      <c r="D130" s="150"/>
      <c r="E130" s="117"/>
      <c r="F130" s="96">
        <f t="shared" si="15"/>
        <v>0</v>
      </c>
      <c r="G130" s="160"/>
      <c r="H130" s="143"/>
      <c r="I130" s="129" t="e">
        <f>VLOOKUP(H130,Presupuesto!$B$11:$C$565,2,0)</f>
        <v>#N/A</v>
      </c>
      <c r="J130" s="97" t="str">
        <f t="shared" si="16"/>
        <v>Gestión Administrativa y  financiera en apoyo al Desarrollo Académico</v>
      </c>
      <c r="K130" s="97" t="s">
        <v>412</v>
      </c>
    </row>
    <row r="131" spans="3:11" ht="14.45" x14ac:dyDescent="0.35">
      <c r="C131" s="142"/>
      <c r="D131" s="150"/>
      <c r="E131" s="117"/>
      <c r="F131" s="96">
        <f t="shared" si="15"/>
        <v>0</v>
      </c>
      <c r="G131" s="160"/>
      <c r="H131" s="143"/>
      <c r="I131" s="129" t="e">
        <f>VLOOKUP(H131,Presupuesto!$B$11:$C$565,2,0)</f>
        <v>#N/A</v>
      </c>
      <c r="J131" s="97" t="str">
        <f t="shared" si="16"/>
        <v>Gestión Administrativa y  financiera en apoyo al Desarrollo Académico</v>
      </c>
      <c r="K131" s="97" t="s">
        <v>412</v>
      </c>
    </row>
    <row r="132" spans="3:11" ht="14.45" x14ac:dyDescent="0.35">
      <c r="C132" s="142"/>
      <c r="D132" s="150"/>
      <c r="E132" s="117"/>
      <c r="F132" s="96">
        <f t="shared" si="15"/>
        <v>0</v>
      </c>
      <c r="G132" s="160"/>
      <c r="H132" s="143"/>
      <c r="I132" s="129" t="e">
        <f>VLOOKUP(H132,Presupuesto!$B$11:$C$565,2,0)</f>
        <v>#N/A</v>
      </c>
      <c r="J132" s="97" t="str">
        <f t="shared" si="16"/>
        <v>Gestión Administrativa y  financiera en apoyo al Desarrollo Académico</v>
      </c>
      <c r="K132" s="97" t="s">
        <v>412</v>
      </c>
    </row>
    <row r="133" spans="3:11" ht="14.45" x14ac:dyDescent="0.35">
      <c r="C133" s="142"/>
      <c r="D133" s="150"/>
      <c r="E133" s="117"/>
      <c r="F133" s="96">
        <f t="shared" si="15"/>
        <v>0</v>
      </c>
      <c r="G133" s="160"/>
      <c r="H133" s="143"/>
      <c r="I133" s="129" t="e">
        <f>VLOOKUP(H133,Presupuesto!$B$11:$C$565,2,0)</f>
        <v>#N/A</v>
      </c>
      <c r="J133" s="97" t="str">
        <f t="shared" si="16"/>
        <v>Gestión Administrativa y  financiera en apoyo al Desarrollo Académico</v>
      </c>
      <c r="K133" s="97" t="s">
        <v>412</v>
      </c>
    </row>
    <row r="134" spans="3:11" ht="14.45" x14ac:dyDescent="0.35">
      <c r="C134" s="142"/>
      <c r="D134" s="150"/>
      <c r="E134" s="117"/>
      <c r="F134" s="96">
        <f t="shared" si="15"/>
        <v>0</v>
      </c>
      <c r="G134" s="160"/>
      <c r="H134" s="143"/>
      <c r="I134" s="129" t="e">
        <f>VLOOKUP(H134,Presupuesto!$B$11:$C$565,2,0)</f>
        <v>#N/A</v>
      </c>
      <c r="J134" s="97" t="str">
        <f t="shared" si="16"/>
        <v>Gestión Administrativa y  financiera en apoyo al Desarrollo Académico</v>
      </c>
      <c r="K134" s="97" t="s">
        <v>412</v>
      </c>
    </row>
    <row r="135" spans="3:11" ht="14.45" x14ac:dyDescent="0.35">
      <c r="C135" s="142"/>
      <c r="D135" s="150"/>
      <c r="E135" s="117"/>
      <c r="F135" s="96">
        <f t="shared" si="15"/>
        <v>0</v>
      </c>
      <c r="G135" s="160"/>
      <c r="H135" s="143"/>
      <c r="I135" s="129" t="e">
        <f>VLOOKUP(H135,Presupuesto!$B$11:$C$565,2,0)</f>
        <v>#N/A</v>
      </c>
      <c r="J135" s="97" t="str">
        <f t="shared" si="16"/>
        <v>Gestión Administrativa y  financiera en apoyo al Desarrollo Académico</v>
      </c>
      <c r="K135" s="97" t="s">
        <v>412</v>
      </c>
    </row>
    <row r="136" spans="3:11" ht="14.45" x14ac:dyDescent="0.35">
      <c r="C136" s="144"/>
      <c r="D136" s="150"/>
      <c r="E136" s="117"/>
      <c r="F136" s="96">
        <f t="shared" si="15"/>
        <v>0</v>
      </c>
      <c r="G136" s="160"/>
      <c r="H136" s="145"/>
      <c r="I136" s="129" t="e">
        <f>VLOOKUP(H136,Presupuesto!$B$11:$C$565,2,0)</f>
        <v>#N/A</v>
      </c>
      <c r="J136" s="97" t="str">
        <f t="shared" si="16"/>
        <v>Gestión Administrativa y  financiera en apoyo al Desarrollo Académico</v>
      </c>
      <c r="K136" s="97" t="s">
        <v>403</v>
      </c>
    </row>
    <row r="137" spans="3:11" ht="14.45" x14ac:dyDescent="0.35">
      <c r="C137" s="144"/>
      <c r="D137" s="150"/>
      <c r="E137" s="117"/>
      <c r="F137" s="96">
        <f t="shared" si="15"/>
        <v>0</v>
      </c>
      <c r="G137" s="160"/>
      <c r="H137" s="145"/>
      <c r="I137" s="129" t="e">
        <f>VLOOKUP(H137,Presupuesto!$B$11:$C$565,2,0)</f>
        <v>#N/A</v>
      </c>
      <c r="J137" s="97" t="str">
        <f t="shared" si="16"/>
        <v>Gestión Administrativa y  financiera en apoyo al Desarrollo Académico</v>
      </c>
      <c r="K137" s="97" t="s">
        <v>412</v>
      </c>
    </row>
    <row r="138" spans="3:11" ht="14.45" x14ac:dyDescent="0.35">
      <c r="C138" s="144"/>
      <c r="D138" s="150"/>
      <c r="E138" s="117"/>
      <c r="F138" s="96">
        <f t="shared" si="15"/>
        <v>0</v>
      </c>
      <c r="G138" s="160"/>
      <c r="H138" s="145"/>
      <c r="I138" s="129" t="e">
        <f>VLOOKUP(H138,Presupuesto!$B$11:$C$565,2,0)</f>
        <v>#N/A</v>
      </c>
      <c r="J138" s="97" t="str">
        <f t="shared" si="16"/>
        <v>Gestión Administrativa y  financiera en apoyo al Desarrollo Académico</v>
      </c>
      <c r="K138" s="97" t="s">
        <v>412</v>
      </c>
    </row>
    <row r="139" spans="3:11" ht="14.45" x14ac:dyDescent="0.35">
      <c r="C139" s="144"/>
      <c r="D139" s="150"/>
      <c r="E139" s="117"/>
      <c r="F139" s="96">
        <f t="shared" si="15"/>
        <v>0</v>
      </c>
      <c r="G139" s="160"/>
      <c r="H139" s="145"/>
      <c r="I139" s="129" t="e">
        <f>VLOOKUP(H139,Presupuesto!$B$11:$C$565,2,0)</f>
        <v>#N/A</v>
      </c>
      <c r="J139" s="97" t="str">
        <f t="shared" si="16"/>
        <v>Gestión Administrativa y  financiera en apoyo al Desarrollo Académico</v>
      </c>
      <c r="K139" s="97" t="s">
        <v>412</v>
      </c>
    </row>
    <row r="140" spans="3:11" thickBot="1" x14ac:dyDescent="0.4">
      <c r="C140" s="146"/>
      <c r="D140" s="158"/>
      <c r="E140" s="102"/>
      <c r="F140" s="104">
        <f t="shared" si="15"/>
        <v>0</v>
      </c>
      <c r="G140" s="161"/>
      <c r="H140" s="147"/>
      <c r="I140" s="131" t="e">
        <f>VLOOKUP(H140,Presupuesto!$B$11:$C$565,2,0)</f>
        <v>#N/A</v>
      </c>
      <c r="J140" s="105" t="str">
        <f t="shared" si="16"/>
        <v>Gestión Administrativa y  financiera en apoyo al Desarrollo Académico</v>
      </c>
      <c r="K140" s="123" t="s">
        <v>394</v>
      </c>
    </row>
    <row r="143" spans="3:11" thickBot="1" x14ac:dyDescent="0.4"/>
    <row r="144" spans="3:11" thickBot="1" x14ac:dyDescent="0.4">
      <c r="C144" s="156" t="s">
        <v>53</v>
      </c>
      <c r="D144" s="350">
        <f>SUM(F151:F185)</f>
        <v>0</v>
      </c>
      <c r="F144" s="70"/>
      <c r="G144" s="78"/>
      <c r="H144" s="70"/>
      <c r="I144" s="70"/>
    </row>
    <row r="145" spans="3:11" ht="14.45" x14ac:dyDescent="0.35">
      <c r="C145" s="70"/>
      <c r="D145" s="31"/>
      <c r="E145" s="92"/>
      <c r="F145" s="92"/>
      <c r="G145" s="92"/>
      <c r="H145" s="75"/>
      <c r="I145" s="75"/>
      <c r="J145" s="75"/>
      <c r="K145" s="111"/>
    </row>
    <row r="146" spans="3:11" ht="14.45" x14ac:dyDescent="0.35">
      <c r="C146" s="70"/>
      <c r="D146" s="31"/>
      <c r="E146" s="92"/>
      <c r="F146" s="92"/>
      <c r="G146" s="92"/>
      <c r="H146" s="75"/>
      <c r="I146" s="75"/>
      <c r="J146" s="75"/>
      <c r="K146" s="111"/>
    </row>
    <row r="147" spans="3:11" ht="15.6" x14ac:dyDescent="0.35">
      <c r="C147" s="201" t="s">
        <v>392</v>
      </c>
      <c r="D147" s="347"/>
      <c r="E147" s="92"/>
      <c r="F147" s="92"/>
      <c r="G147" s="92"/>
      <c r="H147" s="75"/>
      <c r="I147" s="75"/>
      <c r="J147" s="75"/>
      <c r="K147" s="111"/>
    </row>
    <row r="148" spans="3:11" ht="18.600000000000001" x14ac:dyDescent="0.35">
      <c r="C148" s="207" t="e">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#N/A</v>
      </c>
      <c r="D148" s="31"/>
      <c r="E148" s="92"/>
      <c r="F148" s="92"/>
      <c r="G148" s="92"/>
      <c r="H148" s="75"/>
      <c r="I148" s="75"/>
      <c r="J148" s="75"/>
      <c r="K148" s="111"/>
    </row>
    <row r="149" spans="3:11" thickBot="1" x14ac:dyDescent="0.4">
      <c r="F149" s="92"/>
      <c r="G149" s="75"/>
      <c r="H149" s="75"/>
      <c r="I149" s="75"/>
    </row>
    <row r="150" spans="3:11" ht="15.75" thickBot="1" x14ac:dyDescent="0.3">
      <c r="C150" s="128" t="s">
        <v>44</v>
      </c>
      <c r="D150" s="128" t="s">
        <v>55</v>
      </c>
      <c r="E150" s="135" t="s">
        <v>57</v>
      </c>
      <c r="F150" s="134" t="s">
        <v>27</v>
      </c>
      <c r="G150" s="132" t="s">
        <v>131</v>
      </c>
      <c r="H150" s="135" t="s">
        <v>46</v>
      </c>
      <c r="I150" s="132" t="s">
        <v>132</v>
      </c>
      <c r="J150" s="132" t="s">
        <v>410</v>
      </c>
      <c r="K150" s="132" t="s">
        <v>411</v>
      </c>
    </row>
    <row r="151" spans="3:11" x14ac:dyDescent="0.25">
      <c r="C151" s="217" t="s">
        <v>439</v>
      </c>
      <c r="D151" s="218"/>
      <c r="E151" s="216">
        <f>HLOOKUP(C151,$AF$2:$BS$3,2,0)</f>
        <v>620</v>
      </c>
      <c r="F151" s="96">
        <f t="shared" ref="F151:F185" si="17">D151*E151</f>
        <v>0</v>
      </c>
      <c r="G151" s="160"/>
      <c r="H151" s="141"/>
      <c r="I151" s="129" t="e">
        <f>VLOOKUP(H151,Presupuesto!$B$11:$C$565,2,0)</f>
        <v>#N/A</v>
      </c>
      <c r="J151" s="215" t="s">
        <v>1364</v>
      </c>
      <c r="K151" s="97" t="s">
        <v>394</v>
      </c>
    </row>
    <row r="152" spans="3:11" ht="14.45" x14ac:dyDescent="0.35">
      <c r="C152" s="140"/>
      <c r="D152" s="157"/>
      <c r="E152" s="122"/>
      <c r="F152" s="96">
        <f t="shared" si="17"/>
        <v>0</v>
      </c>
      <c r="G152" s="160"/>
      <c r="H152" s="141"/>
      <c r="I152" s="129" t="e">
        <f>VLOOKUP(H152,Presupuesto!$B$11:$C$565,2,0)</f>
        <v>#N/A</v>
      </c>
      <c r="J152" s="97" t="str">
        <f>$J$151</f>
        <v>Gestión Administrativa y  financiera en apoyo al Desarrollo Académico</v>
      </c>
      <c r="K152" s="97" t="s">
        <v>412</v>
      </c>
    </row>
    <row r="153" spans="3:11" ht="14.45" x14ac:dyDescent="0.35">
      <c r="C153" s="140"/>
      <c r="D153" s="157"/>
      <c r="E153" s="122">
        <v>0</v>
      </c>
      <c r="F153" s="96">
        <f t="shared" si="17"/>
        <v>0</v>
      </c>
      <c r="G153" s="160" t="s">
        <v>1497</v>
      </c>
      <c r="H153" s="141" t="s">
        <v>705</v>
      </c>
      <c r="I153" s="129" t="str">
        <f>VLOOKUP(H153,Presupuesto!$B$11:$C$565,2,0)</f>
        <v>OTROS SERVICIOS TECNICOS Y PROFESIONALES</v>
      </c>
      <c r="J153" s="97" t="str">
        <f t="shared" ref="J153:J185" si="18">$J$151</f>
        <v>Gestión Administrativa y  financiera en apoyo al Desarrollo Académico</v>
      </c>
      <c r="K153" s="97" t="s">
        <v>412</v>
      </c>
    </row>
    <row r="154" spans="3:11" ht="14.45" x14ac:dyDescent="0.35">
      <c r="C154" s="140"/>
      <c r="D154" s="157"/>
      <c r="E154" s="122"/>
      <c r="F154" s="96">
        <f t="shared" si="17"/>
        <v>0</v>
      </c>
      <c r="G154" s="160"/>
      <c r="H154" s="141"/>
      <c r="I154" s="129" t="e">
        <f>VLOOKUP(H154,Presupuesto!$B$11:$C$565,2,0)</f>
        <v>#N/A</v>
      </c>
      <c r="J154" s="97" t="str">
        <f t="shared" si="18"/>
        <v>Gestión Administrativa y  financiera en apoyo al Desarrollo Académico</v>
      </c>
      <c r="K154" s="97" t="s">
        <v>412</v>
      </c>
    </row>
    <row r="155" spans="3:11" ht="14.45" x14ac:dyDescent="0.35">
      <c r="C155" s="140"/>
      <c r="D155" s="157"/>
      <c r="E155" s="122"/>
      <c r="F155" s="96">
        <f t="shared" si="17"/>
        <v>0</v>
      </c>
      <c r="G155" s="160"/>
      <c r="H155" s="141"/>
      <c r="I155" s="129" t="e">
        <f>VLOOKUP(H155,Presupuesto!$B$11:$C$565,2,0)</f>
        <v>#N/A</v>
      </c>
      <c r="J155" s="97" t="str">
        <f t="shared" si="18"/>
        <v>Gestión Administrativa y  financiera en apoyo al Desarrollo Académico</v>
      </c>
      <c r="K155" s="97" t="s">
        <v>412</v>
      </c>
    </row>
    <row r="156" spans="3:11" ht="14.45" x14ac:dyDescent="0.35">
      <c r="C156" s="140"/>
      <c r="D156" s="157"/>
      <c r="E156" s="122"/>
      <c r="F156" s="96">
        <f t="shared" si="17"/>
        <v>0</v>
      </c>
      <c r="G156" s="160"/>
      <c r="H156" s="141"/>
      <c r="I156" s="129" t="e">
        <f>VLOOKUP(H156,Presupuesto!$B$11:$C$565,2,0)</f>
        <v>#N/A</v>
      </c>
      <c r="J156" s="97" t="str">
        <f t="shared" si="18"/>
        <v>Gestión Administrativa y  financiera en apoyo al Desarrollo Académico</v>
      </c>
      <c r="K156" s="97" t="s">
        <v>401</v>
      </c>
    </row>
    <row r="157" spans="3:11" ht="14.45" x14ac:dyDescent="0.35">
      <c r="C157" s="140"/>
      <c r="D157" s="157"/>
      <c r="E157" s="122"/>
      <c r="F157" s="96">
        <f t="shared" si="17"/>
        <v>0</v>
      </c>
      <c r="G157" s="160"/>
      <c r="H157" s="141"/>
      <c r="I157" s="129" t="e">
        <f>VLOOKUP(H157,Presupuesto!$B$11:$C$565,2,0)</f>
        <v>#N/A</v>
      </c>
      <c r="J157" s="97" t="str">
        <f t="shared" si="18"/>
        <v>Gestión Administrativa y  financiera en apoyo al Desarrollo Académico</v>
      </c>
      <c r="K157" s="97" t="s">
        <v>412</v>
      </c>
    </row>
    <row r="158" spans="3:11" ht="14.45" x14ac:dyDescent="0.35">
      <c r="C158" s="140"/>
      <c r="D158" s="157"/>
      <c r="E158" s="122"/>
      <c r="F158" s="96">
        <f t="shared" si="17"/>
        <v>0</v>
      </c>
      <c r="G158" s="160"/>
      <c r="H158" s="141"/>
      <c r="I158" s="129" t="e">
        <f>VLOOKUP(H158,Presupuesto!$B$11:$C$565,2,0)</f>
        <v>#N/A</v>
      </c>
      <c r="J158" s="97" t="str">
        <f t="shared" si="18"/>
        <v>Gestión Administrativa y  financiera en apoyo al Desarrollo Académico</v>
      </c>
      <c r="K158" s="97" t="s">
        <v>412</v>
      </c>
    </row>
    <row r="159" spans="3:11" ht="14.45" x14ac:dyDescent="0.35">
      <c r="C159" s="140"/>
      <c r="D159" s="157"/>
      <c r="E159" s="122"/>
      <c r="F159" s="96">
        <f t="shared" si="17"/>
        <v>0</v>
      </c>
      <c r="G159" s="160"/>
      <c r="H159" s="141"/>
      <c r="I159" s="129" t="e">
        <f>VLOOKUP(H159,Presupuesto!$B$11:$C$565,2,0)</f>
        <v>#N/A</v>
      </c>
      <c r="J159" s="97" t="str">
        <f t="shared" si="18"/>
        <v>Gestión Administrativa y  financiera en apoyo al Desarrollo Académico</v>
      </c>
      <c r="K159" s="97" t="s">
        <v>412</v>
      </c>
    </row>
    <row r="160" spans="3:11" ht="14.45" x14ac:dyDescent="0.35">
      <c r="C160" s="140"/>
      <c r="D160" s="157"/>
      <c r="E160" s="122"/>
      <c r="F160" s="96">
        <f t="shared" si="17"/>
        <v>0</v>
      </c>
      <c r="G160" s="160"/>
      <c r="H160" s="141"/>
      <c r="I160" s="129" t="e">
        <f>VLOOKUP(H160,Presupuesto!$B$11:$C$565,2,0)</f>
        <v>#N/A</v>
      </c>
      <c r="J160" s="97" t="str">
        <f t="shared" si="18"/>
        <v>Gestión Administrativa y  financiera en apoyo al Desarrollo Académico</v>
      </c>
      <c r="K160" s="97" t="s">
        <v>412</v>
      </c>
    </row>
    <row r="161" spans="3:11" ht="14.45" x14ac:dyDescent="0.35">
      <c r="C161" s="140"/>
      <c r="D161" s="157"/>
      <c r="E161" s="122"/>
      <c r="F161" s="96">
        <f t="shared" si="17"/>
        <v>0</v>
      </c>
      <c r="G161" s="160"/>
      <c r="H161" s="141"/>
      <c r="I161" s="129" t="e">
        <f>VLOOKUP(H161,Presupuesto!$B$11:$C$565,2,0)</f>
        <v>#N/A</v>
      </c>
      <c r="J161" s="97" t="str">
        <f t="shared" si="18"/>
        <v>Gestión Administrativa y  financiera en apoyo al Desarrollo Académico</v>
      </c>
      <c r="K161" s="97" t="s">
        <v>412</v>
      </c>
    </row>
    <row r="162" spans="3:11" ht="14.45" x14ac:dyDescent="0.35">
      <c r="C162" s="140"/>
      <c r="D162" s="157"/>
      <c r="E162" s="122"/>
      <c r="F162" s="96">
        <f t="shared" si="17"/>
        <v>0</v>
      </c>
      <c r="G162" s="160"/>
      <c r="H162" s="141"/>
      <c r="I162" s="129" t="e">
        <f>VLOOKUP(H162,Presupuesto!$B$11:$C$565,2,0)</f>
        <v>#N/A</v>
      </c>
      <c r="J162" s="97" t="str">
        <f t="shared" si="18"/>
        <v>Gestión Administrativa y  financiera en apoyo al Desarrollo Académico</v>
      </c>
      <c r="K162" s="97" t="s">
        <v>412</v>
      </c>
    </row>
    <row r="163" spans="3:11" ht="14.45" x14ac:dyDescent="0.35">
      <c r="C163" s="140"/>
      <c r="D163" s="157"/>
      <c r="E163" s="122"/>
      <c r="F163" s="96">
        <f t="shared" si="17"/>
        <v>0</v>
      </c>
      <c r="G163" s="160"/>
      <c r="H163" s="141"/>
      <c r="I163" s="129" t="e">
        <f>VLOOKUP(H163,Presupuesto!$B$11:$C$565,2,0)</f>
        <v>#N/A</v>
      </c>
      <c r="J163" s="97" t="str">
        <f t="shared" si="18"/>
        <v>Gestión Administrativa y  financiera en apoyo al Desarrollo Académico</v>
      </c>
      <c r="K163" s="97" t="s">
        <v>412</v>
      </c>
    </row>
    <row r="164" spans="3:11" ht="14.45" x14ac:dyDescent="0.35">
      <c r="C164" s="140"/>
      <c r="D164" s="157"/>
      <c r="E164" s="122"/>
      <c r="F164" s="96">
        <f t="shared" si="17"/>
        <v>0</v>
      </c>
      <c r="G164" s="160"/>
      <c r="H164" s="141"/>
      <c r="I164" s="129" t="e">
        <f>VLOOKUP(H164,Presupuesto!$B$11:$C$565,2,0)</f>
        <v>#N/A</v>
      </c>
      <c r="J164" s="97" t="str">
        <f t="shared" si="18"/>
        <v>Gestión Administrativa y  financiera en apoyo al Desarrollo Académico</v>
      </c>
      <c r="K164" s="97" t="s">
        <v>412</v>
      </c>
    </row>
    <row r="165" spans="3:11" ht="14.45" x14ac:dyDescent="0.35">
      <c r="C165" s="140"/>
      <c r="D165" s="157"/>
      <c r="E165" s="122"/>
      <c r="F165" s="96">
        <f t="shared" si="17"/>
        <v>0</v>
      </c>
      <c r="G165" s="160"/>
      <c r="H165" s="141"/>
      <c r="I165" s="129" t="e">
        <f>VLOOKUP(H165,Presupuesto!$B$11:$C$565,2,0)</f>
        <v>#N/A</v>
      </c>
      <c r="J165" s="97" t="str">
        <f t="shared" si="18"/>
        <v>Gestión Administrativa y  financiera en apoyo al Desarrollo Académico</v>
      </c>
      <c r="K165" s="97" t="s">
        <v>412</v>
      </c>
    </row>
    <row r="166" spans="3:11" ht="14.45" x14ac:dyDescent="0.35">
      <c r="C166" s="140"/>
      <c r="D166" s="157"/>
      <c r="E166" s="122"/>
      <c r="F166" s="96">
        <f t="shared" si="17"/>
        <v>0</v>
      </c>
      <c r="G166" s="160"/>
      <c r="H166" s="141"/>
      <c r="I166" s="129" t="e">
        <f>VLOOKUP(H166,Presupuesto!$B$11:$C$565,2,0)</f>
        <v>#N/A</v>
      </c>
      <c r="J166" s="97" t="str">
        <f t="shared" si="18"/>
        <v>Gestión Administrativa y  financiera en apoyo al Desarrollo Académico</v>
      </c>
      <c r="K166" s="97" t="s">
        <v>412</v>
      </c>
    </row>
    <row r="167" spans="3:11" ht="14.45" x14ac:dyDescent="0.35">
      <c r="C167" s="140"/>
      <c r="D167" s="157"/>
      <c r="E167" s="122"/>
      <c r="F167" s="96">
        <f t="shared" si="17"/>
        <v>0</v>
      </c>
      <c r="G167" s="160"/>
      <c r="H167" s="141"/>
      <c r="I167" s="129" t="e">
        <f>VLOOKUP(H167,Presupuesto!$B$11:$C$565,2,0)</f>
        <v>#N/A</v>
      </c>
      <c r="J167" s="97" t="str">
        <f t="shared" si="18"/>
        <v>Gestión Administrativa y  financiera en apoyo al Desarrollo Académico</v>
      </c>
      <c r="K167" s="97" t="s">
        <v>412</v>
      </c>
    </row>
    <row r="168" spans="3:11" ht="14.45" x14ac:dyDescent="0.35">
      <c r="C168" s="140"/>
      <c r="D168" s="157"/>
      <c r="E168" s="122"/>
      <c r="F168" s="96">
        <f t="shared" si="17"/>
        <v>0</v>
      </c>
      <c r="G168" s="160"/>
      <c r="H168" s="141"/>
      <c r="I168" s="129" t="e">
        <f>VLOOKUP(H168,Presupuesto!$B$11:$C$565,2,0)</f>
        <v>#N/A</v>
      </c>
      <c r="J168" s="97" t="str">
        <f t="shared" si="18"/>
        <v>Gestión Administrativa y  financiera en apoyo al Desarrollo Académico</v>
      </c>
      <c r="K168" s="97" t="s">
        <v>412</v>
      </c>
    </row>
    <row r="169" spans="3:11" ht="14.45" x14ac:dyDescent="0.35">
      <c r="C169" s="140"/>
      <c r="D169" s="157"/>
      <c r="E169" s="122"/>
      <c r="F169" s="96">
        <f t="shared" si="17"/>
        <v>0</v>
      </c>
      <c r="G169" s="160"/>
      <c r="H169" s="141"/>
      <c r="I169" s="129" t="e">
        <f>VLOOKUP(H169,Presupuesto!$B$11:$C$565,2,0)</f>
        <v>#N/A</v>
      </c>
      <c r="J169" s="97" t="str">
        <f t="shared" si="18"/>
        <v>Gestión Administrativa y  financiera en apoyo al Desarrollo Académico</v>
      </c>
      <c r="K169" s="97" t="s">
        <v>412</v>
      </c>
    </row>
    <row r="170" spans="3:11" ht="14.45" x14ac:dyDescent="0.35">
      <c r="C170" s="140"/>
      <c r="D170" s="157"/>
      <c r="E170" s="122"/>
      <c r="F170" s="96">
        <f t="shared" si="17"/>
        <v>0</v>
      </c>
      <c r="G170" s="160"/>
      <c r="H170" s="141"/>
      <c r="I170" s="129" t="e">
        <f>VLOOKUP(H170,Presupuesto!$B$11:$C$565,2,0)</f>
        <v>#N/A</v>
      </c>
      <c r="J170" s="97" t="str">
        <f t="shared" si="18"/>
        <v>Gestión Administrativa y  financiera en apoyo al Desarrollo Académico</v>
      </c>
      <c r="K170" s="97" t="s">
        <v>412</v>
      </c>
    </row>
    <row r="171" spans="3:11" ht="14.45" x14ac:dyDescent="0.35">
      <c r="C171" s="140"/>
      <c r="D171" s="157"/>
      <c r="E171" s="122"/>
      <c r="F171" s="96">
        <f t="shared" si="17"/>
        <v>0</v>
      </c>
      <c r="G171" s="160"/>
      <c r="H171" s="141"/>
      <c r="I171" s="129" t="e">
        <f>VLOOKUP(H171,Presupuesto!$B$11:$C$565,2,0)</f>
        <v>#N/A</v>
      </c>
      <c r="J171" s="97" t="str">
        <f t="shared" si="18"/>
        <v>Gestión Administrativa y  financiera en apoyo al Desarrollo Académico</v>
      </c>
      <c r="K171" s="97" t="s">
        <v>412</v>
      </c>
    </row>
    <row r="172" spans="3:11" ht="14.45" x14ac:dyDescent="0.35">
      <c r="C172" s="140"/>
      <c r="D172" s="157"/>
      <c r="E172" s="122"/>
      <c r="F172" s="96">
        <f t="shared" si="17"/>
        <v>0</v>
      </c>
      <c r="G172" s="160"/>
      <c r="H172" s="141"/>
      <c r="I172" s="129" t="e">
        <f>VLOOKUP(H172,Presupuesto!$B$11:$C$565,2,0)</f>
        <v>#N/A</v>
      </c>
      <c r="J172" s="97" t="str">
        <f t="shared" si="18"/>
        <v>Gestión Administrativa y  financiera en apoyo al Desarrollo Académico</v>
      </c>
      <c r="K172" s="97" t="s">
        <v>412</v>
      </c>
    </row>
    <row r="173" spans="3:11" ht="14.45" x14ac:dyDescent="0.35">
      <c r="C173" s="142"/>
      <c r="D173" s="150"/>
      <c r="E173" s="117"/>
      <c r="F173" s="96">
        <f t="shared" si="17"/>
        <v>0</v>
      </c>
      <c r="G173" s="160"/>
      <c r="H173" s="143"/>
      <c r="I173" s="129" t="e">
        <f>VLOOKUP(H173,Presupuesto!$B$11:$C$565,2,0)</f>
        <v>#N/A</v>
      </c>
      <c r="J173" s="97" t="str">
        <f t="shared" si="18"/>
        <v>Gestión Administrativa y  financiera en apoyo al Desarrollo Académico</v>
      </c>
      <c r="K173" s="97" t="s">
        <v>412</v>
      </c>
    </row>
    <row r="174" spans="3:11" ht="14.45" x14ac:dyDescent="0.35">
      <c r="C174" s="142"/>
      <c r="D174" s="150"/>
      <c r="E174" s="117"/>
      <c r="F174" s="96">
        <f t="shared" si="17"/>
        <v>0</v>
      </c>
      <c r="G174" s="160"/>
      <c r="H174" s="143"/>
      <c r="I174" s="129" t="e">
        <f>VLOOKUP(H174,Presupuesto!$B$11:$C$565,2,0)</f>
        <v>#N/A</v>
      </c>
      <c r="J174" s="97" t="str">
        <f t="shared" si="18"/>
        <v>Gestión Administrativa y  financiera en apoyo al Desarrollo Académico</v>
      </c>
      <c r="K174" s="97" t="s">
        <v>412</v>
      </c>
    </row>
    <row r="175" spans="3:11" ht="14.45" x14ac:dyDescent="0.35">
      <c r="C175" s="142"/>
      <c r="D175" s="150"/>
      <c r="E175" s="117"/>
      <c r="F175" s="96">
        <f t="shared" si="17"/>
        <v>0</v>
      </c>
      <c r="G175" s="160"/>
      <c r="H175" s="143"/>
      <c r="I175" s="129" t="e">
        <f>VLOOKUP(H175,Presupuesto!$B$11:$C$565,2,0)</f>
        <v>#N/A</v>
      </c>
      <c r="J175" s="97" t="str">
        <f t="shared" si="18"/>
        <v>Gestión Administrativa y  financiera en apoyo al Desarrollo Académico</v>
      </c>
      <c r="K175" s="97" t="s">
        <v>412</v>
      </c>
    </row>
    <row r="176" spans="3:11" ht="14.45" x14ac:dyDescent="0.35">
      <c r="C176" s="142"/>
      <c r="D176" s="150"/>
      <c r="E176" s="117"/>
      <c r="F176" s="96">
        <f t="shared" si="17"/>
        <v>0</v>
      </c>
      <c r="G176" s="160"/>
      <c r="H176" s="143"/>
      <c r="I176" s="129" t="e">
        <f>VLOOKUP(H176,Presupuesto!$B$11:$C$565,2,0)</f>
        <v>#N/A</v>
      </c>
      <c r="J176" s="97" t="str">
        <f t="shared" si="18"/>
        <v>Gestión Administrativa y  financiera en apoyo al Desarrollo Académico</v>
      </c>
      <c r="K176" s="97" t="s">
        <v>412</v>
      </c>
    </row>
    <row r="177" spans="3:11" ht="14.45" x14ac:dyDescent="0.35">
      <c r="C177" s="142"/>
      <c r="D177" s="150"/>
      <c r="E177" s="117"/>
      <c r="F177" s="96">
        <f t="shared" si="17"/>
        <v>0</v>
      </c>
      <c r="G177" s="160"/>
      <c r="H177" s="143"/>
      <c r="I177" s="129" t="e">
        <f>VLOOKUP(H177,Presupuesto!$B$11:$C$565,2,0)</f>
        <v>#N/A</v>
      </c>
      <c r="J177" s="97" t="str">
        <f t="shared" si="18"/>
        <v>Gestión Administrativa y  financiera en apoyo al Desarrollo Académico</v>
      </c>
      <c r="K177" s="97" t="s">
        <v>412</v>
      </c>
    </row>
    <row r="178" spans="3:11" ht="14.45" x14ac:dyDescent="0.35">
      <c r="C178" s="142"/>
      <c r="D178" s="150"/>
      <c r="E178" s="117"/>
      <c r="F178" s="96">
        <f t="shared" si="17"/>
        <v>0</v>
      </c>
      <c r="G178" s="160"/>
      <c r="H178" s="143"/>
      <c r="I178" s="129" t="e">
        <f>VLOOKUP(H178,Presupuesto!$B$11:$C$565,2,0)</f>
        <v>#N/A</v>
      </c>
      <c r="J178" s="97" t="str">
        <f t="shared" si="18"/>
        <v>Gestión Administrativa y  financiera en apoyo al Desarrollo Académico</v>
      </c>
      <c r="K178" s="97" t="s">
        <v>412</v>
      </c>
    </row>
    <row r="179" spans="3:11" ht="14.45" x14ac:dyDescent="0.35">
      <c r="C179" s="142"/>
      <c r="D179" s="150"/>
      <c r="E179" s="117"/>
      <c r="F179" s="96">
        <f t="shared" si="17"/>
        <v>0</v>
      </c>
      <c r="G179" s="160"/>
      <c r="H179" s="143"/>
      <c r="I179" s="129" t="e">
        <f>VLOOKUP(H179,Presupuesto!$B$11:$C$565,2,0)</f>
        <v>#N/A</v>
      </c>
      <c r="J179" s="97" t="str">
        <f t="shared" si="18"/>
        <v>Gestión Administrativa y  financiera en apoyo al Desarrollo Académico</v>
      </c>
      <c r="K179" s="97" t="s">
        <v>412</v>
      </c>
    </row>
    <row r="180" spans="3:11" ht="14.45" x14ac:dyDescent="0.35">
      <c r="C180" s="142"/>
      <c r="D180" s="150"/>
      <c r="E180" s="117"/>
      <c r="F180" s="96">
        <f t="shared" si="17"/>
        <v>0</v>
      </c>
      <c r="G180" s="160"/>
      <c r="H180" s="143"/>
      <c r="I180" s="129" t="e">
        <f>VLOOKUP(H180,Presupuesto!$B$11:$C$565,2,0)</f>
        <v>#N/A</v>
      </c>
      <c r="J180" s="97" t="str">
        <f t="shared" si="18"/>
        <v>Gestión Administrativa y  financiera en apoyo al Desarrollo Académico</v>
      </c>
      <c r="K180" s="97" t="s">
        <v>412</v>
      </c>
    </row>
    <row r="181" spans="3:11" ht="14.45" x14ac:dyDescent="0.35">
      <c r="C181" s="144"/>
      <c r="D181" s="150"/>
      <c r="E181" s="117"/>
      <c r="F181" s="96">
        <f t="shared" si="17"/>
        <v>0</v>
      </c>
      <c r="G181" s="160"/>
      <c r="H181" s="145"/>
      <c r="I181" s="129" t="e">
        <f>VLOOKUP(H181,Presupuesto!$B$11:$C$565,2,0)</f>
        <v>#N/A</v>
      </c>
      <c r="J181" s="97" t="str">
        <f t="shared" si="18"/>
        <v>Gestión Administrativa y  financiera en apoyo al Desarrollo Académico</v>
      </c>
      <c r="K181" s="97" t="s">
        <v>403</v>
      </c>
    </row>
    <row r="182" spans="3:11" ht="14.45" x14ac:dyDescent="0.35">
      <c r="C182" s="144"/>
      <c r="D182" s="150"/>
      <c r="E182" s="117"/>
      <c r="F182" s="96">
        <f t="shared" si="17"/>
        <v>0</v>
      </c>
      <c r="G182" s="160"/>
      <c r="H182" s="145"/>
      <c r="I182" s="129" t="e">
        <f>VLOOKUP(H182,Presupuesto!$B$11:$C$565,2,0)</f>
        <v>#N/A</v>
      </c>
      <c r="J182" s="97" t="str">
        <f t="shared" si="18"/>
        <v>Gestión Administrativa y  financiera en apoyo al Desarrollo Académico</v>
      </c>
      <c r="K182" s="97" t="s">
        <v>412</v>
      </c>
    </row>
    <row r="183" spans="3:11" ht="14.45" x14ac:dyDescent="0.35">
      <c r="C183" s="144"/>
      <c r="D183" s="150"/>
      <c r="E183" s="117"/>
      <c r="F183" s="96">
        <f t="shared" si="17"/>
        <v>0</v>
      </c>
      <c r="G183" s="160"/>
      <c r="H183" s="145"/>
      <c r="I183" s="129" t="e">
        <f>VLOOKUP(H183,Presupuesto!$B$11:$C$565,2,0)</f>
        <v>#N/A</v>
      </c>
      <c r="J183" s="97" t="str">
        <f t="shared" si="18"/>
        <v>Gestión Administrativa y  financiera en apoyo al Desarrollo Académico</v>
      </c>
      <c r="K183" s="97" t="s">
        <v>412</v>
      </c>
    </row>
    <row r="184" spans="3:11" ht="14.45" x14ac:dyDescent="0.35">
      <c r="C184" s="144"/>
      <c r="D184" s="150"/>
      <c r="E184" s="117"/>
      <c r="F184" s="96">
        <f t="shared" si="17"/>
        <v>0</v>
      </c>
      <c r="G184" s="160"/>
      <c r="H184" s="145"/>
      <c r="I184" s="129" t="e">
        <f>VLOOKUP(H184,Presupuesto!$B$11:$C$565,2,0)</f>
        <v>#N/A</v>
      </c>
      <c r="J184" s="97" t="str">
        <f t="shared" si="18"/>
        <v>Gestión Administrativa y  financiera en apoyo al Desarrollo Académico</v>
      </c>
      <c r="K184" s="97" t="s">
        <v>412</v>
      </c>
    </row>
    <row r="185" spans="3:11" thickBot="1" x14ac:dyDescent="0.4">
      <c r="C185" s="146"/>
      <c r="D185" s="158"/>
      <c r="E185" s="102"/>
      <c r="F185" s="104">
        <f t="shared" si="17"/>
        <v>0</v>
      </c>
      <c r="G185" s="161"/>
      <c r="H185" s="147"/>
      <c r="I185" s="131" t="e">
        <f>VLOOKUP(H185,Presupuesto!$B$11:$C$565,2,0)</f>
        <v>#N/A</v>
      </c>
      <c r="J185" s="105" t="str">
        <f t="shared" si="18"/>
        <v>Gestión Administrativa y  financiera en apoyo al Desarrollo Académico</v>
      </c>
      <c r="K185" s="123" t="s">
        <v>394</v>
      </c>
    </row>
    <row r="187" spans="3:11" thickBot="1" x14ac:dyDescent="0.4">
      <c r="F187" s="89"/>
      <c r="G187" s="88"/>
      <c r="H187" s="89"/>
      <c r="I187" s="89"/>
    </row>
    <row r="188" spans="3:11" thickBot="1" x14ac:dyDescent="0.4">
      <c r="C188" s="156" t="s">
        <v>53</v>
      </c>
      <c r="D188" s="350">
        <f>SUM(F195:F229)</f>
        <v>0</v>
      </c>
      <c r="F188" s="70"/>
      <c r="G188" s="78"/>
      <c r="H188" s="70"/>
      <c r="I188" s="70"/>
    </row>
    <row r="189" spans="3:11" ht="14.45" x14ac:dyDescent="0.35">
      <c r="C189" s="70"/>
      <c r="D189" s="31"/>
      <c r="E189" s="92"/>
      <c r="F189" s="92"/>
      <c r="G189" s="92"/>
      <c r="H189" s="75"/>
      <c r="I189" s="75"/>
      <c r="J189" s="75"/>
      <c r="K189" s="111"/>
    </row>
    <row r="190" spans="3:11" ht="14.45" x14ac:dyDescent="0.35">
      <c r="C190" s="70"/>
      <c r="D190" s="31"/>
      <c r="E190" s="92"/>
      <c r="F190" s="92"/>
      <c r="G190" s="92"/>
      <c r="H190" s="75"/>
      <c r="I190" s="75"/>
      <c r="J190" s="75"/>
      <c r="K190" s="111"/>
    </row>
    <row r="191" spans="3:11" ht="15.6" x14ac:dyDescent="0.35">
      <c r="C191" s="201" t="s">
        <v>392</v>
      </c>
      <c r="D191" s="347"/>
      <c r="E191" s="92"/>
      <c r="F191" s="92"/>
      <c r="G191" s="92"/>
      <c r="H191" s="75"/>
      <c r="I191" s="75"/>
      <c r="J191" s="75"/>
      <c r="K191" s="111"/>
    </row>
    <row r="192" spans="3:11" ht="18.600000000000001" x14ac:dyDescent="0.35">
      <c r="C192" s="207" t="e">
        <f>IFERROR(VLOOKUP(D191,'1. Desarrollo e Innov. Curricu.'!$E:$F,2,FALSE),IFERROR(VLOOKUP(D191,'2. Investigación Científica'!$E:$F,2,FALSE),IFERROR(VLOOKUP(D191,'3. Vinculación Univ. Sociedad'!$E:$F,2,FALSE),IFERROR(VLOOKUP(D191,'4. Docencia y Profesorado Univ.'!$E:$F,2,FALSE),IFERROR(VLOOKUP(D191,'5. Estudiantes y Graduados'!$E:$F,2,FALSE),IFERROR(VLOOKUP(D191,'11. Gestion Administrativa'!$E:$F,2,FALSE),IFERROR(VLOOKUP(D191,'13. Gestión Académica'!$E:$F,2,FALSE),IFERROR(VLOOKUP(D191,'8. Asegura. de la Calid. y M'!$E:$F,2,FALSE),IFERROR(VLOOKUP(D191,'6. Gestión del Conocimiento'!$E:$F,2,FALSE),IFERROR(VLOOKUP(D191,'15. Gobernabilidad y Proceso...'!$E:$F,2,FALSE),IFERROR(VLOOKUP(D191,'12. Gestión del Talento Humano'!$E:$F,2,FALSE),IFERROR(VLOOKUP(D191,'14. Internacional... de la E.S.'!$E:$F,2,FALSE),IFERROR(VLOOKUP(D191,'10. Posgrado'!$E:$F,2,FALSE),IFERROR(VLOOKUP(D191,'17. Gestión TIC'!$E:$F,2,FALSE),IFERROR(VLOOKUP(D191,'16. Desa. del Sistema Educ.Sup.'!$E:$F,2,FALSE),IFERROR(VLOOKUP(D191,'9. Cultura de Inno. Insti...'!$E:$F,2,FALSE),VLOOKUP(D191,'7. Lo Esencial de la Reforma U.'!$E:$F,2,0)))))))))))))))))</f>
        <v>#N/A</v>
      </c>
      <c r="D192" s="31"/>
      <c r="E192" s="92"/>
      <c r="F192" s="92"/>
      <c r="G192" s="92"/>
      <c r="H192" s="75"/>
      <c r="I192" s="75"/>
      <c r="J192" s="75"/>
      <c r="K192" s="111"/>
    </row>
    <row r="193" spans="3:11" thickBot="1" x14ac:dyDescent="0.4">
      <c r="F193" s="92"/>
      <c r="G193" s="75"/>
      <c r="H193" s="75"/>
      <c r="I193" s="75"/>
    </row>
    <row r="194" spans="3:11" ht="15.75" thickBot="1" x14ac:dyDescent="0.3">
      <c r="C194" s="128" t="s">
        <v>44</v>
      </c>
      <c r="D194" s="128" t="s">
        <v>55</v>
      </c>
      <c r="E194" s="135" t="s">
        <v>57</v>
      </c>
      <c r="F194" s="134" t="s">
        <v>27</v>
      </c>
      <c r="G194" s="132" t="s">
        <v>131</v>
      </c>
      <c r="H194" s="135" t="s">
        <v>46</v>
      </c>
      <c r="I194" s="132" t="s">
        <v>132</v>
      </c>
      <c r="J194" s="132" t="s">
        <v>410</v>
      </c>
      <c r="K194" s="132" t="s">
        <v>411</v>
      </c>
    </row>
    <row r="195" spans="3:11" x14ac:dyDescent="0.25">
      <c r="C195" s="217" t="s">
        <v>439</v>
      </c>
      <c r="D195" s="218"/>
      <c r="E195" s="216">
        <f>HLOOKUP(C195,$AF$2:$BS$3,2,0)</f>
        <v>620</v>
      </c>
      <c r="F195" s="96">
        <f t="shared" ref="F195:F229" si="19">D195*E195</f>
        <v>0</v>
      </c>
      <c r="G195" s="160"/>
      <c r="H195" s="141"/>
      <c r="I195" s="129" t="e">
        <f>VLOOKUP(H195,Presupuesto!$B$11:$C$565,2,0)</f>
        <v>#N/A</v>
      </c>
      <c r="J195" s="215" t="s">
        <v>1467</v>
      </c>
      <c r="K195" s="97" t="s">
        <v>394</v>
      </c>
    </row>
    <row r="196" spans="3:11" ht="14.45" x14ac:dyDescent="0.35">
      <c r="C196" s="140"/>
      <c r="D196" s="157"/>
      <c r="E196" s="122"/>
      <c r="F196" s="96">
        <f t="shared" si="19"/>
        <v>0</v>
      </c>
      <c r="G196" s="160"/>
      <c r="H196" s="141"/>
      <c r="I196" s="129" t="e">
        <f>VLOOKUP(H196,Presupuesto!$B$11:$C$565,2,0)</f>
        <v>#N/A</v>
      </c>
      <c r="J196" s="97" t="str">
        <f>$J$195</f>
        <v>Desarrollo del Sistema de Educación Superior</v>
      </c>
      <c r="K196" s="97" t="s">
        <v>412</v>
      </c>
    </row>
    <row r="197" spans="3:11" ht="14.45" x14ac:dyDescent="0.35">
      <c r="C197" s="140"/>
      <c r="D197" s="157"/>
      <c r="E197" s="122"/>
      <c r="F197" s="96">
        <f t="shared" si="19"/>
        <v>0</v>
      </c>
      <c r="G197" s="160"/>
      <c r="H197" s="141"/>
      <c r="I197" s="129" t="e">
        <f>VLOOKUP(H197,Presupuesto!$B$11:$C$565,2,0)</f>
        <v>#N/A</v>
      </c>
      <c r="J197" s="97" t="str">
        <f t="shared" ref="J197:J229" si="20">$J$195</f>
        <v>Desarrollo del Sistema de Educación Superior</v>
      </c>
      <c r="K197" s="97" t="s">
        <v>412</v>
      </c>
    </row>
    <row r="198" spans="3:11" ht="14.45" x14ac:dyDescent="0.35">
      <c r="C198" s="140"/>
      <c r="D198" s="157"/>
      <c r="E198" s="122"/>
      <c r="F198" s="96">
        <f t="shared" si="19"/>
        <v>0</v>
      </c>
      <c r="G198" s="160"/>
      <c r="H198" s="141"/>
      <c r="I198" s="129" t="e">
        <f>VLOOKUP(H198,Presupuesto!$B$11:$C$565,2,0)</f>
        <v>#N/A</v>
      </c>
      <c r="J198" s="97" t="str">
        <f t="shared" si="20"/>
        <v>Desarrollo del Sistema de Educación Superior</v>
      </c>
      <c r="K198" s="97" t="s">
        <v>412</v>
      </c>
    </row>
    <row r="199" spans="3:11" ht="14.45" x14ac:dyDescent="0.35">
      <c r="C199" s="140"/>
      <c r="D199" s="157"/>
      <c r="E199" s="122"/>
      <c r="F199" s="96">
        <f t="shared" si="19"/>
        <v>0</v>
      </c>
      <c r="G199" s="160"/>
      <c r="H199" s="141"/>
      <c r="I199" s="129" t="e">
        <f>VLOOKUP(H199,Presupuesto!$B$11:$C$565,2,0)</f>
        <v>#N/A</v>
      </c>
      <c r="J199" s="97" t="str">
        <f t="shared" si="20"/>
        <v>Desarrollo del Sistema de Educación Superior</v>
      </c>
      <c r="K199" s="97" t="s">
        <v>412</v>
      </c>
    </row>
    <row r="200" spans="3:11" ht="14.45" x14ac:dyDescent="0.35">
      <c r="C200" s="140"/>
      <c r="D200" s="157"/>
      <c r="E200" s="122"/>
      <c r="F200" s="96">
        <f t="shared" si="19"/>
        <v>0</v>
      </c>
      <c r="G200" s="160"/>
      <c r="H200" s="141"/>
      <c r="I200" s="129" t="e">
        <f>VLOOKUP(H200,Presupuesto!$B$11:$C$565,2,0)</f>
        <v>#N/A</v>
      </c>
      <c r="J200" s="97" t="str">
        <f t="shared" si="20"/>
        <v>Desarrollo del Sistema de Educación Superior</v>
      </c>
      <c r="K200" s="97" t="s">
        <v>401</v>
      </c>
    </row>
    <row r="201" spans="3:11" ht="14.45" x14ac:dyDescent="0.35">
      <c r="C201" s="140"/>
      <c r="D201" s="157"/>
      <c r="E201" s="122"/>
      <c r="F201" s="96">
        <f t="shared" si="19"/>
        <v>0</v>
      </c>
      <c r="G201" s="160"/>
      <c r="H201" s="141"/>
      <c r="I201" s="129" t="e">
        <f>VLOOKUP(H201,Presupuesto!$B$11:$C$565,2,0)</f>
        <v>#N/A</v>
      </c>
      <c r="J201" s="97" t="str">
        <f t="shared" si="20"/>
        <v>Desarrollo del Sistema de Educación Superior</v>
      </c>
      <c r="K201" s="97" t="s">
        <v>412</v>
      </c>
    </row>
    <row r="202" spans="3:11" ht="14.45" x14ac:dyDescent="0.35">
      <c r="C202" s="140"/>
      <c r="D202" s="157"/>
      <c r="E202" s="122"/>
      <c r="F202" s="96">
        <f t="shared" si="19"/>
        <v>0</v>
      </c>
      <c r="G202" s="160"/>
      <c r="H202" s="141"/>
      <c r="I202" s="129" t="e">
        <f>VLOOKUP(H202,Presupuesto!$B$11:$C$565,2,0)</f>
        <v>#N/A</v>
      </c>
      <c r="J202" s="97" t="str">
        <f t="shared" si="20"/>
        <v>Desarrollo del Sistema de Educación Superior</v>
      </c>
      <c r="K202" s="97" t="s">
        <v>412</v>
      </c>
    </row>
    <row r="203" spans="3:11" ht="14.45" x14ac:dyDescent="0.35">
      <c r="C203" s="140"/>
      <c r="D203" s="157"/>
      <c r="E203" s="122"/>
      <c r="F203" s="96">
        <f t="shared" si="19"/>
        <v>0</v>
      </c>
      <c r="G203" s="160"/>
      <c r="H203" s="141"/>
      <c r="I203" s="129" t="e">
        <f>VLOOKUP(H203,Presupuesto!$B$11:$C$565,2,0)</f>
        <v>#N/A</v>
      </c>
      <c r="J203" s="97" t="str">
        <f t="shared" si="20"/>
        <v>Desarrollo del Sistema de Educación Superior</v>
      </c>
      <c r="K203" s="97" t="s">
        <v>412</v>
      </c>
    </row>
    <row r="204" spans="3:11" ht="14.45" x14ac:dyDescent="0.35">
      <c r="C204" s="140"/>
      <c r="D204" s="157"/>
      <c r="E204" s="122"/>
      <c r="F204" s="96">
        <f t="shared" si="19"/>
        <v>0</v>
      </c>
      <c r="G204" s="160"/>
      <c r="H204" s="141"/>
      <c r="I204" s="129" t="e">
        <f>VLOOKUP(H204,Presupuesto!$B$11:$C$565,2,0)</f>
        <v>#N/A</v>
      </c>
      <c r="J204" s="97" t="str">
        <f t="shared" si="20"/>
        <v>Desarrollo del Sistema de Educación Superior</v>
      </c>
      <c r="K204" s="97" t="s">
        <v>412</v>
      </c>
    </row>
    <row r="205" spans="3:11" ht="14.45" x14ac:dyDescent="0.35">
      <c r="C205" s="140"/>
      <c r="D205" s="157"/>
      <c r="E205" s="122"/>
      <c r="F205" s="96">
        <f t="shared" si="19"/>
        <v>0</v>
      </c>
      <c r="G205" s="160"/>
      <c r="H205" s="141"/>
      <c r="I205" s="129" t="e">
        <f>VLOOKUP(H205,Presupuesto!$B$11:$C$565,2,0)</f>
        <v>#N/A</v>
      </c>
      <c r="J205" s="97" t="str">
        <f t="shared" si="20"/>
        <v>Desarrollo del Sistema de Educación Superior</v>
      </c>
      <c r="K205" s="97" t="s">
        <v>412</v>
      </c>
    </row>
    <row r="206" spans="3:11" ht="14.45" x14ac:dyDescent="0.35">
      <c r="C206" s="140"/>
      <c r="D206" s="157"/>
      <c r="E206" s="122"/>
      <c r="F206" s="96">
        <f t="shared" si="19"/>
        <v>0</v>
      </c>
      <c r="G206" s="160"/>
      <c r="H206" s="141"/>
      <c r="I206" s="129" t="e">
        <f>VLOOKUP(H206,Presupuesto!$B$11:$C$565,2,0)</f>
        <v>#N/A</v>
      </c>
      <c r="J206" s="97" t="str">
        <f t="shared" si="20"/>
        <v>Desarrollo del Sistema de Educación Superior</v>
      </c>
      <c r="K206" s="97" t="s">
        <v>412</v>
      </c>
    </row>
    <row r="207" spans="3:11" ht="14.45" x14ac:dyDescent="0.35">
      <c r="C207" s="140"/>
      <c r="D207" s="157"/>
      <c r="E207" s="122"/>
      <c r="F207" s="96">
        <f t="shared" si="19"/>
        <v>0</v>
      </c>
      <c r="G207" s="160"/>
      <c r="H207" s="141"/>
      <c r="I207" s="129" t="e">
        <f>VLOOKUP(H207,Presupuesto!$B$11:$C$565,2,0)</f>
        <v>#N/A</v>
      </c>
      <c r="J207" s="97" t="str">
        <f t="shared" si="20"/>
        <v>Desarrollo del Sistema de Educación Superior</v>
      </c>
      <c r="K207" s="97" t="s">
        <v>412</v>
      </c>
    </row>
    <row r="208" spans="3:11" ht="14.45" x14ac:dyDescent="0.35">
      <c r="C208" s="140"/>
      <c r="D208" s="157"/>
      <c r="E208" s="122"/>
      <c r="F208" s="96">
        <f t="shared" si="19"/>
        <v>0</v>
      </c>
      <c r="G208" s="160"/>
      <c r="H208" s="141"/>
      <c r="I208" s="129" t="e">
        <f>VLOOKUP(H208,Presupuesto!$B$11:$C$565,2,0)</f>
        <v>#N/A</v>
      </c>
      <c r="J208" s="97" t="str">
        <f t="shared" si="20"/>
        <v>Desarrollo del Sistema de Educación Superior</v>
      </c>
      <c r="K208" s="97" t="s">
        <v>412</v>
      </c>
    </row>
    <row r="209" spans="3:11" ht="14.45" x14ac:dyDescent="0.35">
      <c r="C209" s="140"/>
      <c r="D209" s="157"/>
      <c r="E209" s="122"/>
      <c r="F209" s="96">
        <f t="shared" si="19"/>
        <v>0</v>
      </c>
      <c r="G209" s="160"/>
      <c r="H209" s="141"/>
      <c r="I209" s="129" t="e">
        <f>VLOOKUP(H209,Presupuesto!$B$11:$C$565,2,0)</f>
        <v>#N/A</v>
      </c>
      <c r="J209" s="97" t="str">
        <f t="shared" si="20"/>
        <v>Desarrollo del Sistema de Educación Superior</v>
      </c>
      <c r="K209" s="97" t="s">
        <v>412</v>
      </c>
    </row>
    <row r="210" spans="3:11" ht="14.45" x14ac:dyDescent="0.35">
      <c r="C210" s="140"/>
      <c r="D210" s="157"/>
      <c r="E210" s="122"/>
      <c r="F210" s="96">
        <f t="shared" si="19"/>
        <v>0</v>
      </c>
      <c r="G210" s="160"/>
      <c r="H210" s="141"/>
      <c r="I210" s="129" t="e">
        <f>VLOOKUP(H210,Presupuesto!$B$11:$C$565,2,0)</f>
        <v>#N/A</v>
      </c>
      <c r="J210" s="97" t="str">
        <f t="shared" si="20"/>
        <v>Desarrollo del Sistema de Educación Superior</v>
      </c>
      <c r="K210" s="97" t="s">
        <v>412</v>
      </c>
    </row>
    <row r="211" spans="3:11" ht="14.45" x14ac:dyDescent="0.35">
      <c r="C211" s="140"/>
      <c r="D211" s="157"/>
      <c r="E211" s="122"/>
      <c r="F211" s="96">
        <f t="shared" si="19"/>
        <v>0</v>
      </c>
      <c r="G211" s="160"/>
      <c r="H211" s="141"/>
      <c r="I211" s="129" t="e">
        <f>VLOOKUP(H211,Presupuesto!$B$11:$C$565,2,0)</f>
        <v>#N/A</v>
      </c>
      <c r="J211" s="97" t="str">
        <f t="shared" si="20"/>
        <v>Desarrollo del Sistema de Educación Superior</v>
      </c>
      <c r="K211" s="97" t="s">
        <v>412</v>
      </c>
    </row>
    <row r="212" spans="3:11" ht="14.45" x14ac:dyDescent="0.35">
      <c r="C212" s="140"/>
      <c r="D212" s="157"/>
      <c r="E212" s="122"/>
      <c r="F212" s="96">
        <f t="shared" si="19"/>
        <v>0</v>
      </c>
      <c r="G212" s="160"/>
      <c r="H212" s="141"/>
      <c r="I212" s="129" t="e">
        <f>VLOOKUP(H212,Presupuesto!$B$11:$C$565,2,0)</f>
        <v>#N/A</v>
      </c>
      <c r="J212" s="97" t="str">
        <f t="shared" si="20"/>
        <v>Desarrollo del Sistema de Educación Superior</v>
      </c>
      <c r="K212" s="97" t="s">
        <v>412</v>
      </c>
    </row>
    <row r="213" spans="3:11" ht="14.45" x14ac:dyDescent="0.35">
      <c r="C213" s="140"/>
      <c r="D213" s="157"/>
      <c r="E213" s="122"/>
      <c r="F213" s="96">
        <f t="shared" si="19"/>
        <v>0</v>
      </c>
      <c r="G213" s="160"/>
      <c r="H213" s="141"/>
      <c r="I213" s="129" t="e">
        <f>VLOOKUP(H213,Presupuesto!$B$11:$C$565,2,0)</f>
        <v>#N/A</v>
      </c>
      <c r="J213" s="97" t="str">
        <f t="shared" si="20"/>
        <v>Desarrollo del Sistema de Educación Superior</v>
      </c>
      <c r="K213" s="97" t="s">
        <v>412</v>
      </c>
    </row>
    <row r="214" spans="3:11" ht="14.45" x14ac:dyDescent="0.35">
      <c r="C214" s="140"/>
      <c r="D214" s="157"/>
      <c r="E214" s="122"/>
      <c r="F214" s="96">
        <f t="shared" si="19"/>
        <v>0</v>
      </c>
      <c r="G214" s="160"/>
      <c r="H214" s="141"/>
      <c r="I214" s="129" t="e">
        <f>VLOOKUP(H214,Presupuesto!$B$11:$C$565,2,0)</f>
        <v>#N/A</v>
      </c>
      <c r="J214" s="97" t="str">
        <f t="shared" si="20"/>
        <v>Desarrollo del Sistema de Educación Superior</v>
      </c>
      <c r="K214" s="97" t="s">
        <v>412</v>
      </c>
    </row>
    <row r="215" spans="3:11" ht="14.45" x14ac:dyDescent="0.35">
      <c r="C215" s="140"/>
      <c r="D215" s="157"/>
      <c r="E215" s="122"/>
      <c r="F215" s="96">
        <f t="shared" si="19"/>
        <v>0</v>
      </c>
      <c r="G215" s="160"/>
      <c r="H215" s="141"/>
      <c r="I215" s="129" t="e">
        <f>VLOOKUP(H215,Presupuesto!$B$11:$C$565,2,0)</f>
        <v>#N/A</v>
      </c>
      <c r="J215" s="97" t="str">
        <f t="shared" si="20"/>
        <v>Desarrollo del Sistema de Educación Superior</v>
      </c>
      <c r="K215" s="97" t="s">
        <v>412</v>
      </c>
    </row>
    <row r="216" spans="3:11" ht="14.45" x14ac:dyDescent="0.35">
      <c r="C216" s="140"/>
      <c r="D216" s="157"/>
      <c r="E216" s="122"/>
      <c r="F216" s="96">
        <f t="shared" si="19"/>
        <v>0</v>
      </c>
      <c r="G216" s="160"/>
      <c r="H216" s="141"/>
      <c r="I216" s="129" t="e">
        <f>VLOOKUP(H216,Presupuesto!$B$11:$C$565,2,0)</f>
        <v>#N/A</v>
      </c>
      <c r="J216" s="97" t="str">
        <f t="shared" si="20"/>
        <v>Desarrollo del Sistema de Educación Superior</v>
      </c>
      <c r="K216" s="97" t="s">
        <v>412</v>
      </c>
    </row>
    <row r="217" spans="3:11" ht="14.45" x14ac:dyDescent="0.35">
      <c r="C217" s="142"/>
      <c r="D217" s="150"/>
      <c r="E217" s="117"/>
      <c r="F217" s="96">
        <f t="shared" si="19"/>
        <v>0</v>
      </c>
      <c r="G217" s="160"/>
      <c r="H217" s="143"/>
      <c r="I217" s="129" t="e">
        <f>VLOOKUP(H217,Presupuesto!$B$11:$C$565,2,0)</f>
        <v>#N/A</v>
      </c>
      <c r="J217" s="97" t="str">
        <f t="shared" si="20"/>
        <v>Desarrollo del Sistema de Educación Superior</v>
      </c>
      <c r="K217" s="97" t="s">
        <v>412</v>
      </c>
    </row>
    <row r="218" spans="3:11" ht="14.45" x14ac:dyDescent="0.35">
      <c r="C218" s="142"/>
      <c r="D218" s="150"/>
      <c r="E218" s="117"/>
      <c r="F218" s="96">
        <f t="shared" si="19"/>
        <v>0</v>
      </c>
      <c r="G218" s="160"/>
      <c r="H218" s="143"/>
      <c r="I218" s="129" t="e">
        <f>VLOOKUP(H218,Presupuesto!$B$11:$C$565,2,0)</f>
        <v>#N/A</v>
      </c>
      <c r="J218" s="97" t="str">
        <f t="shared" si="20"/>
        <v>Desarrollo del Sistema de Educación Superior</v>
      </c>
      <c r="K218" s="97" t="s">
        <v>412</v>
      </c>
    </row>
    <row r="219" spans="3:11" ht="14.45" x14ac:dyDescent="0.35">
      <c r="C219" s="142"/>
      <c r="D219" s="150"/>
      <c r="E219" s="117"/>
      <c r="F219" s="96">
        <f t="shared" si="19"/>
        <v>0</v>
      </c>
      <c r="G219" s="160"/>
      <c r="H219" s="143"/>
      <c r="I219" s="129" t="e">
        <f>VLOOKUP(H219,Presupuesto!$B$11:$C$565,2,0)</f>
        <v>#N/A</v>
      </c>
      <c r="J219" s="97" t="str">
        <f t="shared" si="20"/>
        <v>Desarrollo del Sistema de Educación Superior</v>
      </c>
      <c r="K219" s="97" t="s">
        <v>412</v>
      </c>
    </row>
    <row r="220" spans="3:11" ht="14.45" x14ac:dyDescent="0.35">
      <c r="C220" s="142"/>
      <c r="D220" s="150"/>
      <c r="E220" s="117"/>
      <c r="F220" s="96">
        <f t="shared" si="19"/>
        <v>0</v>
      </c>
      <c r="G220" s="160"/>
      <c r="H220" s="143"/>
      <c r="I220" s="129" t="e">
        <f>VLOOKUP(H220,Presupuesto!$B$11:$C$565,2,0)</f>
        <v>#N/A</v>
      </c>
      <c r="J220" s="97" t="str">
        <f t="shared" si="20"/>
        <v>Desarrollo del Sistema de Educación Superior</v>
      </c>
      <c r="K220" s="97" t="s">
        <v>412</v>
      </c>
    </row>
    <row r="221" spans="3:11" ht="14.45" x14ac:dyDescent="0.35">
      <c r="C221" s="142"/>
      <c r="D221" s="150"/>
      <c r="E221" s="117"/>
      <c r="F221" s="96">
        <f t="shared" si="19"/>
        <v>0</v>
      </c>
      <c r="G221" s="160"/>
      <c r="H221" s="143"/>
      <c r="I221" s="129" t="e">
        <f>VLOOKUP(H221,Presupuesto!$B$11:$C$565,2,0)</f>
        <v>#N/A</v>
      </c>
      <c r="J221" s="97" t="str">
        <f t="shared" si="20"/>
        <v>Desarrollo del Sistema de Educación Superior</v>
      </c>
      <c r="K221" s="97" t="s">
        <v>412</v>
      </c>
    </row>
    <row r="222" spans="3:11" ht="14.45" x14ac:dyDescent="0.35">
      <c r="C222" s="142"/>
      <c r="D222" s="150"/>
      <c r="E222" s="117"/>
      <c r="F222" s="96">
        <f t="shared" si="19"/>
        <v>0</v>
      </c>
      <c r="G222" s="160"/>
      <c r="H222" s="143"/>
      <c r="I222" s="129" t="e">
        <f>VLOOKUP(H222,Presupuesto!$B$11:$C$565,2,0)</f>
        <v>#N/A</v>
      </c>
      <c r="J222" s="97" t="str">
        <f t="shared" si="20"/>
        <v>Desarrollo del Sistema de Educación Superior</v>
      </c>
      <c r="K222" s="97" t="s">
        <v>412</v>
      </c>
    </row>
    <row r="223" spans="3:11" ht="14.45" x14ac:dyDescent="0.35">
      <c r="C223" s="142"/>
      <c r="D223" s="150"/>
      <c r="E223" s="117"/>
      <c r="F223" s="96">
        <f t="shared" si="19"/>
        <v>0</v>
      </c>
      <c r="G223" s="160"/>
      <c r="H223" s="143"/>
      <c r="I223" s="129" t="e">
        <f>VLOOKUP(H223,Presupuesto!$B$11:$C$565,2,0)</f>
        <v>#N/A</v>
      </c>
      <c r="J223" s="97" t="str">
        <f t="shared" si="20"/>
        <v>Desarrollo del Sistema de Educación Superior</v>
      </c>
      <c r="K223" s="97" t="s">
        <v>412</v>
      </c>
    </row>
    <row r="224" spans="3:11" ht="14.45" x14ac:dyDescent="0.35">
      <c r="C224" s="142"/>
      <c r="D224" s="150"/>
      <c r="E224" s="117"/>
      <c r="F224" s="96">
        <f t="shared" si="19"/>
        <v>0</v>
      </c>
      <c r="G224" s="160"/>
      <c r="H224" s="143"/>
      <c r="I224" s="129" t="e">
        <f>VLOOKUP(H224,Presupuesto!$B$11:$C$565,2,0)</f>
        <v>#N/A</v>
      </c>
      <c r="J224" s="97" t="str">
        <f t="shared" si="20"/>
        <v>Desarrollo del Sistema de Educación Superior</v>
      </c>
      <c r="K224" s="97" t="s">
        <v>412</v>
      </c>
    </row>
    <row r="225" spans="3:11" ht="14.45" x14ac:dyDescent="0.35">
      <c r="C225" s="144"/>
      <c r="D225" s="150"/>
      <c r="E225" s="117"/>
      <c r="F225" s="96">
        <f t="shared" si="19"/>
        <v>0</v>
      </c>
      <c r="G225" s="160"/>
      <c r="H225" s="145"/>
      <c r="I225" s="129" t="e">
        <f>VLOOKUP(H225,Presupuesto!$B$11:$C$565,2,0)</f>
        <v>#N/A</v>
      </c>
      <c r="J225" s="97" t="str">
        <f t="shared" si="20"/>
        <v>Desarrollo del Sistema de Educación Superior</v>
      </c>
      <c r="K225" s="97" t="s">
        <v>403</v>
      </c>
    </row>
    <row r="226" spans="3:11" ht="14.45" x14ac:dyDescent="0.35">
      <c r="C226" s="144"/>
      <c r="D226" s="150"/>
      <c r="E226" s="117"/>
      <c r="F226" s="96">
        <f t="shared" si="19"/>
        <v>0</v>
      </c>
      <c r="G226" s="160"/>
      <c r="H226" s="145"/>
      <c r="I226" s="129" t="e">
        <f>VLOOKUP(H226,Presupuesto!$B$11:$C$565,2,0)</f>
        <v>#N/A</v>
      </c>
      <c r="J226" s="97" t="str">
        <f t="shared" si="20"/>
        <v>Desarrollo del Sistema de Educación Superior</v>
      </c>
      <c r="K226" s="97" t="s">
        <v>412</v>
      </c>
    </row>
    <row r="227" spans="3:11" ht="14.45" x14ac:dyDescent="0.35">
      <c r="C227" s="144"/>
      <c r="D227" s="150"/>
      <c r="E227" s="117"/>
      <c r="F227" s="96">
        <f t="shared" si="19"/>
        <v>0</v>
      </c>
      <c r="G227" s="160"/>
      <c r="H227" s="145"/>
      <c r="I227" s="129" t="e">
        <f>VLOOKUP(H227,Presupuesto!$B$11:$C$565,2,0)</f>
        <v>#N/A</v>
      </c>
      <c r="J227" s="97" t="str">
        <f t="shared" si="20"/>
        <v>Desarrollo del Sistema de Educación Superior</v>
      </c>
      <c r="K227" s="97" t="s">
        <v>412</v>
      </c>
    </row>
    <row r="228" spans="3:11" ht="14.45" x14ac:dyDescent="0.35">
      <c r="C228" s="144"/>
      <c r="D228" s="150"/>
      <c r="E228" s="117"/>
      <c r="F228" s="96">
        <f t="shared" si="19"/>
        <v>0</v>
      </c>
      <c r="G228" s="160"/>
      <c r="H228" s="145"/>
      <c r="I228" s="129" t="e">
        <f>VLOOKUP(H228,Presupuesto!$B$11:$C$565,2,0)</f>
        <v>#N/A</v>
      </c>
      <c r="J228" s="97" t="str">
        <f t="shared" si="20"/>
        <v>Desarrollo del Sistema de Educación Superior</v>
      </c>
      <c r="K228" s="97" t="s">
        <v>412</v>
      </c>
    </row>
    <row r="229" spans="3:11" thickBot="1" x14ac:dyDescent="0.4">
      <c r="C229" s="146"/>
      <c r="D229" s="158"/>
      <c r="E229" s="102"/>
      <c r="F229" s="104">
        <f t="shared" si="19"/>
        <v>0</v>
      </c>
      <c r="G229" s="161"/>
      <c r="H229" s="147"/>
      <c r="I229" s="131" t="e">
        <f>VLOOKUP(H229,Presupuesto!$B$11:$C$565,2,0)</f>
        <v>#N/A</v>
      </c>
      <c r="J229" s="105" t="str">
        <f t="shared" si="20"/>
        <v>Desarrollo del Sistema de Educación Superior</v>
      </c>
      <c r="K229" s="123" t="s">
        <v>394</v>
      </c>
    </row>
    <row r="231" spans="3:11" thickBot="1" x14ac:dyDescent="0.4"/>
    <row r="232" spans="3:11" thickBot="1" x14ac:dyDescent="0.4">
      <c r="C232" s="156" t="s">
        <v>53</v>
      </c>
      <c r="D232" s="350">
        <f>SUM(F239:F273)</f>
        <v>0</v>
      </c>
      <c r="F232" s="70"/>
      <c r="G232" s="78"/>
      <c r="H232" s="70"/>
      <c r="I232" s="70"/>
    </row>
    <row r="233" spans="3:11" ht="14.45" x14ac:dyDescent="0.35">
      <c r="C233" s="70"/>
      <c r="D233" s="31"/>
      <c r="E233" s="92"/>
      <c r="F233" s="92"/>
      <c r="G233" s="92"/>
      <c r="H233" s="75"/>
      <c r="I233" s="75"/>
      <c r="J233" s="75"/>
      <c r="K233" s="111"/>
    </row>
    <row r="234" spans="3:11" ht="14.45" x14ac:dyDescent="0.35">
      <c r="C234" s="70"/>
      <c r="D234" s="31"/>
      <c r="E234" s="92"/>
      <c r="F234" s="92"/>
      <c r="G234" s="92"/>
      <c r="H234" s="75"/>
      <c r="I234" s="75"/>
      <c r="J234" s="75"/>
      <c r="K234" s="111"/>
    </row>
    <row r="235" spans="3:11" ht="15.6" x14ac:dyDescent="0.35">
      <c r="C235" s="201" t="s">
        <v>392</v>
      </c>
      <c r="D235" s="347"/>
      <c r="E235" s="92"/>
      <c r="F235" s="92"/>
      <c r="G235" s="92"/>
      <c r="H235" s="75"/>
      <c r="I235" s="75"/>
      <c r="J235" s="75"/>
      <c r="K235" s="111"/>
    </row>
    <row r="236" spans="3:11" ht="18.600000000000001" x14ac:dyDescent="0.35">
      <c r="C236" s="207" t="e">
        <f>IFERROR(VLOOKUP(D235,'1. Desarrollo e Innov. Curricu.'!$E:$F,2,FALSE),IFERROR(VLOOKUP(D235,'2. Investigación Científica'!$E:$F,2,FALSE),IFERROR(VLOOKUP(D235,'3. Vinculación Univ. Sociedad'!$E:$F,2,FALSE),IFERROR(VLOOKUP(D235,'4. Docencia y Profesorado Univ.'!$E:$F,2,FALSE),IFERROR(VLOOKUP(D235,'5. Estudiantes y Graduados'!$E:$F,2,FALSE),IFERROR(VLOOKUP(D235,'11. Gestion Administrativa'!$E:$F,2,FALSE),IFERROR(VLOOKUP(D235,'13. Gestión Académica'!$E:$F,2,FALSE),IFERROR(VLOOKUP(D235,'8. Asegura. de la Calid. y M'!$E:$F,2,FALSE),IFERROR(VLOOKUP(D235,'6. Gestión del Conocimiento'!$E:$F,2,FALSE),IFERROR(VLOOKUP(D235,'15. Gobernabilidad y Proceso...'!$E:$F,2,FALSE),IFERROR(VLOOKUP(D235,'12. Gestión del Talento Humano'!$E:$F,2,FALSE),IFERROR(VLOOKUP(D235,'14. Internacional... de la E.S.'!$E:$F,2,FALSE),IFERROR(VLOOKUP(D235,'10. Posgrado'!$E:$F,2,FALSE),IFERROR(VLOOKUP(D235,'17. Gestión TIC'!$E:$F,2,FALSE),IFERROR(VLOOKUP(D235,'16. Desa. del Sistema Educ.Sup.'!$E:$F,2,FALSE),IFERROR(VLOOKUP(D235,'9. Cultura de Inno. Insti...'!$E:$F,2,FALSE),VLOOKUP(D235,'7. Lo Esencial de la Reforma U.'!$E:$F,2,0)))))))))))))))))</f>
        <v>#N/A</v>
      </c>
      <c r="D236" s="31"/>
      <c r="E236" s="92"/>
      <c r="F236" s="92"/>
      <c r="G236" s="92"/>
      <c r="H236" s="75"/>
      <c r="I236" s="75"/>
      <c r="J236" s="75"/>
      <c r="K236" s="111"/>
    </row>
    <row r="237" spans="3:11" thickBot="1" x14ac:dyDescent="0.4">
      <c r="F237" s="92"/>
      <c r="G237" s="75"/>
      <c r="H237" s="75"/>
      <c r="I237" s="75"/>
    </row>
    <row r="238" spans="3:11" ht="15.75" thickBot="1" x14ac:dyDescent="0.3">
      <c r="C238" s="128" t="s">
        <v>44</v>
      </c>
      <c r="D238" s="128" t="s">
        <v>55</v>
      </c>
      <c r="E238" s="135" t="s">
        <v>57</v>
      </c>
      <c r="F238" s="134" t="s">
        <v>27</v>
      </c>
      <c r="G238" s="132" t="s">
        <v>131</v>
      </c>
      <c r="H238" s="135" t="s">
        <v>46</v>
      </c>
      <c r="I238" s="132" t="s">
        <v>132</v>
      </c>
      <c r="J238" s="132" t="s">
        <v>410</v>
      </c>
      <c r="K238" s="132" t="s">
        <v>411</v>
      </c>
    </row>
    <row r="239" spans="3:11" x14ac:dyDescent="0.25">
      <c r="C239" s="217" t="s">
        <v>439</v>
      </c>
      <c r="D239" s="218"/>
      <c r="E239" s="216">
        <f>HLOOKUP(C239,$AF$2:$BS$3,2,0)</f>
        <v>620</v>
      </c>
      <c r="F239" s="96">
        <f t="shared" ref="F239:F273" si="21">D239*E239</f>
        <v>0</v>
      </c>
      <c r="G239" s="160"/>
      <c r="H239" s="141"/>
      <c r="I239" s="129" t="e">
        <f>VLOOKUP(H239,Presupuesto!$B$11:$C$565,2,0)</f>
        <v>#N/A</v>
      </c>
      <c r="J239" s="215" t="s">
        <v>1467</v>
      </c>
      <c r="K239" s="97" t="s">
        <v>394</v>
      </c>
    </row>
    <row r="240" spans="3:11" ht="14.45" x14ac:dyDescent="0.35">
      <c r="C240" s="140"/>
      <c r="D240" s="157"/>
      <c r="E240" s="122"/>
      <c r="F240" s="96">
        <f t="shared" si="21"/>
        <v>0</v>
      </c>
      <c r="G240" s="160"/>
      <c r="H240" s="141"/>
      <c r="I240" s="129" t="e">
        <f>VLOOKUP(H240,Presupuesto!$B$11:$C$565,2,0)</f>
        <v>#N/A</v>
      </c>
      <c r="J240" s="97" t="str">
        <f>$J$239</f>
        <v>Desarrollo del Sistema de Educación Superior</v>
      </c>
      <c r="K240" s="97" t="s">
        <v>412</v>
      </c>
    </row>
    <row r="241" spans="3:11" ht="14.45" x14ac:dyDescent="0.35">
      <c r="C241" s="140"/>
      <c r="D241" s="157"/>
      <c r="E241" s="122"/>
      <c r="F241" s="96">
        <f t="shared" si="21"/>
        <v>0</v>
      </c>
      <c r="G241" s="160"/>
      <c r="H241" s="141"/>
      <c r="I241" s="129" t="e">
        <f>VLOOKUP(H241,Presupuesto!$B$11:$C$565,2,0)</f>
        <v>#N/A</v>
      </c>
      <c r="J241" s="97" t="str">
        <f t="shared" ref="J241:J273" si="22">$J$239</f>
        <v>Desarrollo del Sistema de Educación Superior</v>
      </c>
      <c r="K241" s="97" t="s">
        <v>412</v>
      </c>
    </row>
    <row r="242" spans="3:11" ht="14.45" x14ac:dyDescent="0.35">
      <c r="C242" s="140"/>
      <c r="D242" s="157"/>
      <c r="E242" s="122"/>
      <c r="F242" s="96">
        <f t="shared" si="21"/>
        <v>0</v>
      </c>
      <c r="G242" s="160"/>
      <c r="H242" s="141"/>
      <c r="I242" s="129" t="e">
        <f>VLOOKUP(H242,Presupuesto!$B$11:$C$565,2,0)</f>
        <v>#N/A</v>
      </c>
      <c r="J242" s="97" t="str">
        <f t="shared" si="22"/>
        <v>Desarrollo del Sistema de Educación Superior</v>
      </c>
      <c r="K242" s="97" t="s">
        <v>412</v>
      </c>
    </row>
    <row r="243" spans="3:11" ht="14.45" x14ac:dyDescent="0.35">
      <c r="C243" s="140"/>
      <c r="D243" s="157"/>
      <c r="E243" s="122"/>
      <c r="F243" s="96">
        <f t="shared" si="21"/>
        <v>0</v>
      </c>
      <c r="G243" s="160"/>
      <c r="H243" s="141"/>
      <c r="I243" s="129" t="e">
        <f>VLOOKUP(H243,Presupuesto!$B$11:$C$565,2,0)</f>
        <v>#N/A</v>
      </c>
      <c r="J243" s="97" t="str">
        <f t="shared" si="22"/>
        <v>Desarrollo del Sistema de Educación Superior</v>
      </c>
      <c r="K243" s="97" t="s">
        <v>412</v>
      </c>
    </row>
    <row r="244" spans="3:11" ht="14.45" x14ac:dyDescent="0.35">
      <c r="C244" s="140"/>
      <c r="D244" s="157"/>
      <c r="E244" s="122"/>
      <c r="F244" s="96">
        <f t="shared" si="21"/>
        <v>0</v>
      </c>
      <c r="G244" s="160"/>
      <c r="H244" s="141"/>
      <c r="I244" s="129" t="e">
        <f>VLOOKUP(H244,Presupuesto!$B$11:$C$565,2,0)</f>
        <v>#N/A</v>
      </c>
      <c r="J244" s="97" t="str">
        <f t="shared" si="22"/>
        <v>Desarrollo del Sistema de Educación Superior</v>
      </c>
      <c r="K244" s="97" t="s">
        <v>401</v>
      </c>
    </row>
    <row r="245" spans="3:11" ht="14.45" x14ac:dyDescent="0.35">
      <c r="C245" s="140"/>
      <c r="D245" s="157"/>
      <c r="E245" s="122"/>
      <c r="F245" s="96">
        <f t="shared" si="21"/>
        <v>0</v>
      </c>
      <c r="G245" s="160"/>
      <c r="H245" s="141"/>
      <c r="I245" s="129" t="e">
        <f>VLOOKUP(H245,Presupuesto!$B$11:$C$565,2,0)</f>
        <v>#N/A</v>
      </c>
      <c r="J245" s="97" t="str">
        <f t="shared" si="22"/>
        <v>Desarrollo del Sistema de Educación Superior</v>
      </c>
      <c r="K245" s="97" t="s">
        <v>412</v>
      </c>
    </row>
    <row r="246" spans="3:11" ht="14.45" x14ac:dyDescent="0.35">
      <c r="C246" s="140"/>
      <c r="D246" s="157"/>
      <c r="E246" s="122"/>
      <c r="F246" s="96">
        <f t="shared" si="21"/>
        <v>0</v>
      </c>
      <c r="G246" s="160"/>
      <c r="H246" s="141"/>
      <c r="I246" s="129" t="e">
        <f>VLOOKUP(H246,Presupuesto!$B$11:$C$565,2,0)</f>
        <v>#N/A</v>
      </c>
      <c r="J246" s="97" t="str">
        <f t="shared" si="22"/>
        <v>Desarrollo del Sistema de Educación Superior</v>
      </c>
      <c r="K246" s="97" t="s">
        <v>412</v>
      </c>
    </row>
    <row r="247" spans="3:11" ht="14.45" x14ac:dyDescent="0.35">
      <c r="C247" s="140"/>
      <c r="D247" s="157"/>
      <c r="E247" s="122"/>
      <c r="F247" s="96">
        <f t="shared" si="21"/>
        <v>0</v>
      </c>
      <c r="G247" s="160"/>
      <c r="H247" s="141"/>
      <c r="I247" s="129" t="e">
        <f>VLOOKUP(H247,Presupuesto!$B$11:$C$565,2,0)</f>
        <v>#N/A</v>
      </c>
      <c r="J247" s="97" t="str">
        <f t="shared" si="22"/>
        <v>Desarrollo del Sistema de Educación Superior</v>
      </c>
      <c r="K247" s="97" t="s">
        <v>412</v>
      </c>
    </row>
    <row r="248" spans="3:11" ht="14.45" x14ac:dyDescent="0.35">
      <c r="C248" s="140"/>
      <c r="D248" s="157"/>
      <c r="E248" s="122"/>
      <c r="F248" s="96">
        <f t="shared" si="21"/>
        <v>0</v>
      </c>
      <c r="G248" s="160"/>
      <c r="H248" s="141"/>
      <c r="I248" s="129" t="e">
        <f>VLOOKUP(H248,Presupuesto!$B$11:$C$565,2,0)</f>
        <v>#N/A</v>
      </c>
      <c r="J248" s="97" t="str">
        <f t="shared" si="22"/>
        <v>Desarrollo del Sistema de Educación Superior</v>
      </c>
      <c r="K248" s="97" t="s">
        <v>412</v>
      </c>
    </row>
    <row r="249" spans="3:11" ht="14.45" x14ac:dyDescent="0.35">
      <c r="C249" s="140"/>
      <c r="D249" s="157"/>
      <c r="E249" s="122"/>
      <c r="F249" s="96">
        <f t="shared" si="21"/>
        <v>0</v>
      </c>
      <c r="G249" s="160"/>
      <c r="H249" s="141"/>
      <c r="I249" s="129" t="e">
        <f>VLOOKUP(H249,Presupuesto!$B$11:$C$565,2,0)</f>
        <v>#N/A</v>
      </c>
      <c r="J249" s="97" t="str">
        <f t="shared" si="22"/>
        <v>Desarrollo del Sistema de Educación Superior</v>
      </c>
      <c r="K249" s="97" t="s">
        <v>412</v>
      </c>
    </row>
    <row r="250" spans="3:11" ht="14.45" x14ac:dyDescent="0.35">
      <c r="C250" s="140"/>
      <c r="D250" s="157"/>
      <c r="E250" s="122"/>
      <c r="F250" s="96">
        <f t="shared" si="21"/>
        <v>0</v>
      </c>
      <c r="G250" s="160"/>
      <c r="H250" s="141"/>
      <c r="I250" s="129" t="e">
        <f>VLOOKUP(H250,Presupuesto!$B$11:$C$565,2,0)</f>
        <v>#N/A</v>
      </c>
      <c r="J250" s="97" t="str">
        <f t="shared" si="22"/>
        <v>Desarrollo del Sistema de Educación Superior</v>
      </c>
      <c r="K250" s="97" t="s">
        <v>412</v>
      </c>
    </row>
    <row r="251" spans="3:11" ht="14.45" x14ac:dyDescent="0.35">
      <c r="C251" s="140"/>
      <c r="D251" s="157"/>
      <c r="E251" s="122"/>
      <c r="F251" s="96">
        <f t="shared" si="21"/>
        <v>0</v>
      </c>
      <c r="G251" s="160"/>
      <c r="H251" s="141"/>
      <c r="I251" s="129" t="e">
        <f>VLOOKUP(H251,Presupuesto!$B$11:$C$565,2,0)</f>
        <v>#N/A</v>
      </c>
      <c r="J251" s="97" t="str">
        <f t="shared" si="22"/>
        <v>Desarrollo del Sistema de Educación Superior</v>
      </c>
      <c r="K251" s="97" t="s">
        <v>412</v>
      </c>
    </row>
    <row r="252" spans="3:11" ht="14.45" x14ac:dyDescent="0.35">
      <c r="C252" s="140"/>
      <c r="D252" s="157"/>
      <c r="E252" s="122"/>
      <c r="F252" s="96">
        <f t="shared" si="21"/>
        <v>0</v>
      </c>
      <c r="G252" s="160"/>
      <c r="H252" s="141"/>
      <c r="I252" s="129" t="e">
        <f>VLOOKUP(H252,Presupuesto!$B$11:$C$565,2,0)</f>
        <v>#N/A</v>
      </c>
      <c r="J252" s="97" t="str">
        <f t="shared" si="22"/>
        <v>Desarrollo del Sistema de Educación Superior</v>
      </c>
      <c r="K252" s="97" t="s">
        <v>412</v>
      </c>
    </row>
    <row r="253" spans="3:11" ht="14.45" x14ac:dyDescent="0.35">
      <c r="C253" s="140"/>
      <c r="D253" s="157"/>
      <c r="E253" s="122"/>
      <c r="F253" s="96">
        <f t="shared" si="21"/>
        <v>0</v>
      </c>
      <c r="G253" s="160"/>
      <c r="H253" s="141"/>
      <c r="I253" s="129" t="e">
        <f>VLOOKUP(H253,Presupuesto!$B$11:$C$565,2,0)</f>
        <v>#N/A</v>
      </c>
      <c r="J253" s="97" t="str">
        <f t="shared" si="22"/>
        <v>Desarrollo del Sistema de Educación Superior</v>
      </c>
      <c r="K253" s="97" t="s">
        <v>412</v>
      </c>
    </row>
    <row r="254" spans="3:11" ht="14.45" x14ac:dyDescent="0.35">
      <c r="C254" s="140"/>
      <c r="D254" s="157"/>
      <c r="E254" s="122"/>
      <c r="F254" s="96">
        <f t="shared" si="21"/>
        <v>0</v>
      </c>
      <c r="G254" s="160"/>
      <c r="H254" s="141"/>
      <c r="I254" s="129" t="e">
        <f>VLOOKUP(H254,Presupuesto!$B$11:$C$565,2,0)</f>
        <v>#N/A</v>
      </c>
      <c r="J254" s="97" t="str">
        <f t="shared" si="22"/>
        <v>Desarrollo del Sistema de Educación Superior</v>
      </c>
      <c r="K254" s="97" t="s">
        <v>412</v>
      </c>
    </row>
    <row r="255" spans="3:11" ht="14.45" x14ac:dyDescent="0.35">
      <c r="C255" s="140"/>
      <c r="D255" s="157"/>
      <c r="E255" s="122"/>
      <c r="F255" s="96">
        <f t="shared" si="21"/>
        <v>0</v>
      </c>
      <c r="G255" s="160"/>
      <c r="H255" s="141"/>
      <c r="I255" s="129" t="e">
        <f>VLOOKUP(H255,Presupuesto!$B$11:$C$565,2,0)</f>
        <v>#N/A</v>
      </c>
      <c r="J255" s="97" t="str">
        <f t="shared" si="22"/>
        <v>Desarrollo del Sistema de Educación Superior</v>
      </c>
      <c r="K255" s="97" t="s">
        <v>412</v>
      </c>
    </row>
    <row r="256" spans="3:11" ht="14.45" x14ac:dyDescent="0.35">
      <c r="C256" s="140"/>
      <c r="D256" s="157"/>
      <c r="E256" s="122"/>
      <c r="F256" s="96">
        <f t="shared" si="21"/>
        <v>0</v>
      </c>
      <c r="G256" s="160"/>
      <c r="H256" s="141"/>
      <c r="I256" s="129" t="e">
        <f>VLOOKUP(H256,Presupuesto!$B$11:$C$565,2,0)</f>
        <v>#N/A</v>
      </c>
      <c r="J256" s="97" t="str">
        <f t="shared" si="22"/>
        <v>Desarrollo del Sistema de Educación Superior</v>
      </c>
      <c r="K256" s="97" t="s">
        <v>412</v>
      </c>
    </row>
    <row r="257" spans="3:11" ht="14.45" x14ac:dyDescent="0.35">
      <c r="C257" s="140"/>
      <c r="D257" s="157"/>
      <c r="E257" s="122"/>
      <c r="F257" s="96">
        <f t="shared" si="21"/>
        <v>0</v>
      </c>
      <c r="G257" s="160"/>
      <c r="H257" s="141"/>
      <c r="I257" s="129" t="e">
        <f>VLOOKUP(H257,Presupuesto!$B$11:$C$565,2,0)</f>
        <v>#N/A</v>
      </c>
      <c r="J257" s="97" t="str">
        <f t="shared" si="22"/>
        <v>Desarrollo del Sistema de Educación Superior</v>
      </c>
      <c r="K257" s="97" t="s">
        <v>412</v>
      </c>
    </row>
    <row r="258" spans="3:11" ht="14.45" x14ac:dyDescent="0.35">
      <c r="C258" s="140"/>
      <c r="D258" s="157"/>
      <c r="E258" s="122"/>
      <c r="F258" s="96">
        <f t="shared" si="21"/>
        <v>0</v>
      </c>
      <c r="G258" s="160"/>
      <c r="H258" s="141"/>
      <c r="I258" s="129" t="e">
        <f>VLOOKUP(H258,Presupuesto!$B$11:$C$565,2,0)</f>
        <v>#N/A</v>
      </c>
      <c r="J258" s="97" t="str">
        <f t="shared" si="22"/>
        <v>Desarrollo del Sistema de Educación Superior</v>
      </c>
      <c r="K258" s="97" t="s">
        <v>412</v>
      </c>
    </row>
    <row r="259" spans="3:11" ht="14.45" x14ac:dyDescent="0.35">
      <c r="C259" s="140"/>
      <c r="D259" s="157"/>
      <c r="E259" s="122"/>
      <c r="F259" s="96">
        <f t="shared" si="21"/>
        <v>0</v>
      </c>
      <c r="G259" s="160"/>
      <c r="H259" s="141"/>
      <c r="I259" s="129" t="e">
        <f>VLOOKUP(H259,Presupuesto!$B$11:$C$565,2,0)</f>
        <v>#N/A</v>
      </c>
      <c r="J259" s="97" t="str">
        <f t="shared" si="22"/>
        <v>Desarrollo del Sistema de Educación Superior</v>
      </c>
      <c r="K259" s="97" t="s">
        <v>412</v>
      </c>
    </row>
    <row r="260" spans="3:11" ht="14.45" x14ac:dyDescent="0.35">
      <c r="C260" s="140"/>
      <c r="D260" s="157"/>
      <c r="E260" s="122"/>
      <c r="F260" s="96">
        <f t="shared" si="21"/>
        <v>0</v>
      </c>
      <c r="G260" s="160"/>
      <c r="H260" s="141"/>
      <c r="I260" s="129" t="e">
        <f>VLOOKUP(H260,Presupuesto!$B$11:$C$565,2,0)</f>
        <v>#N/A</v>
      </c>
      <c r="J260" s="97" t="str">
        <f t="shared" si="22"/>
        <v>Desarrollo del Sistema de Educación Superior</v>
      </c>
      <c r="K260" s="97" t="s">
        <v>412</v>
      </c>
    </row>
    <row r="261" spans="3:11" ht="14.45" x14ac:dyDescent="0.35">
      <c r="C261" s="142"/>
      <c r="D261" s="150"/>
      <c r="E261" s="117"/>
      <c r="F261" s="96">
        <f t="shared" si="21"/>
        <v>0</v>
      </c>
      <c r="G261" s="160"/>
      <c r="H261" s="143"/>
      <c r="I261" s="129" t="e">
        <f>VLOOKUP(H261,Presupuesto!$B$11:$C$565,2,0)</f>
        <v>#N/A</v>
      </c>
      <c r="J261" s="97" t="str">
        <f t="shared" si="22"/>
        <v>Desarrollo del Sistema de Educación Superior</v>
      </c>
      <c r="K261" s="97" t="s">
        <v>412</v>
      </c>
    </row>
    <row r="262" spans="3:11" ht="14.45" x14ac:dyDescent="0.35">
      <c r="C262" s="142"/>
      <c r="D262" s="150"/>
      <c r="E262" s="117"/>
      <c r="F262" s="96">
        <f t="shared" si="21"/>
        <v>0</v>
      </c>
      <c r="G262" s="160"/>
      <c r="H262" s="143"/>
      <c r="I262" s="129" t="e">
        <f>VLOOKUP(H262,Presupuesto!$B$11:$C$565,2,0)</f>
        <v>#N/A</v>
      </c>
      <c r="J262" s="97" t="str">
        <f t="shared" si="22"/>
        <v>Desarrollo del Sistema de Educación Superior</v>
      </c>
      <c r="K262" s="97" t="s">
        <v>412</v>
      </c>
    </row>
    <row r="263" spans="3:11" ht="14.45" x14ac:dyDescent="0.35">
      <c r="C263" s="142"/>
      <c r="D263" s="150"/>
      <c r="E263" s="117"/>
      <c r="F263" s="96">
        <f t="shared" si="21"/>
        <v>0</v>
      </c>
      <c r="G263" s="160"/>
      <c r="H263" s="143"/>
      <c r="I263" s="129" t="e">
        <f>VLOOKUP(H263,Presupuesto!$B$11:$C$565,2,0)</f>
        <v>#N/A</v>
      </c>
      <c r="J263" s="97" t="str">
        <f t="shared" si="22"/>
        <v>Desarrollo del Sistema de Educación Superior</v>
      </c>
      <c r="K263" s="97" t="s">
        <v>412</v>
      </c>
    </row>
    <row r="264" spans="3:11" ht="14.45" x14ac:dyDescent="0.35">
      <c r="C264" s="142"/>
      <c r="D264" s="150"/>
      <c r="E264" s="117"/>
      <c r="F264" s="96">
        <f t="shared" si="21"/>
        <v>0</v>
      </c>
      <c r="G264" s="160"/>
      <c r="H264" s="143"/>
      <c r="I264" s="129" t="e">
        <f>VLOOKUP(H264,Presupuesto!$B$11:$C$565,2,0)</f>
        <v>#N/A</v>
      </c>
      <c r="J264" s="97" t="str">
        <f t="shared" si="22"/>
        <v>Desarrollo del Sistema de Educación Superior</v>
      </c>
      <c r="K264" s="97" t="s">
        <v>412</v>
      </c>
    </row>
    <row r="265" spans="3:11" ht="14.45" x14ac:dyDescent="0.35">
      <c r="C265" s="142"/>
      <c r="D265" s="150"/>
      <c r="E265" s="117"/>
      <c r="F265" s="96">
        <f t="shared" si="21"/>
        <v>0</v>
      </c>
      <c r="G265" s="160"/>
      <c r="H265" s="143"/>
      <c r="I265" s="129" t="e">
        <f>VLOOKUP(H265,Presupuesto!$B$11:$C$565,2,0)</f>
        <v>#N/A</v>
      </c>
      <c r="J265" s="97" t="str">
        <f t="shared" si="22"/>
        <v>Desarrollo del Sistema de Educación Superior</v>
      </c>
      <c r="K265" s="97" t="s">
        <v>412</v>
      </c>
    </row>
    <row r="266" spans="3:11" ht="14.45" x14ac:dyDescent="0.35">
      <c r="C266" s="142"/>
      <c r="D266" s="150"/>
      <c r="E266" s="117"/>
      <c r="F266" s="96">
        <f t="shared" si="21"/>
        <v>0</v>
      </c>
      <c r="G266" s="160"/>
      <c r="H266" s="143"/>
      <c r="I266" s="129" t="e">
        <f>VLOOKUP(H266,Presupuesto!$B$11:$C$565,2,0)</f>
        <v>#N/A</v>
      </c>
      <c r="J266" s="97" t="str">
        <f t="shared" si="22"/>
        <v>Desarrollo del Sistema de Educación Superior</v>
      </c>
      <c r="K266" s="97" t="s">
        <v>412</v>
      </c>
    </row>
    <row r="267" spans="3:11" ht="14.45" x14ac:dyDescent="0.35">
      <c r="C267" s="142"/>
      <c r="D267" s="150"/>
      <c r="E267" s="117"/>
      <c r="F267" s="96">
        <f t="shared" si="21"/>
        <v>0</v>
      </c>
      <c r="G267" s="160"/>
      <c r="H267" s="143"/>
      <c r="I267" s="129" t="e">
        <f>VLOOKUP(H267,Presupuesto!$B$11:$C$565,2,0)</f>
        <v>#N/A</v>
      </c>
      <c r="J267" s="97" t="str">
        <f t="shared" si="22"/>
        <v>Desarrollo del Sistema de Educación Superior</v>
      </c>
      <c r="K267" s="97" t="s">
        <v>412</v>
      </c>
    </row>
    <row r="268" spans="3:11" ht="14.45" x14ac:dyDescent="0.35">
      <c r="C268" s="142"/>
      <c r="D268" s="150"/>
      <c r="E268" s="117"/>
      <c r="F268" s="96">
        <f t="shared" si="21"/>
        <v>0</v>
      </c>
      <c r="G268" s="160"/>
      <c r="H268" s="143"/>
      <c r="I268" s="129" t="e">
        <f>VLOOKUP(H268,Presupuesto!$B$11:$C$565,2,0)</f>
        <v>#N/A</v>
      </c>
      <c r="J268" s="97" t="str">
        <f t="shared" si="22"/>
        <v>Desarrollo del Sistema de Educación Superior</v>
      </c>
      <c r="K268" s="97" t="s">
        <v>412</v>
      </c>
    </row>
    <row r="269" spans="3:11" ht="14.45" x14ac:dyDescent="0.35">
      <c r="C269" s="144"/>
      <c r="D269" s="150"/>
      <c r="E269" s="117"/>
      <c r="F269" s="96">
        <f t="shared" si="21"/>
        <v>0</v>
      </c>
      <c r="G269" s="160"/>
      <c r="H269" s="145"/>
      <c r="I269" s="129" t="e">
        <f>VLOOKUP(H269,Presupuesto!$B$11:$C$565,2,0)</f>
        <v>#N/A</v>
      </c>
      <c r="J269" s="97" t="str">
        <f t="shared" si="22"/>
        <v>Desarrollo del Sistema de Educación Superior</v>
      </c>
      <c r="K269" s="97" t="s">
        <v>403</v>
      </c>
    </row>
    <row r="270" spans="3:11" ht="14.45" x14ac:dyDescent="0.35">
      <c r="C270" s="144"/>
      <c r="D270" s="150"/>
      <c r="E270" s="117"/>
      <c r="F270" s="96">
        <f t="shared" si="21"/>
        <v>0</v>
      </c>
      <c r="G270" s="160"/>
      <c r="H270" s="145"/>
      <c r="I270" s="129" t="e">
        <f>VLOOKUP(H270,Presupuesto!$B$11:$C$565,2,0)</f>
        <v>#N/A</v>
      </c>
      <c r="J270" s="97" t="str">
        <f t="shared" si="22"/>
        <v>Desarrollo del Sistema de Educación Superior</v>
      </c>
      <c r="K270" s="97" t="s">
        <v>412</v>
      </c>
    </row>
    <row r="271" spans="3:11" ht="14.45" x14ac:dyDescent="0.35">
      <c r="C271" s="144"/>
      <c r="D271" s="150"/>
      <c r="E271" s="117"/>
      <c r="F271" s="96">
        <f t="shared" si="21"/>
        <v>0</v>
      </c>
      <c r="G271" s="160"/>
      <c r="H271" s="145"/>
      <c r="I271" s="129" t="e">
        <f>VLOOKUP(H271,Presupuesto!$B$11:$C$565,2,0)</f>
        <v>#N/A</v>
      </c>
      <c r="J271" s="97" t="str">
        <f t="shared" si="22"/>
        <v>Desarrollo del Sistema de Educación Superior</v>
      </c>
      <c r="K271" s="97" t="s">
        <v>412</v>
      </c>
    </row>
    <row r="272" spans="3:11" ht="14.45" x14ac:dyDescent="0.35">
      <c r="C272" s="144"/>
      <c r="D272" s="150"/>
      <c r="E272" s="117"/>
      <c r="F272" s="96">
        <f t="shared" si="21"/>
        <v>0</v>
      </c>
      <c r="G272" s="160"/>
      <c r="H272" s="145"/>
      <c r="I272" s="129" t="e">
        <f>VLOOKUP(H272,Presupuesto!$B$11:$C$565,2,0)</f>
        <v>#N/A</v>
      </c>
      <c r="J272" s="97" t="str">
        <f t="shared" si="22"/>
        <v>Desarrollo del Sistema de Educación Superior</v>
      </c>
      <c r="K272" s="97" t="s">
        <v>412</v>
      </c>
    </row>
    <row r="273" spans="3:11" thickBot="1" x14ac:dyDescent="0.4">
      <c r="C273" s="146"/>
      <c r="D273" s="158"/>
      <c r="E273" s="102"/>
      <c r="F273" s="104">
        <f t="shared" si="21"/>
        <v>0</v>
      </c>
      <c r="G273" s="161"/>
      <c r="H273" s="147"/>
      <c r="I273" s="131" t="e">
        <f>VLOOKUP(H273,Presupuesto!$B$11:$C$565,2,0)</f>
        <v>#N/A</v>
      </c>
      <c r="J273" s="105" t="str">
        <f t="shared" si="22"/>
        <v>Desarrollo del Sistema de Educación Superior</v>
      </c>
      <c r="K273" s="123" t="s">
        <v>394</v>
      </c>
    </row>
    <row r="275" spans="3:11" thickBot="1" x14ac:dyDescent="0.4">
      <c r="F275" s="89"/>
      <c r="G275" s="88"/>
      <c r="H275" s="89"/>
      <c r="I275" s="89"/>
    </row>
    <row r="276" spans="3:11" thickBot="1" x14ac:dyDescent="0.4">
      <c r="C276" s="156" t="s">
        <v>53</v>
      </c>
      <c r="D276" s="350">
        <f>SUM(F283:F317)</f>
        <v>0</v>
      </c>
      <c r="F276" s="70"/>
      <c r="G276" s="78"/>
      <c r="H276" s="70"/>
      <c r="I276" s="70"/>
    </row>
    <row r="277" spans="3:11" ht="14.45" x14ac:dyDescent="0.35">
      <c r="C277" s="70"/>
      <c r="D277" s="31"/>
      <c r="E277" s="92"/>
      <c r="F277" s="92"/>
      <c r="G277" s="92"/>
      <c r="H277" s="75"/>
      <c r="I277" s="75"/>
      <c r="J277" s="75"/>
      <c r="K277" s="111"/>
    </row>
    <row r="278" spans="3:11" ht="14.45" x14ac:dyDescent="0.35">
      <c r="C278" s="70"/>
      <c r="D278" s="31"/>
      <c r="E278" s="92"/>
      <c r="F278" s="92"/>
      <c r="G278" s="92"/>
      <c r="H278" s="75"/>
      <c r="I278" s="75"/>
      <c r="J278" s="75"/>
      <c r="K278" s="111"/>
    </row>
    <row r="279" spans="3:11" ht="15.6" x14ac:dyDescent="0.35">
      <c r="C279" s="201" t="s">
        <v>392</v>
      </c>
      <c r="D279" s="347"/>
      <c r="E279" s="92"/>
      <c r="F279" s="92"/>
      <c r="G279" s="92"/>
      <c r="H279" s="75"/>
      <c r="I279" s="75"/>
      <c r="J279" s="75"/>
      <c r="K279" s="111"/>
    </row>
    <row r="280" spans="3:11" ht="18.600000000000001" x14ac:dyDescent="0.35">
      <c r="C280" s="207" t="e">
        <f>IFERROR(VLOOKUP(D279,'1. Desarrollo e Innov. Curricu.'!$E:$F,2,FALSE),IFERROR(VLOOKUP(D279,'2. Investigación Científica'!$E:$F,2,FALSE),IFERROR(VLOOKUP(D279,'3. Vinculación Univ. Sociedad'!$E:$F,2,FALSE),IFERROR(VLOOKUP(D279,'4. Docencia y Profesorado Univ.'!$E:$F,2,FALSE),IFERROR(VLOOKUP(D279,'5. Estudiantes y Graduados'!$E:$F,2,FALSE),IFERROR(VLOOKUP(D279,'11. Gestion Administrativa'!$E:$F,2,FALSE),IFERROR(VLOOKUP(D279,'13. Gestión Académica'!$E:$F,2,FALSE),IFERROR(VLOOKUP(D279,'8. Asegura. de la Calid. y M'!$E:$F,2,FALSE),IFERROR(VLOOKUP(D279,'6. Gestión del Conocimiento'!$E:$F,2,FALSE),IFERROR(VLOOKUP(D279,'15. Gobernabilidad y Proceso...'!$E:$F,2,FALSE),IFERROR(VLOOKUP(D279,'12. Gestión del Talento Humano'!$E:$F,2,FALSE),IFERROR(VLOOKUP(D279,'14. Internacional... de la E.S.'!$E:$F,2,FALSE),IFERROR(VLOOKUP(D279,'10. Posgrado'!$E:$F,2,FALSE),IFERROR(VLOOKUP(D279,'17. Gestión TIC'!$E:$F,2,FALSE),IFERROR(VLOOKUP(D279,'16. Desa. del Sistema Educ.Sup.'!$E:$F,2,FALSE),IFERROR(VLOOKUP(D279,'9. Cultura de Inno. Insti...'!$E:$F,2,FALSE),VLOOKUP(D279,'7. Lo Esencial de la Reforma U.'!$E:$F,2,0)))))))))))))))))</f>
        <v>#N/A</v>
      </c>
      <c r="D280" s="31"/>
      <c r="E280" s="92"/>
      <c r="F280" s="92"/>
      <c r="G280" s="92"/>
      <c r="H280" s="75"/>
      <c r="I280" s="75"/>
      <c r="J280" s="75"/>
      <c r="K280" s="111"/>
    </row>
    <row r="281" spans="3:11" thickBot="1" x14ac:dyDescent="0.4">
      <c r="F281" s="92"/>
      <c r="G281" s="75"/>
      <c r="H281" s="75"/>
      <c r="I281" s="75"/>
    </row>
    <row r="282" spans="3:11" ht="15.75" thickBot="1" x14ac:dyDescent="0.3">
      <c r="C282" s="128" t="s">
        <v>44</v>
      </c>
      <c r="D282" s="128" t="s">
        <v>55</v>
      </c>
      <c r="E282" s="135" t="s">
        <v>57</v>
      </c>
      <c r="F282" s="134" t="s">
        <v>27</v>
      </c>
      <c r="G282" s="132" t="s">
        <v>131</v>
      </c>
      <c r="H282" s="135" t="s">
        <v>46</v>
      </c>
      <c r="I282" s="132" t="s">
        <v>132</v>
      </c>
      <c r="J282" s="132" t="s">
        <v>410</v>
      </c>
      <c r="K282" s="132" t="s">
        <v>411</v>
      </c>
    </row>
    <row r="283" spans="3:11" x14ac:dyDescent="0.25">
      <c r="C283" s="217" t="s">
        <v>439</v>
      </c>
      <c r="D283" s="218"/>
      <c r="E283" s="216">
        <f>HLOOKUP(C283,$AF$2:$BS$3,2,0)</f>
        <v>620</v>
      </c>
      <c r="F283" s="96">
        <f t="shared" ref="F283:F317" si="23">D283*E283</f>
        <v>0</v>
      </c>
      <c r="G283" s="160"/>
      <c r="H283" s="141"/>
      <c r="I283" s="129" t="e">
        <f>VLOOKUP(H283,Presupuesto!$B$11:$C$565,2,0)</f>
        <v>#N/A</v>
      </c>
      <c r="J283" s="215" t="s">
        <v>1467</v>
      </c>
      <c r="K283" s="97" t="s">
        <v>394</v>
      </c>
    </row>
    <row r="284" spans="3:11" ht="14.45" x14ac:dyDescent="0.35">
      <c r="C284" s="140"/>
      <c r="D284" s="157"/>
      <c r="E284" s="122"/>
      <c r="F284" s="96">
        <f t="shared" si="23"/>
        <v>0</v>
      </c>
      <c r="G284" s="160"/>
      <c r="H284" s="141"/>
      <c r="I284" s="129" t="e">
        <f>VLOOKUP(H284,Presupuesto!$B$11:$C$565,2,0)</f>
        <v>#N/A</v>
      </c>
      <c r="J284" s="97" t="str">
        <f>$J$283</f>
        <v>Desarrollo del Sistema de Educación Superior</v>
      </c>
      <c r="K284" s="97" t="s">
        <v>412</v>
      </c>
    </row>
    <row r="285" spans="3:11" ht="14.45" x14ac:dyDescent="0.35">
      <c r="C285" s="140"/>
      <c r="D285" s="157"/>
      <c r="E285" s="122"/>
      <c r="F285" s="96">
        <f t="shared" si="23"/>
        <v>0</v>
      </c>
      <c r="G285" s="160"/>
      <c r="H285" s="141"/>
      <c r="I285" s="129" t="e">
        <f>VLOOKUP(H285,Presupuesto!$B$11:$C$565,2,0)</f>
        <v>#N/A</v>
      </c>
      <c r="J285" s="97" t="str">
        <f t="shared" ref="J285:J317" si="24">$J$283</f>
        <v>Desarrollo del Sistema de Educación Superior</v>
      </c>
      <c r="K285" s="97" t="s">
        <v>412</v>
      </c>
    </row>
    <row r="286" spans="3:11" ht="14.45" x14ac:dyDescent="0.35">
      <c r="C286" s="140"/>
      <c r="D286" s="157"/>
      <c r="E286" s="122"/>
      <c r="F286" s="96">
        <f t="shared" si="23"/>
        <v>0</v>
      </c>
      <c r="G286" s="160"/>
      <c r="H286" s="141"/>
      <c r="I286" s="129" t="e">
        <f>VLOOKUP(H286,Presupuesto!$B$11:$C$565,2,0)</f>
        <v>#N/A</v>
      </c>
      <c r="J286" s="97" t="str">
        <f t="shared" si="24"/>
        <v>Desarrollo del Sistema de Educación Superior</v>
      </c>
      <c r="K286" s="97" t="s">
        <v>412</v>
      </c>
    </row>
    <row r="287" spans="3:11" ht="14.45" x14ac:dyDescent="0.35">
      <c r="C287" s="140"/>
      <c r="D287" s="157"/>
      <c r="E287" s="122"/>
      <c r="F287" s="96">
        <f t="shared" si="23"/>
        <v>0</v>
      </c>
      <c r="G287" s="160"/>
      <c r="H287" s="141"/>
      <c r="I287" s="129" t="e">
        <f>VLOOKUP(H287,Presupuesto!$B$11:$C$565,2,0)</f>
        <v>#N/A</v>
      </c>
      <c r="J287" s="97" t="str">
        <f t="shared" si="24"/>
        <v>Desarrollo del Sistema de Educación Superior</v>
      </c>
      <c r="K287" s="97" t="s">
        <v>412</v>
      </c>
    </row>
    <row r="288" spans="3:11" ht="14.45" x14ac:dyDescent="0.35">
      <c r="C288" s="140"/>
      <c r="D288" s="157"/>
      <c r="E288" s="122"/>
      <c r="F288" s="96">
        <f t="shared" si="23"/>
        <v>0</v>
      </c>
      <c r="G288" s="160"/>
      <c r="H288" s="141"/>
      <c r="I288" s="129" t="e">
        <f>VLOOKUP(H288,Presupuesto!$B$11:$C$565,2,0)</f>
        <v>#N/A</v>
      </c>
      <c r="J288" s="97" t="str">
        <f t="shared" si="24"/>
        <v>Desarrollo del Sistema de Educación Superior</v>
      </c>
      <c r="K288" s="97" t="s">
        <v>401</v>
      </c>
    </row>
    <row r="289" spans="3:11" ht="14.45" x14ac:dyDescent="0.35">
      <c r="C289" s="140"/>
      <c r="D289" s="157"/>
      <c r="E289" s="122"/>
      <c r="F289" s="96">
        <f t="shared" si="23"/>
        <v>0</v>
      </c>
      <c r="G289" s="160"/>
      <c r="H289" s="141"/>
      <c r="I289" s="129" t="e">
        <f>VLOOKUP(H289,Presupuesto!$B$11:$C$565,2,0)</f>
        <v>#N/A</v>
      </c>
      <c r="J289" s="97" t="str">
        <f t="shared" si="24"/>
        <v>Desarrollo del Sistema de Educación Superior</v>
      </c>
      <c r="K289" s="97" t="s">
        <v>412</v>
      </c>
    </row>
    <row r="290" spans="3:11" ht="14.45" x14ac:dyDescent="0.35">
      <c r="C290" s="140"/>
      <c r="D290" s="157"/>
      <c r="E290" s="122"/>
      <c r="F290" s="96">
        <f t="shared" si="23"/>
        <v>0</v>
      </c>
      <c r="G290" s="160"/>
      <c r="H290" s="141"/>
      <c r="I290" s="129" t="e">
        <f>VLOOKUP(H290,Presupuesto!$B$11:$C$565,2,0)</f>
        <v>#N/A</v>
      </c>
      <c r="J290" s="97" t="str">
        <f t="shared" si="24"/>
        <v>Desarrollo del Sistema de Educación Superior</v>
      </c>
      <c r="K290" s="97" t="s">
        <v>412</v>
      </c>
    </row>
    <row r="291" spans="3:11" ht="14.45" x14ac:dyDescent="0.35">
      <c r="C291" s="140"/>
      <c r="D291" s="157"/>
      <c r="E291" s="122"/>
      <c r="F291" s="96">
        <f t="shared" si="23"/>
        <v>0</v>
      </c>
      <c r="G291" s="160"/>
      <c r="H291" s="141"/>
      <c r="I291" s="129" t="e">
        <f>VLOOKUP(H291,Presupuesto!$B$11:$C$565,2,0)</f>
        <v>#N/A</v>
      </c>
      <c r="J291" s="97" t="str">
        <f t="shared" si="24"/>
        <v>Desarrollo del Sistema de Educación Superior</v>
      </c>
      <c r="K291" s="97" t="s">
        <v>412</v>
      </c>
    </row>
    <row r="292" spans="3:11" ht="14.45" x14ac:dyDescent="0.35">
      <c r="C292" s="140"/>
      <c r="D292" s="157"/>
      <c r="E292" s="122"/>
      <c r="F292" s="96">
        <f t="shared" si="23"/>
        <v>0</v>
      </c>
      <c r="G292" s="160"/>
      <c r="H292" s="141"/>
      <c r="I292" s="129" t="e">
        <f>VLOOKUP(H292,Presupuesto!$B$11:$C$565,2,0)</f>
        <v>#N/A</v>
      </c>
      <c r="J292" s="97" t="str">
        <f t="shared" si="24"/>
        <v>Desarrollo del Sistema de Educación Superior</v>
      </c>
      <c r="K292" s="97" t="s">
        <v>412</v>
      </c>
    </row>
    <row r="293" spans="3:11" ht="14.45" x14ac:dyDescent="0.35">
      <c r="C293" s="140"/>
      <c r="D293" s="157"/>
      <c r="E293" s="122"/>
      <c r="F293" s="96">
        <f t="shared" si="23"/>
        <v>0</v>
      </c>
      <c r="G293" s="160"/>
      <c r="H293" s="141"/>
      <c r="I293" s="129" t="e">
        <f>VLOOKUP(H293,Presupuesto!$B$11:$C$565,2,0)</f>
        <v>#N/A</v>
      </c>
      <c r="J293" s="97" t="str">
        <f t="shared" si="24"/>
        <v>Desarrollo del Sistema de Educación Superior</v>
      </c>
      <c r="K293" s="97" t="s">
        <v>412</v>
      </c>
    </row>
    <row r="294" spans="3:11" ht="14.45" x14ac:dyDescent="0.35">
      <c r="C294" s="140"/>
      <c r="D294" s="157"/>
      <c r="E294" s="122"/>
      <c r="F294" s="96">
        <f t="shared" si="23"/>
        <v>0</v>
      </c>
      <c r="G294" s="160"/>
      <c r="H294" s="141"/>
      <c r="I294" s="129" t="e">
        <f>VLOOKUP(H294,Presupuesto!$B$11:$C$565,2,0)</f>
        <v>#N/A</v>
      </c>
      <c r="J294" s="97" t="str">
        <f t="shared" si="24"/>
        <v>Desarrollo del Sistema de Educación Superior</v>
      </c>
      <c r="K294" s="97" t="s">
        <v>412</v>
      </c>
    </row>
    <row r="295" spans="3:11" ht="14.45" x14ac:dyDescent="0.35">
      <c r="C295" s="140"/>
      <c r="D295" s="157"/>
      <c r="E295" s="122"/>
      <c r="F295" s="96">
        <f t="shared" si="23"/>
        <v>0</v>
      </c>
      <c r="G295" s="160"/>
      <c r="H295" s="141"/>
      <c r="I295" s="129" t="e">
        <f>VLOOKUP(H295,Presupuesto!$B$11:$C$565,2,0)</f>
        <v>#N/A</v>
      </c>
      <c r="J295" s="97" t="str">
        <f t="shared" si="24"/>
        <v>Desarrollo del Sistema de Educación Superior</v>
      </c>
      <c r="K295" s="97" t="s">
        <v>412</v>
      </c>
    </row>
    <row r="296" spans="3:11" ht="14.45" x14ac:dyDescent="0.35">
      <c r="C296" s="140"/>
      <c r="D296" s="157"/>
      <c r="E296" s="122"/>
      <c r="F296" s="96">
        <f t="shared" si="23"/>
        <v>0</v>
      </c>
      <c r="G296" s="160"/>
      <c r="H296" s="141"/>
      <c r="I296" s="129" t="e">
        <f>VLOOKUP(H296,Presupuesto!$B$11:$C$565,2,0)</f>
        <v>#N/A</v>
      </c>
      <c r="J296" s="97" t="str">
        <f t="shared" si="24"/>
        <v>Desarrollo del Sistema de Educación Superior</v>
      </c>
      <c r="K296" s="97" t="s">
        <v>412</v>
      </c>
    </row>
    <row r="297" spans="3:11" ht="14.45" x14ac:dyDescent="0.35">
      <c r="C297" s="140"/>
      <c r="D297" s="157"/>
      <c r="E297" s="122"/>
      <c r="F297" s="96">
        <f t="shared" si="23"/>
        <v>0</v>
      </c>
      <c r="G297" s="160"/>
      <c r="H297" s="141"/>
      <c r="I297" s="129" t="e">
        <f>VLOOKUP(H297,Presupuesto!$B$11:$C$565,2,0)</f>
        <v>#N/A</v>
      </c>
      <c r="J297" s="97" t="str">
        <f t="shared" si="24"/>
        <v>Desarrollo del Sistema de Educación Superior</v>
      </c>
      <c r="K297" s="97" t="s">
        <v>412</v>
      </c>
    </row>
    <row r="298" spans="3:11" ht="14.45" x14ac:dyDescent="0.35">
      <c r="C298" s="140"/>
      <c r="D298" s="157"/>
      <c r="E298" s="122"/>
      <c r="F298" s="96">
        <f t="shared" si="23"/>
        <v>0</v>
      </c>
      <c r="G298" s="160"/>
      <c r="H298" s="141"/>
      <c r="I298" s="129" t="e">
        <f>VLOOKUP(H298,Presupuesto!$B$11:$C$565,2,0)</f>
        <v>#N/A</v>
      </c>
      <c r="J298" s="97" t="str">
        <f t="shared" si="24"/>
        <v>Desarrollo del Sistema de Educación Superior</v>
      </c>
      <c r="K298" s="97" t="s">
        <v>412</v>
      </c>
    </row>
    <row r="299" spans="3:11" ht="14.45" x14ac:dyDescent="0.35">
      <c r="C299" s="140"/>
      <c r="D299" s="157"/>
      <c r="E299" s="122"/>
      <c r="F299" s="96">
        <f t="shared" si="23"/>
        <v>0</v>
      </c>
      <c r="G299" s="160"/>
      <c r="H299" s="141"/>
      <c r="I299" s="129" t="e">
        <f>VLOOKUP(H299,Presupuesto!$B$11:$C$565,2,0)</f>
        <v>#N/A</v>
      </c>
      <c r="J299" s="97" t="str">
        <f t="shared" si="24"/>
        <v>Desarrollo del Sistema de Educación Superior</v>
      </c>
      <c r="K299" s="97" t="s">
        <v>412</v>
      </c>
    </row>
    <row r="300" spans="3:11" ht="14.45" x14ac:dyDescent="0.35">
      <c r="C300" s="140"/>
      <c r="D300" s="157"/>
      <c r="E300" s="122"/>
      <c r="F300" s="96">
        <f t="shared" si="23"/>
        <v>0</v>
      </c>
      <c r="G300" s="160"/>
      <c r="H300" s="141"/>
      <c r="I300" s="129" t="e">
        <f>VLOOKUP(H300,Presupuesto!$B$11:$C$565,2,0)</f>
        <v>#N/A</v>
      </c>
      <c r="J300" s="97" t="str">
        <f t="shared" si="24"/>
        <v>Desarrollo del Sistema de Educación Superior</v>
      </c>
      <c r="K300" s="97" t="s">
        <v>412</v>
      </c>
    </row>
    <row r="301" spans="3:11" ht="14.45" x14ac:dyDescent="0.35">
      <c r="C301" s="140"/>
      <c r="D301" s="157"/>
      <c r="E301" s="122"/>
      <c r="F301" s="96">
        <f t="shared" si="23"/>
        <v>0</v>
      </c>
      <c r="G301" s="160"/>
      <c r="H301" s="141"/>
      <c r="I301" s="129" t="e">
        <f>VLOOKUP(H301,Presupuesto!$B$11:$C$565,2,0)</f>
        <v>#N/A</v>
      </c>
      <c r="J301" s="97" t="str">
        <f t="shared" si="24"/>
        <v>Desarrollo del Sistema de Educación Superior</v>
      </c>
      <c r="K301" s="97" t="s">
        <v>412</v>
      </c>
    </row>
    <row r="302" spans="3:11" ht="14.45" x14ac:dyDescent="0.35">
      <c r="C302" s="140"/>
      <c r="D302" s="157"/>
      <c r="E302" s="122"/>
      <c r="F302" s="96">
        <f t="shared" si="23"/>
        <v>0</v>
      </c>
      <c r="G302" s="160"/>
      <c r="H302" s="141"/>
      <c r="I302" s="129" t="e">
        <f>VLOOKUP(H302,Presupuesto!$B$11:$C$565,2,0)</f>
        <v>#N/A</v>
      </c>
      <c r="J302" s="97" t="str">
        <f t="shared" si="24"/>
        <v>Desarrollo del Sistema de Educación Superior</v>
      </c>
      <c r="K302" s="97" t="s">
        <v>412</v>
      </c>
    </row>
    <row r="303" spans="3:11" ht="14.45" x14ac:dyDescent="0.35">
      <c r="C303" s="140"/>
      <c r="D303" s="157"/>
      <c r="E303" s="122"/>
      <c r="F303" s="96">
        <f t="shared" si="23"/>
        <v>0</v>
      </c>
      <c r="G303" s="160"/>
      <c r="H303" s="141"/>
      <c r="I303" s="129" t="e">
        <f>VLOOKUP(H303,Presupuesto!$B$11:$C$565,2,0)</f>
        <v>#N/A</v>
      </c>
      <c r="J303" s="97" t="str">
        <f t="shared" si="24"/>
        <v>Desarrollo del Sistema de Educación Superior</v>
      </c>
      <c r="K303" s="97" t="s">
        <v>412</v>
      </c>
    </row>
    <row r="304" spans="3:11" ht="14.45" x14ac:dyDescent="0.35">
      <c r="C304" s="140"/>
      <c r="D304" s="157"/>
      <c r="E304" s="122"/>
      <c r="F304" s="96">
        <f t="shared" si="23"/>
        <v>0</v>
      </c>
      <c r="G304" s="160"/>
      <c r="H304" s="141"/>
      <c r="I304" s="129" t="e">
        <f>VLOOKUP(H304,Presupuesto!$B$11:$C$565,2,0)</f>
        <v>#N/A</v>
      </c>
      <c r="J304" s="97" t="str">
        <f t="shared" si="24"/>
        <v>Desarrollo del Sistema de Educación Superior</v>
      </c>
      <c r="K304" s="97" t="s">
        <v>412</v>
      </c>
    </row>
    <row r="305" spans="3:11" ht="14.45" x14ac:dyDescent="0.35">
      <c r="C305" s="142"/>
      <c r="D305" s="150"/>
      <c r="E305" s="117"/>
      <c r="F305" s="96">
        <f t="shared" si="23"/>
        <v>0</v>
      </c>
      <c r="G305" s="160"/>
      <c r="H305" s="143"/>
      <c r="I305" s="129" t="e">
        <f>VLOOKUP(H305,Presupuesto!$B$11:$C$565,2,0)</f>
        <v>#N/A</v>
      </c>
      <c r="J305" s="97" t="str">
        <f t="shared" si="24"/>
        <v>Desarrollo del Sistema de Educación Superior</v>
      </c>
      <c r="K305" s="97" t="s">
        <v>412</v>
      </c>
    </row>
    <row r="306" spans="3:11" ht="14.45" x14ac:dyDescent="0.35">
      <c r="C306" s="142"/>
      <c r="D306" s="150"/>
      <c r="E306" s="117"/>
      <c r="F306" s="96">
        <f t="shared" si="23"/>
        <v>0</v>
      </c>
      <c r="G306" s="160"/>
      <c r="H306" s="143"/>
      <c r="I306" s="129" t="e">
        <f>VLOOKUP(H306,Presupuesto!$B$11:$C$565,2,0)</f>
        <v>#N/A</v>
      </c>
      <c r="J306" s="97" t="str">
        <f t="shared" si="24"/>
        <v>Desarrollo del Sistema de Educación Superior</v>
      </c>
      <c r="K306" s="97" t="s">
        <v>412</v>
      </c>
    </row>
    <row r="307" spans="3:11" ht="14.45" x14ac:dyDescent="0.35">
      <c r="C307" s="142"/>
      <c r="D307" s="150"/>
      <c r="E307" s="117"/>
      <c r="F307" s="96">
        <f t="shared" si="23"/>
        <v>0</v>
      </c>
      <c r="G307" s="160"/>
      <c r="H307" s="143"/>
      <c r="I307" s="129" t="e">
        <f>VLOOKUP(H307,Presupuesto!$B$11:$C$565,2,0)</f>
        <v>#N/A</v>
      </c>
      <c r="J307" s="97" t="str">
        <f t="shared" si="24"/>
        <v>Desarrollo del Sistema de Educación Superior</v>
      </c>
      <c r="K307" s="97" t="s">
        <v>412</v>
      </c>
    </row>
    <row r="308" spans="3:11" ht="14.45" x14ac:dyDescent="0.35">
      <c r="C308" s="142"/>
      <c r="D308" s="150"/>
      <c r="E308" s="117"/>
      <c r="F308" s="96">
        <f t="shared" si="23"/>
        <v>0</v>
      </c>
      <c r="G308" s="160"/>
      <c r="H308" s="143"/>
      <c r="I308" s="129" t="e">
        <f>VLOOKUP(H308,Presupuesto!$B$11:$C$565,2,0)</f>
        <v>#N/A</v>
      </c>
      <c r="J308" s="97" t="str">
        <f t="shared" si="24"/>
        <v>Desarrollo del Sistema de Educación Superior</v>
      </c>
      <c r="K308" s="97" t="s">
        <v>412</v>
      </c>
    </row>
    <row r="309" spans="3:11" ht="14.45" x14ac:dyDescent="0.35">
      <c r="C309" s="142"/>
      <c r="D309" s="150"/>
      <c r="E309" s="117"/>
      <c r="F309" s="96">
        <f t="shared" si="23"/>
        <v>0</v>
      </c>
      <c r="G309" s="160"/>
      <c r="H309" s="143"/>
      <c r="I309" s="129" t="e">
        <f>VLOOKUP(H309,Presupuesto!$B$11:$C$565,2,0)</f>
        <v>#N/A</v>
      </c>
      <c r="J309" s="97" t="str">
        <f t="shared" si="24"/>
        <v>Desarrollo del Sistema de Educación Superior</v>
      </c>
      <c r="K309" s="97" t="s">
        <v>412</v>
      </c>
    </row>
    <row r="310" spans="3:11" ht="14.45" x14ac:dyDescent="0.35">
      <c r="C310" s="142"/>
      <c r="D310" s="150"/>
      <c r="E310" s="117"/>
      <c r="F310" s="96">
        <f t="shared" si="23"/>
        <v>0</v>
      </c>
      <c r="G310" s="160"/>
      <c r="H310" s="143"/>
      <c r="I310" s="129" t="e">
        <f>VLOOKUP(H310,Presupuesto!$B$11:$C$565,2,0)</f>
        <v>#N/A</v>
      </c>
      <c r="J310" s="97" t="str">
        <f t="shared" si="24"/>
        <v>Desarrollo del Sistema de Educación Superior</v>
      </c>
      <c r="K310" s="97" t="s">
        <v>412</v>
      </c>
    </row>
    <row r="311" spans="3:11" ht="14.45" x14ac:dyDescent="0.35">
      <c r="C311" s="142"/>
      <c r="D311" s="150"/>
      <c r="E311" s="117"/>
      <c r="F311" s="96">
        <f t="shared" si="23"/>
        <v>0</v>
      </c>
      <c r="G311" s="160"/>
      <c r="H311" s="143"/>
      <c r="I311" s="129" t="e">
        <f>VLOOKUP(H311,Presupuesto!$B$11:$C$565,2,0)</f>
        <v>#N/A</v>
      </c>
      <c r="J311" s="97" t="str">
        <f t="shared" si="24"/>
        <v>Desarrollo del Sistema de Educación Superior</v>
      </c>
      <c r="K311" s="97" t="s">
        <v>412</v>
      </c>
    </row>
    <row r="312" spans="3:11" ht="14.45" x14ac:dyDescent="0.35">
      <c r="C312" s="142"/>
      <c r="D312" s="150"/>
      <c r="E312" s="117"/>
      <c r="F312" s="96">
        <f t="shared" si="23"/>
        <v>0</v>
      </c>
      <c r="G312" s="160"/>
      <c r="H312" s="143"/>
      <c r="I312" s="129" t="e">
        <f>VLOOKUP(H312,Presupuesto!$B$11:$C$565,2,0)</f>
        <v>#N/A</v>
      </c>
      <c r="J312" s="97" t="str">
        <f t="shared" si="24"/>
        <v>Desarrollo del Sistema de Educación Superior</v>
      </c>
      <c r="K312" s="97" t="s">
        <v>412</v>
      </c>
    </row>
    <row r="313" spans="3:11" ht="14.45" x14ac:dyDescent="0.35">
      <c r="C313" s="144"/>
      <c r="D313" s="150"/>
      <c r="E313" s="117"/>
      <c r="F313" s="96">
        <f t="shared" si="23"/>
        <v>0</v>
      </c>
      <c r="G313" s="160"/>
      <c r="H313" s="145"/>
      <c r="I313" s="129" t="e">
        <f>VLOOKUP(H313,Presupuesto!$B$11:$C$565,2,0)</f>
        <v>#N/A</v>
      </c>
      <c r="J313" s="97" t="str">
        <f t="shared" si="24"/>
        <v>Desarrollo del Sistema de Educación Superior</v>
      </c>
      <c r="K313" s="97" t="s">
        <v>403</v>
      </c>
    </row>
    <row r="314" spans="3:11" ht="14.45" x14ac:dyDescent="0.35">
      <c r="C314" s="144"/>
      <c r="D314" s="150"/>
      <c r="E314" s="117"/>
      <c r="F314" s="96">
        <f t="shared" si="23"/>
        <v>0</v>
      </c>
      <c r="G314" s="160"/>
      <c r="H314" s="145"/>
      <c r="I314" s="129" t="e">
        <f>VLOOKUP(H314,Presupuesto!$B$11:$C$565,2,0)</f>
        <v>#N/A</v>
      </c>
      <c r="J314" s="97" t="str">
        <f t="shared" si="24"/>
        <v>Desarrollo del Sistema de Educación Superior</v>
      </c>
      <c r="K314" s="97" t="s">
        <v>412</v>
      </c>
    </row>
    <row r="315" spans="3:11" ht="14.45" x14ac:dyDescent="0.35">
      <c r="C315" s="144"/>
      <c r="D315" s="150"/>
      <c r="E315" s="117"/>
      <c r="F315" s="96">
        <f t="shared" si="23"/>
        <v>0</v>
      </c>
      <c r="G315" s="160"/>
      <c r="H315" s="145"/>
      <c r="I315" s="129" t="e">
        <f>VLOOKUP(H315,Presupuesto!$B$11:$C$565,2,0)</f>
        <v>#N/A</v>
      </c>
      <c r="J315" s="97" t="str">
        <f t="shared" si="24"/>
        <v>Desarrollo del Sistema de Educación Superior</v>
      </c>
      <c r="K315" s="97" t="s">
        <v>412</v>
      </c>
    </row>
    <row r="316" spans="3:11" ht="14.45" x14ac:dyDescent="0.35">
      <c r="C316" s="144"/>
      <c r="D316" s="150"/>
      <c r="E316" s="117"/>
      <c r="F316" s="96">
        <f t="shared" si="23"/>
        <v>0</v>
      </c>
      <c r="G316" s="160"/>
      <c r="H316" s="145"/>
      <c r="I316" s="129" t="e">
        <f>VLOOKUP(H316,Presupuesto!$B$11:$C$565,2,0)</f>
        <v>#N/A</v>
      </c>
      <c r="J316" s="97" t="str">
        <f t="shared" si="24"/>
        <v>Desarrollo del Sistema de Educación Superior</v>
      </c>
      <c r="K316" s="97" t="s">
        <v>412</v>
      </c>
    </row>
    <row r="317" spans="3:11" thickBot="1" x14ac:dyDescent="0.4">
      <c r="C317" s="146"/>
      <c r="D317" s="158"/>
      <c r="E317" s="102"/>
      <c r="F317" s="104">
        <f t="shared" si="23"/>
        <v>0</v>
      </c>
      <c r="G317" s="161"/>
      <c r="H317" s="147"/>
      <c r="I317" s="131" t="e">
        <f>VLOOKUP(H317,Presupuesto!$B$11:$C$565,2,0)</f>
        <v>#N/A</v>
      </c>
      <c r="J317" s="105" t="str">
        <f t="shared" si="24"/>
        <v>Desarrollo del Sistema de Educación Superior</v>
      </c>
      <c r="K317" s="123" t="s">
        <v>394</v>
      </c>
    </row>
    <row r="319" spans="3:11" thickBot="1" x14ac:dyDescent="0.4"/>
    <row r="320" spans="3:11" thickBot="1" x14ac:dyDescent="0.4">
      <c r="C320" s="156" t="s">
        <v>53</v>
      </c>
      <c r="D320" s="350">
        <f>SUM(F327:F361)</f>
        <v>0</v>
      </c>
      <c r="F320" s="70"/>
      <c r="G320" s="78"/>
      <c r="H320" s="70"/>
      <c r="I320" s="70"/>
    </row>
    <row r="321" spans="3:11" ht="14.45" x14ac:dyDescent="0.35">
      <c r="C321" s="70"/>
      <c r="D321" s="31"/>
      <c r="E321" s="92"/>
      <c r="F321" s="92"/>
      <c r="G321" s="92"/>
      <c r="H321" s="75"/>
      <c r="I321" s="75"/>
      <c r="J321" s="75"/>
      <c r="K321" s="111"/>
    </row>
    <row r="322" spans="3:11" ht="14.45" x14ac:dyDescent="0.35">
      <c r="C322" s="70"/>
      <c r="D322" s="31"/>
      <c r="E322" s="92"/>
      <c r="F322" s="92"/>
      <c r="G322" s="92"/>
      <c r="H322" s="75"/>
      <c r="I322" s="75"/>
      <c r="J322" s="75"/>
      <c r="K322" s="111"/>
    </row>
    <row r="323" spans="3:11" ht="15.6" x14ac:dyDescent="0.35">
      <c r="C323" s="201" t="s">
        <v>392</v>
      </c>
      <c r="D323" s="347"/>
      <c r="E323" s="92"/>
      <c r="F323" s="92"/>
      <c r="G323" s="92"/>
      <c r="H323" s="75"/>
      <c r="I323" s="75"/>
      <c r="J323" s="75"/>
      <c r="K323" s="111"/>
    </row>
    <row r="324" spans="3:11" ht="18.600000000000001" x14ac:dyDescent="0.35">
      <c r="C324" s="207" t="e">
        <f>IFERROR(VLOOKUP(D323,'1. Desarrollo e Innov. Curricu.'!$E:$F,2,FALSE),IFERROR(VLOOKUP(D323,'2. Investigación Científica'!$E:$F,2,FALSE),IFERROR(VLOOKUP(D323,'3. Vinculación Univ. Sociedad'!$E:$F,2,FALSE),IFERROR(VLOOKUP(D323,'4. Docencia y Profesorado Univ.'!$E:$F,2,FALSE),IFERROR(VLOOKUP(D323,'5. Estudiantes y Graduados'!$E:$F,2,FALSE),IFERROR(VLOOKUP(D323,'11. Gestion Administrativa'!$E:$F,2,FALSE),IFERROR(VLOOKUP(D323,'13. Gestión Académica'!$E:$F,2,FALSE),IFERROR(VLOOKUP(D323,'8. Asegura. de la Calid. y M'!$E:$F,2,FALSE),IFERROR(VLOOKUP(D323,'6. Gestión del Conocimiento'!$E:$F,2,FALSE),IFERROR(VLOOKUP(D323,'15. Gobernabilidad y Proceso...'!$E:$F,2,FALSE),IFERROR(VLOOKUP(D323,'12. Gestión del Talento Humano'!$E:$F,2,FALSE),IFERROR(VLOOKUP(D323,'14. Internacional... de la E.S.'!$E:$F,2,FALSE),IFERROR(VLOOKUP(D323,'10. Posgrado'!$E:$F,2,FALSE),IFERROR(VLOOKUP(D323,'17. Gestión TIC'!$E:$F,2,FALSE),IFERROR(VLOOKUP(D323,'16. Desa. del Sistema Educ.Sup.'!$E:$F,2,FALSE),IFERROR(VLOOKUP(D323,'9. Cultura de Inno. Insti...'!$E:$F,2,FALSE),VLOOKUP(D323,'7. Lo Esencial de la Reforma U.'!$E:$F,2,0)))))))))))))))))</f>
        <v>#N/A</v>
      </c>
      <c r="D324" s="31"/>
      <c r="E324" s="92"/>
      <c r="F324" s="92"/>
      <c r="G324" s="92"/>
      <c r="H324" s="75"/>
      <c r="I324" s="75"/>
      <c r="J324" s="75"/>
      <c r="K324" s="111"/>
    </row>
    <row r="325" spans="3:11" thickBot="1" x14ac:dyDescent="0.4">
      <c r="F325" s="92"/>
      <c r="G325" s="75"/>
      <c r="H325" s="75"/>
      <c r="I325" s="75"/>
    </row>
    <row r="326" spans="3:11" ht="15.75" thickBot="1" x14ac:dyDescent="0.3">
      <c r="C326" s="128" t="s">
        <v>44</v>
      </c>
      <c r="D326" s="128" t="s">
        <v>55</v>
      </c>
      <c r="E326" s="135" t="s">
        <v>57</v>
      </c>
      <c r="F326" s="134" t="s">
        <v>27</v>
      </c>
      <c r="G326" s="132" t="s">
        <v>131</v>
      </c>
      <c r="H326" s="135" t="s">
        <v>46</v>
      </c>
      <c r="I326" s="132" t="s">
        <v>132</v>
      </c>
      <c r="J326" s="132" t="s">
        <v>410</v>
      </c>
      <c r="K326" s="132" t="s">
        <v>411</v>
      </c>
    </row>
    <row r="327" spans="3:11" x14ac:dyDescent="0.25">
      <c r="C327" s="217" t="s">
        <v>439</v>
      </c>
      <c r="D327" s="218"/>
      <c r="E327" s="216">
        <f>HLOOKUP(C327,$AF$2:$BS$3,2,0)</f>
        <v>620</v>
      </c>
      <c r="F327" s="96">
        <f t="shared" ref="F327:F361" si="25">D327*E327</f>
        <v>0</v>
      </c>
      <c r="G327" s="160"/>
      <c r="H327" s="141"/>
      <c r="I327" s="129" t="e">
        <f>VLOOKUP(H327,Presupuesto!$B$11:$C$565,2,0)</f>
        <v>#N/A</v>
      </c>
      <c r="J327" s="215" t="s">
        <v>1467</v>
      </c>
      <c r="K327" s="97" t="s">
        <v>394</v>
      </c>
    </row>
    <row r="328" spans="3:11" ht="14.45" x14ac:dyDescent="0.35">
      <c r="C328" s="140"/>
      <c r="D328" s="157"/>
      <c r="E328" s="122"/>
      <c r="F328" s="96">
        <f t="shared" si="25"/>
        <v>0</v>
      </c>
      <c r="G328" s="160"/>
      <c r="H328" s="141"/>
      <c r="I328" s="129" t="e">
        <f>VLOOKUP(H328,Presupuesto!$B$11:$C$565,2,0)</f>
        <v>#N/A</v>
      </c>
      <c r="J328" s="97" t="str">
        <f>$J$327</f>
        <v>Desarrollo del Sistema de Educación Superior</v>
      </c>
      <c r="K328" s="97" t="s">
        <v>412</v>
      </c>
    </row>
    <row r="329" spans="3:11" ht="14.45" x14ac:dyDescent="0.35">
      <c r="C329" s="140"/>
      <c r="D329" s="157"/>
      <c r="E329" s="122"/>
      <c r="F329" s="96">
        <f t="shared" si="25"/>
        <v>0</v>
      </c>
      <c r="G329" s="160"/>
      <c r="H329" s="141"/>
      <c r="I329" s="129" t="e">
        <f>VLOOKUP(H329,Presupuesto!$B$11:$C$565,2,0)</f>
        <v>#N/A</v>
      </c>
      <c r="J329" s="97" t="str">
        <f t="shared" ref="J329:J361" si="26">$J$327</f>
        <v>Desarrollo del Sistema de Educación Superior</v>
      </c>
      <c r="K329" s="97" t="s">
        <v>412</v>
      </c>
    </row>
    <row r="330" spans="3:11" ht="14.45" x14ac:dyDescent="0.35">
      <c r="C330" s="140"/>
      <c r="D330" s="157"/>
      <c r="E330" s="122"/>
      <c r="F330" s="96">
        <f t="shared" si="25"/>
        <v>0</v>
      </c>
      <c r="G330" s="160"/>
      <c r="H330" s="141"/>
      <c r="I330" s="129" t="e">
        <f>VLOOKUP(H330,Presupuesto!$B$11:$C$565,2,0)</f>
        <v>#N/A</v>
      </c>
      <c r="J330" s="97" t="str">
        <f t="shared" si="26"/>
        <v>Desarrollo del Sistema de Educación Superior</v>
      </c>
      <c r="K330" s="97" t="s">
        <v>412</v>
      </c>
    </row>
    <row r="331" spans="3:11" ht="14.45" x14ac:dyDescent="0.35">
      <c r="C331" s="140"/>
      <c r="D331" s="157"/>
      <c r="E331" s="122"/>
      <c r="F331" s="96">
        <f t="shared" si="25"/>
        <v>0</v>
      </c>
      <c r="G331" s="160"/>
      <c r="H331" s="141"/>
      <c r="I331" s="129" t="e">
        <f>VLOOKUP(H331,Presupuesto!$B$11:$C$565,2,0)</f>
        <v>#N/A</v>
      </c>
      <c r="J331" s="97" t="str">
        <f t="shared" si="26"/>
        <v>Desarrollo del Sistema de Educación Superior</v>
      </c>
      <c r="K331" s="97" t="s">
        <v>412</v>
      </c>
    </row>
    <row r="332" spans="3:11" ht="14.45" x14ac:dyDescent="0.35">
      <c r="C332" s="140"/>
      <c r="D332" s="157"/>
      <c r="E332" s="122"/>
      <c r="F332" s="96">
        <f t="shared" si="25"/>
        <v>0</v>
      </c>
      <c r="G332" s="160"/>
      <c r="H332" s="141"/>
      <c r="I332" s="129" t="e">
        <f>VLOOKUP(H332,Presupuesto!$B$11:$C$565,2,0)</f>
        <v>#N/A</v>
      </c>
      <c r="J332" s="97" t="str">
        <f t="shared" si="26"/>
        <v>Desarrollo del Sistema de Educación Superior</v>
      </c>
      <c r="K332" s="97" t="s">
        <v>401</v>
      </c>
    </row>
    <row r="333" spans="3:11" ht="14.45" x14ac:dyDescent="0.35">
      <c r="C333" s="140"/>
      <c r="D333" s="157"/>
      <c r="E333" s="122"/>
      <c r="F333" s="96">
        <f t="shared" si="25"/>
        <v>0</v>
      </c>
      <c r="G333" s="160"/>
      <c r="H333" s="141"/>
      <c r="I333" s="129" t="e">
        <f>VLOOKUP(H333,Presupuesto!$B$11:$C$565,2,0)</f>
        <v>#N/A</v>
      </c>
      <c r="J333" s="97" t="str">
        <f t="shared" si="26"/>
        <v>Desarrollo del Sistema de Educación Superior</v>
      </c>
      <c r="K333" s="97" t="s">
        <v>412</v>
      </c>
    </row>
    <row r="334" spans="3:11" ht="14.45" x14ac:dyDescent="0.35">
      <c r="C334" s="140"/>
      <c r="D334" s="157"/>
      <c r="E334" s="122"/>
      <c r="F334" s="96">
        <f t="shared" si="25"/>
        <v>0</v>
      </c>
      <c r="G334" s="160"/>
      <c r="H334" s="141"/>
      <c r="I334" s="129" t="e">
        <f>VLOOKUP(H334,Presupuesto!$B$11:$C$565,2,0)</f>
        <v>#N/A</v>
      </c>
      <c r="J334" s="97" t="str">
        <f t="shared" si="26"/>
        <v>Desarrollo del Sistema de Educación Superior</v>
      </c>
      <c r="K334" s="97" t="s">
        <v>412</v>
      </c>
    </row>
    <row r="335" spans="3:11" ht="14.45" x14ac:dyDescent="0.35">
      <c r="C335" s="140"/>
      <c r="D335" s="157"/>
      <c r="E335" s="122"/>
      <c r="F335" s="96">
        <f t="shared" si="25"/>
        <v>0</v>
      </c>
      <c r="G335" s="160"/>
      <c r="H335" s="141"/>
      <c r="I335" s="129" t="e">
        <f>VLOOKUP(H335,Presupuesto!$B$11:$C$565,2,0)</f>
        <v>#N/A</v>
      </c>
      <c r="J335" s="97" t="str">
        <f t="shared" si="26"/>
        <v>Desarrollo del Sistema de Educación Superior</v>
      </c>
      <c r="K335" s="97" t="s">
        <v>412</v>
      </c>
    </row>
    <row r="336" spans="3:11" ht="14.45" x14ac:dyDescent="0.35">
      <c r="C336" s="140"/>
      <c r="D336" s="157"/>
      <c r="E336" s="122"/>
      <c r="F336" s="96">
        <f t="shared" si="25"/>
        <v>0</v>
      </c>
      <c r="G336" s="160"/>
      <c r="H336" s="141"/>
      <c r="I336" s="129" t="e">
        <f>VLOOKUP(H336,Presupuesto!$B$11:$C$565,2,0)</f>
        <v>#N/A</v>
      </c>
      <c r="J336" s="97" t="str">
        <f t="shared" si="26"/>
        <v>Desarrollo del Sistema de Educación Superior</v>
      </c>
      <c r="K336" s="97" t="s">
        <v>412</v>
      </c>
    </row>
    <row r="337" spans="3:11" ht="14.45" x14ac:dyDescent="0.35">
      <c r="C337" s="140"/>
      <c r="D337" s="157"/>
      <c r="E337" s="122"/>
      <c r="F337" s="96">
        <f t="shared" si="25"/>
        <v>0</v>
      </c>
      <c r="G337" s="160"/>
      <c r="H337" s="141"/>
      <c r="I337" s="129" t="e">
        <f>VLOOKUP(H337,Presupuesto!$B$11:$C$565,2,0)</f>
        <v>#N/A</v>
      </c>
      <c r="J337" s="97" t="str">
        <f t="shared" si="26"/>
        <v>Desarrollo del Sistema de Educación Superior</v>
      </c>
      <c r="K337" s="97" t="s">
        <v>412</v>
      </c>
    </row>
    <row r="338" spans="3:11" ht="14.45" x14ac:dyDescent="0.35">
      <c r="C338" s="140"/>
      <c r="D338" s="157"/>
      <c r="E338" s="122"/>
      <c r="F338" s="96">
        <f t="shared" si="25"/>
        <v>0</v>
      </c>
      <c r="G338" s="160"/>
      <c r="H338" s="141"/>
      <c r="I338" s="129" t="e">
        <f>VLOOKUP(H338,Presupuesto!$B$11:$C$565,2,0)</f>
        <v>#N/A</v>
      </c>
      <c r="J338" s="97" t="str">
        <f t="shared" si="26"/>
        <v>Desarrollo del Sistema de Educación Superior</v>
      </c>
      <c r="K338" s="97" t="s">
        <v>412</v>
      </c>
    </row>
    <row r="339" spans="3:11" ht="14.45" x14ac:dyDescent="0.35">
      <c r="C339" s="140"/>
      <c r="D339" s="157"/>
      <c r="E339" s="122"/>
      <c r="F339" s="96">
        <f t="shared" si="25"/>
        <v>0</v>
      </c>
      <c r="G339" s="160"/>
      <c r="H339" s="141"/>
      <c r="I339" s="129" t="e">
        <f>VLOOKUP(H339,Presupuesto!$B$11:$C$565,2,0)</f>
        <v>#N/A</v>
      </c>
      <c r="J339" s="97" t="str">
        <f t="shared" si="26"/>
        <v>Desarrollo del Sistema de Educación Superior</v>
      </c>
      <c r="K339" s="97" t="s">
        <v>412</v>
      </c>
    </row>
    <row r="340" spans="3:11" ht="14.45" x14ac:dyDescent="0.35">
      <c r="C340" s="140"/>
      <c r="D340" s="157"/>
      <c r="E340" s="122"/>
      <c r="F340" s="96">
        <f t="shared" si="25"/>
        <v>0</v>
      </c>
      <c r="G340" s="160"/>
      <c r="H340" s="141"/>
      <c r="I340" s="129" t="e">
        <f>VLOOKUP(H340,Presupuesto!$B$11:$C$565,2,0)</f>
        <v>#N/A</v>
      </c>
      <c r="J340" s="97" t="str">
        <f t="shared" si="26"/>
        <v>Desarrollo del Sistema de Educación Superior</v>
      </c>
      <c r="K340" s="97" t="s">
        <v>412</v>
      </c>
    </row>
    <row r="341" spans="3:11" ht="14.45" x14ac:dyDescent="0.35">
      <c r="C341" s="140"/>
      <c r="D341" s="157"/>
      <c r="E341" s="122"/>
      <c r="F341" s="96">
        <f t="shared" si="25"/>
        <v>0</v>
      </c>
      <c r="G341" s="160"/>
      <c r="H341" s="141"/>
      <c r="I341" s="129" t="e">
        <f>VLOOKUP(H341,Presupuesto!$B$11:$C$565,2,0)</f>
        <v>#N/A</v>
      </c>
      <c r="J341" s="97" t="str">
        <f t="shared" si="26"/>
        <v>Desarrollo del Sistema de Educación Superior</v>
      </c>
      <c r="K341" s="97" t="s">
        <v>412</v>
      </c>
    </row>
    <row r="342" spans="3:11" ht="14.45" x14ac:dyDescent="0.35">
      <c r="C342" s="140"/>
      <c r="D342" s="157"/>
      <c r="E342" s="122"/>
      <c r="F342" s="96">
        <f t="shared" si="25"/>
        <v>0</v>
      </c>
      <c r="G342" s="160"/>
      <c r="H342" s="141"/>
      <c r="I342" s="129" t="e">
        <f>VLOOKUP(H342,Presupuesto!$B$11:$C$565,2,0)</f>
        <v>#N/A</v>
      </c>
      <c r="J342" s="97" t="str">
        <f t="shared" si="26"/>
        <v>Desarrollo del Sistema de Educación Superior</v>
      </c>
      <c r="K342" s="97" t="s">
        <v>412</v>
      </c>
    </row>
    <row r="343" spans="3:11" ht="14.45" x14ac:dyDescent="0.35">
      <c r="C343" s="140"/>
      <c r="D343" s="157"/>
      <c r="E343" s="122"/>
      <c r="F343" s="96">
        <f t="shared" si="25"/>
        <v>0</v>
      </c>
      <c r="G343" s="160"/>
      <c r="H343" s="141"/>
      <c r="I343" s="129" t="e">
        <f>VLOOKUP(H343,Presupuesto!$B$11:$C$565,2,0)</f>
        <v>#N/A</v>
      </c>
      <c r="J343" s="97" t="str">
        <f t="shared" si="26"/>
        <v>Desarrollo del Sistema de Educación Superior</v>
      </c>
      <c r="K343" s="97" t="s">
        <v>412</v>
      </c>
    </row>
    <row r="344" spans="3:11" ht="14.45" x14ac:dyDescent="0.35">
      <c r="C344" s="140"/>
      <c r="D344" s="157"/>
      <c r="E344" s="122"/>
      <c r="F344" s="96">
        <f t="shared" si="25"/>
        <v>0</v>
      </c>
      <c r="G344" s="160"/>
      <c r="H344" s="141"/>
      <c r="I344" s="129" t="e">
        <f>VLOOKUP(H344,Presupuesto!$B$11:$C$565,2,0)</f>
        <v>#N/A</v>
      </c>
      <c r="J344" s="97" t="str">
        <f t="shared" si="26"/>
        <v>Desarrollo del Sistema de Educación Superior</v>
      </c>
      <c r="K344" s="97" t="s">
        <v>412</v>
      </c>
    </row>
    <row r="345" spans="3:11" ht="14.45" x14ac:dyDescent="0.35">
      <c r="C345" s="140"/>
      <c r="D345" s="157"/>
      <c r="E345" s="122"/>
      <c r="F345" s="96">
        <f t="shared" si="25"/>
        <v>0</v>
      </c>
      <c r="G345" s="160"/>
      <c r="H345" s="141"/>
      <c r="I345" s="129" t="e">
        <f>VLOOKUP(H345,Presupuesto!$B$11:$C$565,2,0)</f>
        <v>#N/A</v>
      </c>
      <c r="J345" s="97" t="str">
        <f t="shared" si="26"/>
        <v>Desarrollo del Sistema de Educación Superior</v>
      </c>
      <c r="K345" s="97" t="s">
        <v>412</v>
      </c>
    </row>
    <row r="346" spans="3:11" ht="14.45" x14ac:dyDescent="0.35">
      <c r="C346" s="140"/>
      <c r="D346" s="157"/>
      <c r="E346" s="122"/>
      <c r="F346" s="96">
        <f t="shared" si="25"/>
        <v>0</v>
      </c>
      <c r="G346" s="160"/>
      <c r="H346" s="141"/>
      <c r="I346" s="129" t="e">
        <f>VLOOKUP(H346,Presupuesto!$B$11:$C$565,2,0)</f>
        <v>#N/A</v>
      </c>
      <c r="J346" s="97" t="str">
        <f t="shared" si="26"/>
        <v>Desarrollo del Sistema de Educación Superior</v>
      </c>
      <c r="K346" s="97" t="s">
        <v>412</v>
      </c>
    </row>
    <row r="347" spans="3:11" ht="14.45" x14ac:dyDescent="0.35">
      <c r="C347" s="140"/>
      <c r="D347" s="157"/>
      <c r="E347" s="122"/>
      <c r="F347" s="96">
        <f t="shared" si="25"/>
        <v>0</v>
      </c>
      <c r="G347" s="160"/>
      <c r="H347" s="141"/>
      <c r="I347" s="129" t="e">
        <f>VLOOKUP(H347,Presupuesto!$B$11:$C$565,2,0)</f>
        <v>#N/A</v>
      </c>
      <c r="J347" s="97" t="str">
        <f t="shared" si="26"/>
        <v>Desarrollo del Sistema de Educación Superior</v>
      </c>
      <c r="K347" s="97" t="s">
        <v>412</v>
      </c>
    </row>
    <row r="348" spans="3:11" ht="14.45" x14ac:dyDescent="0.35">
      <c r="C348" s="140"/>
      <c r="D348" s="157"/>
      <c r="E348" s="122"/>
      <c r="F348" s="96">
        <f t="shared" si="25"/>
        <v>0</v>
      </c>
      <c r="G348" s="160"/>
      <c r="H348" s="141"/>
      <c r="I348" s="129" t="e">
        <f>VLOOKUP(H348,Presupuesto!$B$11:$C$565,2,0)</f>
        <v>#N/A</v>
      </c>
      <c r="J348" s="97" t="str">
        <f t="shared" si="26"/>
        <v>Desarrollo del Sistema de Educación Superior</v>
      </c>
      <c r="K348" s="97" t="s">
        <v>412</v>
      </c>
    </row>
    <row r="349" spans="3:11" ht="14.45" x14ac:dyDescent="0.35">
      <c r="C349" s="142"/>
      <c r="D349" s="150"/>
      <c r="E349" s="117"/>
      <c r="F349" s="96">
        <f t="shared" si="25"/>
        <v>0</v>
      </c>
      <c r="G349" s="160"/>
      <c r="H349" s="143"/>
      <c r="I349" s="129" t="e">
        <f>VLOOKUP(H349,Presupuesto!$B$11:$C$565,2,0)</f>
        <v>#N/A</v>
      </c>
      <c r="J349" s="97" t="str">
        <f t="shared" si="26"/>
        <v>Desarrollo del Sistema de Educación Superior</v>
      </c>
      <c r="K349" s="97" t="s">
        <v>412</v>
      </c>
    </row>
    <row r="350" spans="3:11" ht="14.45" x14ac:dyDescent="0.35">
      <c r="C350" s="142"/>
      <c r="D350" s="150"/>
      <c r="E350" s="117"/>
      <c r="F350" s="96">
        <f t="shared" si="25"/>
        <v>0</v>
      </c>
      <c r="G350" s="160"/>
      <c r="H350" s="143"/>
      <c r="I350" s="129" t="e">
        <f>VLOOKUP(H350,Presupuesto!$B$11:$C$565,2,0)</f>
        <v>#N/A</v>
      </c>
      <c r="J350" s="97" t="str">
        <f t="shared" si="26"/>
        <v>Desarrollo del Sistema de Educación Superior</v>
      </c>
      <c r="K350" s="97" t="s">
        <v>412</v>
      </c>
    </row>
    <row r="351" spans="3:11" ht="14.45" x14ac:dyDescent="0.35">
      <c r="C351" s="142"/>
      <c r="D351" s="150"/>
      <c r="E351" s="117"/>
      <c r="F351" s="96">
        <f t="shared" si="25"/>
        <v>0</v>
      </c>
      <c r="G351" s="160"/>
      <c r="H351" s="143"/>
      <c r="I351" s="129" t="e">
        <f>VLOOKUP(H351,Presupuesto!$B$11:$C$565,2,0)</f>
        <v>#N/A</v>
      </c>
      <c r="J351" s="97" t="str">
        <f t="shared" si="26"/>
        <v>Desarrollo del Sistema de Educación Superior</v>
      </c>
      <c r="K351" s="97" t="s">
        <v>412</v>
      </c>
    </row>
    <row r="352" spans="3:11" ht="14.45" x14ac:dyDescent="0.35">
      <c r="C352" s="142"/>
      <c r="D352" s="150"/>
      <c r="E352" s="117"/>
      <c r="F352" s="96">
        <f t="shared" si="25"/>
        <v>0</v>
      </c>
      <c r="G352" s="160"/>
      <c r="H352" s="143"/>
      <c r="I352" s="129" t="e">
        <f>VLOOKUP(H352,Presupuesto!$B$11:$C$565,2,0)</f>
        <v>#N/A</v>
      </c>
      <c r="J352" s="97" t="str">
        <f t="shared" si="26"/>
        <v>Desarrollo del Sistema de Educación Superior</v>
      </c>
      <c r="K352" s="97" t="s">
        <v>412</v>
      </c>
    </row>
    <row r="353" spans="3:11" ht="14.45" x14ac:dyDescent="0.35">
      <c r="C353" s="142"/>
      <c r="D353" s="150"/>
      <c r="E353" s="117"/>
      <c r="F353" s="96">
        <f t="shared" si="25"/>
        <v>0</v>
      </c>
      <c r="G353" s="160"/>
      <c r="H353" s="143"/>
      <c r="I353" s="129" t="e">
        <f>VLOOKUP(H353,Presupuesto!$B$11:$C$565,2,0)</f>
        <v>#N/A</v>
      </c>
      <c r="J353" s="97" t="str">
        <f t="shared" si="26"/>
        <v>Desarrollo del Sistema de Educación Superior</v>
      </c>
      <c r="K353" s="97" t="s">
        <v>412</v>
      </c>
    </row>
    <row r="354" spans="3:11" ht="14.45" x14ac:dyDescent="0.35">
      <c r="C354" s="142"/>
      <c r="D354" s="150"/>
      <c r="E354" s="117"/>
      <c r="F354" s="96">
        <f t="shared" si="25"/>
        <v>0</v>
      </c>
      <c r="G354" s="160"/>
      <c r="H354" s="143"/>
      <c r="I354" s="129" t="e">
        <f>VLOOKUP(H354,Presupuesto!$B$11:$C$565,2,0)</f>
        <v>#N/A</v>
      </c>
      <c r="J354" s="97" t="str">
        <f t="shared" si="26"/>
        <v>Desarrollo del Sistema de Educación Superior</v>
      </c>
      <c r="K354" s="97" t="s">
        <v>412</v>
      </c>
    </row>
    <row r="355" spans="3:11" ht="14.45" x14ac:dyDescent="0.35">
      <c r="C355" s="142"/>
      <c r="D355" s="150"/>
      <c r="E355" s="117"/>
      <c r="F355" s="96">
        <f t="shared" si="25"/>
        <v>0</v>
      </c>
      <c r="G355" s="160"/>
      <c r="H355" s="143"/>
      <c r="I355" s="129" t="e">
        <f>VLOOKUP(H355,Presupuesto!$B$11:$C$565,2,0)</f>
        <v>#N/A</v>
      </c>
      <c r="J355" s="97" t="str">
        <f t="shared" si="26"/>
        <v>Desarrollo del Sistema de Educación Superior</v>
      </c>
      <c r="K355" s="97" t="s">
        <v>412</v>
      </c>
    </row>
    <row r="356" spans="3:11" ht="14.45" x14ac:dyDescent="0.35">
      <c r="C356" s="142"/>
      <c r="D356" s="150"/>
      <c r="E356" s="117"/>
      <c r="F356" s="96">
        <f t="shared" si="25"/>
        <v>0</v>
      </c>
      <c r="G356" s="160"/>
      <c r="H356" s="143"/>
      <c r="I356" s="129" t="e">
        <f>VLOOKUP(H356,Presupuesto!$B$11:$C$565,2,0)</f>
        <v>#N/A</v>
      </c>
      <c r="J356" s="97" t="str">
        <f t="shared" si="26"/>
        <v>Desarrollo del Sistema de Educación Superior</v>
      </c>
      <c r="K356" s="97" t="s">
        <v>412</v>
      </c>
    </row>
    <row r="357" spans="3:11" ht="14.45" x14ac:dyDescent="0.35">
      <c r="C357" s="144"/>
      <c r="D357" s="150"/>
      <c r="E357" s="117"/>
      <c r="F357" s="96">
        <f t="shared" si="25"/>
        <v>0</v>
      </c>
      <c r="G357" s="160"/>
      <c r="H357" s="145"/>
      <c r="I357" s="129" t="e">
        <f>VLOOKUP(H357,Presupuesto!$B$11:$C$565,2,0)</f>
        <v>#N/A</v>
      </c>
      <c r="J357" s="97" t="str">
        <f t="shared" si="26"/>
        <v>Desarrollo del Sistema de Educación Superior</v>
      </c>
      <c r="K357" s="97" t="s">
        <v>403</v>
      </c>
    </row>
    <row r="358" spans="3:11" ht="14.45" x14ac:dyDescent="0.35">
      <c r="C358" s="144"/>
      <c r="D358" s="150"/>
      <c r="E358" s="117"/>
      <c r="F358" s="96">
        <f t="shared" si="25"/>
        <v>0</v>
      </c>
      <c r="G358" s="160"/>
      <c r="H358" s="145"/>
      <c r="I358" s="129" t="e">
        <f>VLOOKUP(H358,Presupuesto!$B$11:$C$565,2,0)</f>
        <v>#N/A</v>
      </c>
      <c r="J358" s="97" t="str">
        <f t="shared" si="26"/>
        <v>Desarrollo del Sistema de Educación Superior</v>
      </c>
      <c r="K358" s="97" t="s">
        <v>412</v>
      </c>
    </row>
    <row r="359" spans="3:11" ht="14.45" x14ac:dyDescent="0.35">
      <c r="C359" s="144"/>
      <c r="D359" s="150"/>
      <c r="E359" s="117"/>
      <c r="F359" s="96">
        <f t="shared" si="25"/>
        <v>0</v>
      </c>
      <c r="G359" s="160"/>
      <c r="H359" s="145"/>
      <c r="I359" s="129" t="e">
        <f>VLOOKUP(H359,Presupuesto!$B$11:$C$565,2,0)</f>
        <v>#N/A</v>
      </c>
      <c r="J359" s="97" t="str">
        <f t="shared" si="26"/>
        <v>Desarrollo del Sistema de Educación Superior</v>
      </c>
      <c r="K359" s="97" t="s">
        <v>412</v>
      </c>
    </row>
    <row r="360" spans="3:11" ht="14.45" x14ac:dyDescent="0.35">
      <c r="C360" s="144"/>
      <c r="D360" s="150"/>
      <c r="E360" s="117"/>
      <c r="F360" s="96">
        <f t="shared" si="25"/>
        <v>0</v>
      </c>
      <c r="G360" s="160"/>
      <c r="H360" s="145"/>
      <c r="I360" s="129" t="e">
        <f>VLOOKUP(H360,Presupuesto!$B$11:$C$565,2,0)</f>
        <v>#N/A</v>
      </c>
      <c r="J360" s="97" t="str">
        <f t="shared" si="26"/>
        <v>Desarrollo del Sistema de Educación Superior</v>
      </c>
      <c r="K360" s="97" t="s">
        <v>412</v>
      </c>
    </row>
    <row r="361" spans="3:11" thickBot="1" x14ac:dyDescent="0.4">
      <c r="C361" s="146"/>
      <c r="D361" s="158"/>
      <c r="E361" s="102"/>
      <c r="F361" s="104">
        <f t="shared" si="25"/>
        <v>0</v>
      </c>
      <c r="G361" s="161"/>
      <c r="H361" s="147"/>
      <c r="I361" s="131" t="e">
        <f>VLOOKUP(H361,Presupuesto!$B$11:$C$565,2,0)</f>
        <v>#N/A</v>
      </c>
      <c r="J361" s="105" t="str">
        <f t="shared" si="26"/>
        <v>Desarrollo del Sistema de Educación Superior</v>
      </c>
      <c r="K361" s="123" t="s">
        <v>394</v>
      </c>
    </row>
    <row r="363" spans="3:11" thickBot="1" x14ac:dyDescent="0.4">
      <c r="F363" s="89"/>
      <c r="G363" s="88"/>
      <c r="H363" s="89"/>
      <c r="I363" s="89"/>
    </row>
    <row r="364" spans="3:11" thickBot="1" x14ac:dyDescent="0.4">
      <c r="C364" s="156" t="s">
        <v>53</v>
      </c>
      <c r="D364" s="350">
        <f>SUM(F371:F405)</f>
        <v>0</v>
      </c>
      <c r="F364" s="70"/>
      <c r="G364" s="78"/>
      <c r="H364" s="70"/>
      <c r="I364" s="70"/>
    </row>
    <row r="365" spans="3:11" ht="14.45" x14ac:dyDescent="0.35">
      <c r="C365" s="70"/>
      <c r="D365" s="31"/>
      <c r="E365" s="92"/>
      <c r="F365" s="92"/>
      <c r="G365" s="92"/>
      <c r="H365" s="75"/>
      <c r="I365" s="75"/>
      <c r="J365" s="75"/>
      <c r="K365" s="111"/>
    </row>
    <row r="366" spans="3:11" ht="14.45" x14ac:dyDescent="0.35">
      <c r="C366" s="70"/>
      <c r="D366" s="31"/>
      <c r="E366" s="92"/>
      <c r="F366" s="92"/>
      <c r="G366" s="92"/>
      <c r="H366" s="75"/>
      <c r="I366" s="75"/>
      <c r="J366" s="75"/>
      <c r="K366" s="111"/>
    </row>
    <row r="367" spans="3:11" ht="15.6" x14ac:dyDescent="0.35">
      <c r="C367" s="201" t="s">
        <v>392</v>
      </c>
      <c r="D367" s="347"/>
      <c r="E367" s="92"/>
      <c r="F367" s="92"/>
      <c r="G367" s="92"/>
      <c r="H367" s="75"/>
      <c r="I367" s="75"/>
      <c r="J367" s="75"/>
      <c r="K367" s="111"/>
    </row>
    <row r="368" spans="3:11" ht="18.600000000000001" x14ac:dyDescent="0.35">
      <c r="C368" s="207" t="e">
        <f>IFERROR(VLOOKUP(D367,'1. Desarrollo e Innov. Curricu.'!$E:$F,2,FALSE),IFERROR(VLOOKUP(D367,'2. Investigación Científica'!$E:$F,2,FALSE),IFERROR(VLOOKUP(D367,'3. Vinculación Univ. Sociedad'!$E:$F,2,FALSE),IFERROR(VLOOKUP(D367,'4. Docencia y Profesorado Univ.'!$E:$F,2,FALSE),IFERROR(VLOOKUP(D367,'5. Estudiantes y Graduados'!$E:$F,2,FALSE),IFERROR(VLOOKUP(D367,'11. Gestion Administrativa'!$E:$F,2,FALSE),IFERROR(VLOOKUP(D367,'13. Gestión Académica'!$E:$F,2,FALSE),IFERROR(VLOOKUP(D367,'8. Asegura. de la Calid. y M'!$E:$F,2,FALSE),IFERROR(VLOOKUP(D367,'6. Gestión del Conocimiento'!$E:$F,2,FALSE),IFERROR(VLOOKUP(D367,'15. Gobernabilidad y Proceso...'!$E:$F,2,FALSE),IFERROR(VLOOKUP(D367,'12. Gestión del Talento Humano'!$E:$F,2,FALSE),IFERROR(VLOOKUP(D367,'14. Internacional... de la E.S.'!$E:$F,2,FALSE),IFERROR(VLOOKUP(D367,'10. Posgrado'!$E:$F,2,FALSE),IFERROR(VLOOKUP(D367,'17. Gestión TIC'!$E:$F,2,FALSE),IFERROR(VLOOKUP(D367,'16. Desa. del Sistema Educ.Sup.'!$E:$F,2,FALSE),IFERROR(VLOOKUP(D367,'9. Cultura de Inno. Insti...'!$E:$F,2,FALSE),VLOOKUP(D367,'7. Lo Esencial de la Reforma U.'!$E:$F,2,0)))))))))))))))))</f>
        <v>#N/A</v>
      </c>
      <c r="D368" s="31"/>
      <c r="E368" s="92"/>
      <c r="F368" s="92"/>
      <c r="G368" s="92"/>
      <c r="H368" s="75"/>
      <c r="I368" s="75"/>
      <c r="J368" s="75"/>
      <c r="K368" s="111"/>
    </row>
    <row r="369" spans="3:11" thickBot="1" x14ac:dyDescent="0.4">
      <c r="F369" s="92"/>
      <c r="G369" s="75"/>
      <c r="H369" s="75"/>
      <c r="I369" s="75"/>
    </row>
    <row r="370" spans="3:11" ht="15.75" thickBot="1" x14ac:dyDescent="0.3">
      <c r="C370" s="128" t="s">
        <v>44</v>
      </c>
      <c r="D370" s="128" t="s">
        <v>55</v>
      </c>
      <c r="E370" s="135" t="s">
        <v>57</v>
      </c>
      <c r="F370" s="134" t="s">
        <v>27</v>
      </c>
      <c r="G370" s="132" t="s">
        <v>131</v>
      </c>
      <c r="H370" s="135" t="s">
        <v>46</v>
      </c>
      <c r="I370" s="132" t="s">
        <v>132</v>
      </c>
      <c r="J370" s="132" t="s">
        <v>410</v>
      </c>
      <c r="K370" s="132" t="s">
        <v>411</v>
      </c>
    </row>
    <row r="371" spans="3:11" x14ac:dyDescent="0.25">
      <c r="C371" s="217" t="s">
        <v>439</v>
      </c>
      <c r="D371" s="218"/>
      <c r="E371" s="216">
        <f>HLOOKUP(C371,$AF$2:$BS$3,2,0)</f>
        <v>620</v>
      </c>
      <c r="F371" s="96">
        <f t="shared" ref="F371:F405" si="27">D371*E371</f>
        <v>0</v>
      </c>
      <c r="G371" s="160"/>
      <c r="H371" s="141"/>
      <c r="I371" s="129" t="e">
        <f>VLOOKUP(H371,Presupuesto!$B$11:$C$565,2,0)</f>
        <v>#N/A</v>
      </c>
      <c r="J371" s="215" t="s">
        <v>1467</v>
      </c>
      <c r="K371" s="97" t="s">
        <v>394</v>
      </c>
    </row>
    <row r="372" spans="3:11" ht="14.45" x14ac:dyDescent="0.35">
      <c r="C372" s="140"/>
      <c r="D372" s="157"/>
      <c r="E372" s="122"/>
      <c r="F372" s="96">
        <f t="shared" si="27"/>
        <v>0</v>
      </c>
      <c r="G372" s="160"/>
      <c r="H372" s="141"/>
      <c r="I372" s="129" t="e">
        <f>VLOOKUP(H372,Presupuesto!$B$11:$C$565,2,0)</f>
        <v>#N/A</v>
      </c>
      <c r="J372" s="97" t="str">
        <f>$J$371</f>
        <v>Desarrollo del Sistema de Educación Superior</v>
      </c>
      <c r="K372" s="97" t="s">
        <v>412</v>
      </c>
    </row>
    <row r="373" spans="3:11" ht="14.45" x14ac:dyDescent="0.35">
      <c r="C373" s="140"/>
      <c r="D373" s="157"/>
      <c r="E373" s="122"/>
      <c r="F373" s="96">
        <f t="shared" si="27"/>
        <v>0</v>
      </c>
      <c r="G373" s="160"/>
      <c r="H373" s="141"/>
      <c r="I373" s="129" t="e">
        <f>VLOOKUP(H373,Presupuesto!$B$11:$C$565,2,0)</f>
        <v>#N/A</v>
      </c>
      <c r="J373" s="97" t="str">
        <f t="shared" ref="J373:J405" si="28">$J$371</f>
        <v>Desarrollo del Sistema de Educación Superior</v>
      </c>
      <c r="K373" s="97" t="s">
        <v>412</v>
      </c>
    </row>
    <row r="374" spans="3:11" ht="14.45" x14ac:dyDescent="0.35">
      <c r="C374" s="140"/>
      <c r="D374" s="157"/>
      <c r="E374" s="122"/>
      <c r="F374" s="96">
        <f t="shared" si="27"/>
        <v>0</v>
      </c>
      <c r="G374" s="160"/>
      <c r="H374" s="141"/>
      <c r="I374" s="129" t="e">
        <f>VLOOKUP(H374,Presupuesto!$B$11:$C$565,2,0)</f>
        <v>#N/A</v>
      </c>
      <c r="J374" s="97" t="str">
        <f t="shared" si="28"/>
        <v>Desarrollo del Sistema de Educación Superior</v>
      </c>
      <c r="K374" s="97" t="s">
        <v>412</v>
      </c>
    </row>
    <row r="375" spans="3:11" ht="14.45" x14ac:dyDescent="0.35">
      <c r="C375" s="140"/>
      <c r="D375" s="157"/>
      <c r="E375" s="122"/>
      <c r="F375" s="96">
        <f t="shared" si="27"/>
        <v>0</v>
      </c>
      <c r="G375" s="160"/>
      <c r="H375" s="141"/>
      <c r="I375" s="129" t="e">
        <f>VLOOKUP(H375,Presupuesto!$B$11:$C$565,2,0)</f>
        <v>#N/A</v>
      </c>
      <c r="J375" s="97" t="str">
        <f t="shared" si="28"/>
        <v>Desarrollo del Sistema de Educación Superior</v>
      </c>
      <c r="K375" s="97" t="s">
        <v>412</v>
      </c>
    </row>
    <row r="376" spans="3:11" ht="14.45" x14ac:dyDescent="0.35">
      <c r="C376" s="140"/>
      <c r="D376" s="157"/>
      <c r="E376" s="122"/>
      <c r="F376" s="96">
        <f t="shared" si="27"/>
        <v>0</v>
      </c>
      <c r="G376" s="160"/>
      <c r="H376" s="141"/>
      <c r="I376" s="129" t="e">
        <f>VLOOKUP(H376,Presupuesto!$B$11:$C$565,2,0)</f>
        <v>#N/A</v>
      </c>
      <c r="J376" s="97" t="str">
        <f t="shared" si="28"/>
        <v>Desarrollo del Sistema de Educación Superior</v>
      </c>
      <c r="K376" s="97" t="s">
        <v>401</v>
      </c>
    </row>
    <row r="377" spans="3:11" ht="14.45" x14ac:dyDescent="0.35">
      <c r="C377" s="140"/>
      <c r="D377" s="157"/>
      <c r="E377" s="122"/>
      <c r="F377" s="96">
        <f t="shared" si="27"/>
        <v>0</v>
      </c>
      <c r="G377" s="160"/>
      <c r="H377" s="141"/>
      <c r="I377" s="129" t="e">
        <f>VLOOKUP(H377,Presupuesto!$B$11:$C$565,2,0)</f>
        <v>#N/A</v>
      </c>
      <c r="J377" s="97" t="str">
        <f t="shared" si="28"/>
        <v>Desarrollo del Sistema de Educación Superior</v>
      </c>
      <c r="K377" s="97" t="s">
        <v>412</v>
      </c>
    </row>
    <row r="378" spans="3:11" ht="14.45" x14ac:dyDescent="0.35">
      <c r="C378" s="140"/>
      <c r="D378" s="157"/>
      <c r="E378" s="122"/>
      <c r="F378" s="96">
        <f t="shared" si="27"/>
        <v>0</v>
      </c>
      <c r="G378" s="160"/>
      <c r="H378" s="141"/>
      <c r="I378" s="129" t="e">
        <f>VLOOKUP(H378,Presupuesto!$B$11:$C$565,2,0)</f>
        <v>#N/A</v>
      </c>
      <c r="J378" s="97" t="str">
        <f t="shared" si="28"/>
        <v>Desarrollo del Sistema de Educación Superior</v>
      </c>
      <c r="K378" s="97" t="s">
        <v>412</v>
      </c>
    </row>
    <row r="379" spans="3:11" ht="14.45" x14ac:dyDescent="0.35">
      <c r="C379" s="140"/>
      <c r="D379" s="157"/>
      <c r="E379" s="122"/>
      <c r="F379" s="96">
        <f t="shared" si="27"/>
        <v>0</v>
      </c>
      <c r="G379" s="160"/>
      <c r="H379" s="141"/>
      <c r="I379" s="129" t="e">
        <f>VLOOKUP(H379,Presupuesto!$B$11:$C$565,2,0)</f>
        <v>#N/A</v>
      </c>
      <c r="J379" s="97" t="str">
        <f t="shared" si="28"/>
        <v>Desarrollo del Sistema de Educación Superior</v>
      </c>
      <c r="K379" s="97" t="s">
        <v>412</v>
      </c>
    </row>
    <row r="380" spans="3:11" ht="14.45" x14ac:dyDescent="0.35">
      <c r="C380" s="140"/>
      <c r="D380" s="157"/>
      <c r="E380" s="122"/>
      <c r="F380" s="96">
        <f t="shared" si="27"/>
        <v>0</v>
      </c>
      <c r="G380" s="160"/>
      <c r="H380" s="141"/>
      <c r="I380" s="129" t="e">
        <f>VLOOKUP(H380,Presupuesto!$B$11:$C$565,2,0)</f>
        <v>#N/A</v>
      </c>
      <c r="J380" s="97" t="str">
        <f t="shared" si="28"/>
        <v>Desarrollo del Sistema de Educación Superior</v>
      </c>
      <c r="K380" s="97" t="s">
        <v>412</v>
      </c>
    </row>
    <row r="381" spans="3:11" ht="14.45" x14ac:dyDescent="0.35">
      <c r="C381" s="140"/>
      <c r="D381" s="157"/>
      <c r="E381" s="122"/>
      <c r="F381" s="96">
        <f t="shared" si="27"/>
        <v>0</v>
      </c>
      <c r="G381" s="160"/>
      <c r="H381" s="141"/>
      <c r="I381" s="129" t="e">
        <f>VLOOKUP(H381,Presupuesto!$B$11:$C$565,2,0)</f>
        <v>#N/A</v>
      </c>
      <c r="J381" s="97" t="str">
        <f t="shared" si="28"/>
        <v>Desarrollo del Sistema de Educación Superior</v>
      </c>
      <c r="K381" s="97" t="s">
        <v>412</v>
      </c>
    </row>
    <row r="382" spans="3:11" ht="14.45" x14ac:dyDescent="0.35">
      <c r="C382" s="140"/>
      <c r="D382" s="157"/>
      <c r="E382" s="122"/>
      <c r="F382" s="96">
        <f t="shared" si="27"/>
        <v>0</v>
      </c>
      <c r="G382" s="160"/>
      <c r="H382" s="141"/>
      <c r="I382" s="129" t="e">
        <f>VLOOKUP(H382,Presupuesto!$B$11:$C$565,2,0)</f>
        <v>#N/A</v>
      </c>
      <c r="J382" s="97" t="str">
        <f t="shared" si="28"/>
        <v>Desarrollo del Sistema de Educación Superior</v>
      </c>
      <c r="K382" s="97" t="s">
        <v>412</v>
      </c>
    </row>
    <row r="383" spans="3:11" ht="14.45" x14ac:dyDescent="0.35">
      <c r="C383" s="140"/>
      <c r="D383" s="157"/>
      <c r="E383" s="122"/>
      <c r="F383" s="96">
        <f t="shared" si="27"/>
        <v>0</v>
      </c>
      <c r="G383" s="160"/>
      <c r="H383" s="141"/>
      <c r="I383" s="129" t="e">
        <f>VLOOKUP(H383,Presupuesto!$B$11:$C$565,2,0)</f>
        <v>#N/A</v>
      </c>
      <c r="J383" s="97" t="str">
        <f t="shared" si="28"/>
        <v>Desarrollo del Sistema de Educación Superior</v>
      </c>
      <c r="K383" s="97" t="s">
        <v>412</v>
      </c>
    </row>
    <row r="384" spans="3:11" ht="14.45" x14ac:dyDescent="0.35">
      <c r="C384" s="140"/>
      <c r="D384" s="157"/>
      <c r="E384" s="122"/>
      <c r="F384" s="96">
        <f t="shared" si="27"/>
        <v>0</v>
      </c>
      <c r="G384" s="160"/>
      <c r="H384" s="141"/>
      <c r="I384" s="129" t="e">
        <f>VLOOKUP(H384,Presupuesto!$B$11:$C$565,2,0)</f>
        <v>#N/A</v>
      </c>
      <c r="J384" s="97" t="str">
        <f t="shared" si="28"/>
        <v>Desarrollo del Sistema de Educación Superior</v>
      </c>
      <c r="K384" s="97" t="s">
        <v>412</v>
      </c>
    </row>
    <row r="385" spans="3:11" ht="14.45" x14ac:dyDescent="0.35">
      <c r="C385" s="140"/>
      <c r="D385" s="157"/>
      <c r="E385" s="122"/>
      <c r="F385" s="96">
        <f t="shared" si="27"/>
        <v>0</v>
      </c>
      <c r="G385" s="160"/>
      <c r="H385" s="141"/>
      <c r="I385" s="129" t="e">
        <f>VLOOKUP(H385,Presupuesto!$B$11:$C$565,2,0)</f>
        <v>#N/A</v>
      </c>
      <c r="J385" s="97" t="str">
        <f t="shared" si="28"/>
        <v>Desarrollo del Sistema de Educación Superior</v>
      </c>
      <c r="K385" s="97" t="s">
        <v>412</v>
      </c>
    </row>
    <row r="386" spans="3:11" ht="14.45" x14ac:dyDescent="0.35">
      <c r="C386" s="140"/>
      <c r="D386" s="157"/>
      <c r="E386" s="122"/>
      <c r="F386" s="96">
        <f t="shared" si="27"/>
        <v>0</v>
      </c>
      <c r="G386" s="160"/>
      <c r="H386" s="141"/>
      <c r="I386" s="129" t="e">
        <f>VLOOKUP(H386,Presupuesto!$B$11:$C$565,2,0)</f>
        <v>#N/A</v>
      </c>
      <c r="J386" s="97" t="str">
        <f t="shared" si="28"/>
        <v>Desarrollo del Sistema de Educación Superior</v>
      </c>
      <c r="K386" s="97" t="s">
        <v>412</v>
      </c>
    </row>
    <row r="387" spans="3:11" ht="14.45" x14ac:dyDescent="0.35">
      <c r="C387" s="140"/>
      <c r="D387" s="157"/>
      <c r="E387" s="122"/>
      <c r="F387" s="96">
        <f t="shared" si="27"/>
        <v>0</v>
      </c>
      <c r="G387" s="160"/>
      <c r="H387" s="141"/>
      <c r="I387" s="129" t="e">
        <f>VLOOKUP(H387,Presupuesto!$B$11:$C$565,2,0)</f>
        <v>#N/A</v>
      </c>
      <c r="J387" s="97" t="str">
        <f t="shared" si="28"/>
        <v>Desarrollo del Sistema de Educación Superior</v>
      </c>
      <c r="K387" s="97" t="s">
        <v>412</v>
      </c>
    </row>
    <row r="388" spans="3:11" ht="14.45" x14ac:dyDescent="0.35">
      <c r="C388" s="140"/>
      <c r="D388" s="157"/>
      <c r="E388" s="122"/>
      <c r="F388" s="96">
        <f t="shared" si="27"/>
        <v>0</v>
      </c>
      <c r="G388" s="160"/>
      <c r="H388" s="141"/>
      <c r="I388" s="129" t="e">
        <f>VLOOKUP(H388,Presupuesto!$B$11:$C$565,2,0)</f>
        <v>#N/A</v>
      </c>
      <c r="J388" s="97" t="str">
        <f t="shared" si="28"/>
        <v>Desarrollo del Sistema de Educación Superior</v>
      </c>
      <c r="K388" s="97" t="s">
        <v>412</v>
      </c>
    </row>
    <row r="389" spans="3:11" ht="14.45" x14ac:dyDescent="0.35">
      <c r="C389" s="140"/>
      <c r="D389" s="157"/>
      <c r="E389" s="122"/>
      <c r="F389" s="96">
        <f t="shared" si="27"/>
        <v>0</v>
      </c>
      <c r="G389" s="160"/>
      <c r="H389" s="141"/>
      <c r="I389" s="129" t="e">
        <f>VLOOKUP(H389,Presupuesto!$B$11:$C$565,2,0)</f>
        <v>#N/A</v>
      </c>
      <c r="J389" s="97" t="str">
        <f t="shared" si="28"/>
        <v>Desarrollo del Sistema de Educación Superior</v>
      </c>
      <c r="K389" s="97" t="s">
        <v>412</v>
      </c>
    </row>
    <row r="390" spans="3:11" ht="14.45" x14ac:dyDescent="0.35">
      <c r="C390" s="140"/>
      <c r="D390" s="157"/>
      <c r="E390" s="122"/>
      <c r="F390" s="96">
        <f t="shared" si="27"/>
        <v>0</v>
      </c>
      <c r="G390" s="160"/>
      <c r="H390" s="141"/>
      <c r="I390" s="129" t="e">
        <f>VLOOKUP(H390,Presupuesto!$B$11:$C$565,2,0)</f>
        <v>#N/A</v>
      </c>
      <c r="J390" s="97" t="str">
        <f t="shared" si="28"/>
        <v>Desarrollo del Sistema de Educación Superior</v>
      </c>
      <c r="K390" s="97" t="s">
        <v>412</v>
      </c>
    </row>
    <row r="391" spans="3:11" ht="14.45" x14ac:dyDescent="0.35">
      <c r="C391" s="140"/>
      <c r="D391" s="157"/>
      <c r="E391" s="122"/>
      <c r="F391" s="96">
        <f t="shared" si="27"/>
        <v>0</v>
      </c>
      <c r="G391" s="160"/>
      <c r="H391" s="141"/>
      <c r="I391" s="129" t="e">
        <f>VLOOKUP(H391,Presupuesto!$B$11:$C$565,2,0)</f>
        <v>#N/A</v>
      </c>
      <c r="J391" s="97" t="str">
        <f t="shared" si="28"/>
        <v>Desarrollo del Sistema de Educación Superior</v>
      </c>
      <c r="K391" s="97" t="s">
        <v>412</v>
      </c>
    </row>
    <row r="392" spans="3:11" ht="14.45" x14ac:dyDescent="0.35">
      <c r="C392" s="140"/>
      <c r="D392" s="157"/>
      <c r="E392" s="122"/>
      <c r="F392" s="96">
        <f t="shared" si="27"/>
        <v>0</v>
      </c>
      <c r="G392" s="160"/>
      <c r="H392" s="141"/>
      <c r="I392" s="129" t="e">
        <f>VLOOKUP(H392,Presupuesto!$B$11:$C$565,2,0)</f>
        <v>#N/A</v>
      </c>
      <c r="J392" s="97" t="str">
        <f t="shared" si="28"/>
        <v>Desarrollo del Sistema de Educación Superior</v>
      </c>
      <c r="K392" s="97" t="s">
        <v>412</v>
      </c>
    </row>
    <row r="393" spans="3:11" ht="14.45" x14ac:dyDescent="0.35">
      <c r="C393" s="142"/>
      <c r="D393" s="150"/>
      <c r="E393" s="117"/>
      <c r="F393" s="96">
        <f t="shared" si="27"/>
        <v>0</v>
      </c>
      <c r="G393" s="160"/>
      <c r="H393" s="143"/>
      <c r="I393" s="129" t="e">
        <f>VLOOKUP(H393,Presupuesto!$B$11:$C$565,2,0)</f>
        <v>#N/A</v>
      </c>
      <c r="J393" s="97" t="str">
        <f t="shared" si="28"/>
        <v>Desarrollo del Sistema de Educación Superior</v>
      </c>
      <c r="K393" s="97" t="s">
        <v>412</v>
      </c>
    </row>
    <row r="394" spans="3:11" ht="14.45" x14ac:dyDescent="0.35">
      <c r="C394" s="142"/>
      <c r="D394" s="150"/>
      <c r="E394" s="117"/>
      <c r="F394" s="96">
        <f t="shared" si="27"/>
        <v>0</v>
      </c>
      <c r="G394" s="160"/>
      <c r="H394" s="143"/>
      <c r="I394" s="129" t="e">
        <f>VLOOKUP(H394,Presupuesto!$B$11:$C$565,2,0)</f>
        <v>#N/A</v>
      </c>
      <c r="J394" s="97" t="str">
        <f t="shared" si="28"/>
        <v>Desarrollo del Sistema de Educación Superior</v>
      </c>
      <c r="K394" s="97" t="s">
        <v>412</v>
      </c>
    </row>
    <row r="395" spans="3:11" ht="14.45" x14ac:dyDescent="0.35">
      <c r="C395" s="142"/>
      <c r="D395" s="150"/>
      <c r="E395" s="117"/>
      <c r="F395" s="96">
        <f t="shared" si="27"/>
        <v>0</v>
      </c>
      <c r="G395" s="160"/>
      <c r="H395" s="143"/>
      <c r="I395" s="129" t="e">
        <f>VLOOKUP(H395,Presupuesto!$B$11:$C$565,2,0)</f>
        <v>#N/A</v>
      </c>
      <c r="J395" s="97" t="str">
        <f t="shared" si="28"/>
        <v>Desarrollo del Sistema de Educación Superior</v>
      </c>
      <c r="K395" s="97" t="s">
        <v>412</v>
      </c>
    </row>
    <row r="396" spans="3:11" ht="14.45" x14ac:dyDescent="0.35">
      <c r="C396" s="142"/>
      <c r="D396" s="150"/>
      <c r="E396" s="117"/>
      <c r="F396" s="96">
        <f t="shared" si="27"/>
        <v>0</v>
      </c>
      <c r="G396" s="160"/>
      <c r="H396" s="143"/>
      <c r="I396" s="129" t="e">
        <f>VLOOKUP(H396,Presupuesto!$B$11:$C$565,2,0)</f>
        <v>#N/A</v>
      </c>
      <c r="J396" s="97" t="str">
        <f t="shared" si="28"/>
        <v>Desarrollo del Sistema de Educación Superior</v>
      </c>
      <c r="K396" s="97" t="s">
        <v>412</v>
      </c>
    </row>
    <row r="397" spans="3:11" ht="14.45" x14ac:dyDescent="0.35">
      <c r="C397" s="142"/>
      <c r="D397" s="150"/>
      <c r="E397" s="117"/>
      <c r="F397" s="96">
        <f t="shared" si="27"/>
        <v>0</v>
      </c>
      <c r="G397" s="160"/>
      <c r="H397" s="143"/>
      <c r="I397" s="129" t="e">
        <f>VLOOKUP(H397,Presupuesto!$B$11:$C$565,2,0)</f>
        <v>#N/A</v>
      </c>
      <c r="J397" s="97" t="str">
        <f t="shared" si="28"/>
        <v>Desarrollo del Sistema de Educación Superior</v>
      </c>
      <c r="K397" s="97" t="s">
        <v>412</v>
      </c>
    </row>
    <row r="398" spans="3:11" ht="14.45" x14ac:dyDescent="0.35">
      <c r="C398" s="142"/>
      <c r="D398" s="150"/>
      <c r="E398" s="117"/>
      <c r="F398" s="96">
        <f t="shared" si="27"/>
        <v>0</v>
      </c>
      <c r="G398" s="160"/>
      <c r="H398" s="143"/>
      <c r="I398" s="129" t="e">
        <f>VLOOKUP(H398,Presupuesto!$B$11:$C$565,2,0)</f>
        <v>#N/A</v>
      </c>
      <c r="J398" s="97" t="str">
        <f t="shared" si="28"/>
        <v>Desarrollo del Sistema de Educación Superior</v>
      </c>
      <c r="K398" s="97" t="s">
        <v>412</v>
      </c>
    </row>
    <row r="399" spans="3:11" ht="14.45" x14ac:dyDescent="0.35">
      <c r="C399" s="142"/>
      <c r="D399" s="150"/>
      <c r="E399" s="117"/>
      <c r="F399" s="96">
        <f t="shared" si="27"/>
        <v>0</v>
      </c>
      <c r="G399" s="160"/>
      <c r="H399" s="143"/>
      <c r="I399" s="129" t="e">
        <f>VLOOKUP(H399,Presupuesto!$B$11:$C$565,2,0)</f>
        <v>#N/A</v>
      </c>
      <c r="J399" s="97" t="str">
        <f t="shared" si="28"/>
        <v>Desarrollo del Sistema de Educación Superior</v>
      </c>
      <c r="K399" s="97" t="s">
        <v>412</v>
      </c>
    </row>
    <row r="400" spans="3:11" ht="14.45" x14ac:dyDescent="0.35">
      <c r="C400" s="142"/>
      <c r="D400" s="150"/>
      <c r="E400" s="117"/>
      <c r="F400" s="96">
        <f t="shared" si="27"/>
        <v>0</v>
      </c>
      <c r="G400" s="160"/>
      <c r="H400" s="143"/>
      <c r="I400" s="129" t="e">
        <f>VLOOKUP(H400,Presupuesto!$B$11:$C$565,2,0)</f>
        <v>#N/A</v>
      </c>
      <c r="J400" s="97" t="str">
        <f t="shared" si="28"/>
        <v>Desarrollo del Sistema de Educación Superior</v>
      </c>
      <c r="K400" s="97" t="s">
        <v>412</v>
      </c>
    </row>
    <row r="401" spans="3:11" ht="14.45" x14ac:dyDescent="0.35">
      <c r="C401" s="144"/>
      <c r="D401" s="150"/>
      <c r="E401" s="117"/>
      <c r="F401" s="96">
        <f t="shared" si="27"/>
        <v>0</v>
      </c>
      <c r="G401" s="160"/>
      <c r="H401" s="145"/>
      <c r="I401" s="129" t="e">
        <f>VLOOKUP(H401,Presupuesto!$B$11:$C$565,2,0)</f>
        <v>#N/A</v>
      </c>
      <c r="J401" s="97" t="str">
        <f t="shared" si="28"/>
        <v>Desarrollo del Sistema de Educación Superior</v>
      </c>
      <c r="K401" s="97" t="s">
        <v>403</v>
      </c>
    </row>
    <row r="402" spans="3:11" ht="14.45" x14ac:dyDescent="0.35">
      <c r="C402" s="144"/>
      <c r="D402" s="150"/>
      <c r="E402" s="117"/>
      <c r="F402" s="96">
        <f t="shared" si="27"/>
        <v>0</v>
      </c>
      <c r="G402" s="160"/>
      <c r="H402" s="145"/>
      <c r="I402" s="129" t="e">
        <f>VLOOKUP(H402,Presupuesto!$B$11:$C$565,2,0)</f>
        <v>#N/A</v>
      </c>
      <c r="J402" s="97" t="str">
        <f t="shared" si="28"/>
        <v>Desarrollo del Sistema de Educación Superior</v>
      </c>
      <c r="K402" s="97" t="s">
        <v>412</v>
      </c>
    </row>
    <row r="403" spans="3:11" ht="14.45" x14ac:dyDescent="0.35">
      <c r="C403" s="144"/>
      <c r="D403" s="150"/>
      <c r="E403" s="117"/>
      <c r="F403" s="96">
        <f t="shared" si="27"/>
        <v>0</v>
      </c>
      <c r="G403" s="160"/>
      <c r="H403" s="145"/>
      <c r="I403" s="129" t="e">
        <f>VLOOKUP(H403,Presupuesto!$B$11:$C$565,2,0)</f>
        <v>#N/A</v>
      </c>
      <c r="J403" s="97" t="str">
        <f t="shared" si="28"/>
        <v>Desarrollo del Sistema de Educación Superior</v>
      </c>
      <c r="K403" s="97" t="s">
        <v>412</v>
      </c>
    </row>
    <row r="404" spans="3:11" ht="14.45" x14ac:dyDescent="0.35">
      <c r="C404" s="144"/>
      <c r="D404" s="150"/>
      <c r="E404" s="117"/>
      <c r="F404" s="96">
        <f t="shared" si="27"/>
        <v>0</v>
      </c>
      <c r="G404" s="160"/>
      <c r="H404" s="145"/>
      <c r="I404" s="129" t="e">
        <f>VLOOKUP(H404,Presupuesto!$B$11:$C$565,2,0)</f>
        <v>#N/A</v>
      </c>
      <c r="J404" s="97" t="str">
        <f t="shared" si="28"/>
        <v>Desarrollo del Sistema de Educación Superior</v>
      </c>
      <c r="K404" s="97" t="s">
        <v>412</v>
      </c>
    </row>
    <row r="405" spans="3:11" thickBot="1" x14ac:dyDescent="0.4">
      <c r="C405" s="146"/>
      <c r="D405" s="158"/>
      <c r="E405" s="102"/>
      <c r="F405" s="104">
        <f t="shared" si="27"/>
        <v>0</v>
      </c>
      <c r="G405" s="161"/>
      <c r="H405" s="147"/>
      <c r="I405" s="131" t="e">
        <f>VLOOKUP(H405,Presupuesto!$B$11:$C$565,2,0)</f>
        <v>#N/A</v>
      </c>
      <c r="J405" s="105" t="str">
        <f t="shared" si="28"/>
        <v>Desarrollo del Sistema de Educación Superior</v>
      </c>
      <c r="K405" s="123" t="s">
        <v>394</v>
      </c>
    </row>
    <row r="407" spans="3:11" thickBot="1" x14ac:dyDescent="0.4"/>
    <row r="408" spans="3:11" thickBot="1" x14ac:dyDescent="0.4">
      <c r="C408" s="156" t="s">
        <v>53</v>
      </c>
      <c r="D408" s="350">
        <f>SUM(F415:F449)</f>
        <v>0</v>
      </c>
      <c r="F408" s="70"/>
      <c r="G408" s="78"/>
      <c r="H408" s="70"/>
      <c r="I408" s="70"/>
    </row>
    <row r="409" spans="3:11" ht="14.45" x14ac:dyDescent="0.35">
      <c r="C409" s="70"/>
      <c r="D409" s="31"/>
      <c r="E409" s="92"/>
      <c r="F409" s="92"/>
      <c r="G409" s="92"/>
      <c r="H409" s="75"/>
      <c r="I409" s="75"/>
      <c r="J409" s="75"/>
      <c r="K409" s="111"/>
    </row>
    <row r="410" spans="3:11" ht="14.45" x14ac:dyDescent="0.35">
      <c r="C410" s="70"/>
      <c r="D410" s="31"/>
      <c r="E410" s="92"/>
      <c r="F410" s="92"/>
      <c r="G410" s="92"/>
      <c r="H410" s="75"/>
      <c r="I410" s="75"/>
      <c r="J410" s="75"/>
      <c r="K410" s="111"/>
    </row>
    <row r="411" spans="3:11" ht="15.6" x14ac:dyDescent="0.35">
      <c r="C411" s="201" t="s">
        <v>392</v>
      </c>
      <c r="D411" s="347"/>
      <c r="E411" s="92"/>
      <c r="F411" s="92"/>
      <c r="G411" s="92"/>
      <c r="H411" s="75"/>
      <c r="I411" s="75"/>
      <c r="J411" s="75"/>
      <c r="K411" s="111"/>
    </row>
    <row r="412" spans="3:11" ht="18.600000000000001" x14ac:dyDescent="0.35">
      <c r="C412" s="207" t="e">
        <f>IFERROR(VLOOKUP(D411,'1. Desarrollo e Innov. Curricu.'!$E:$F,2,FALSE),IFERROR(VLOOKUP(D411,'2. Investigación Científica'!$E:$F,2,FALSE),IFERROR(VLOOKUP(D411,'3. Vinculación Univ. Sociedad'!$E:$F,2,FALSE),IFERROR(VLOOKUP(D411,'4. Docencia y Profesorado Univ.'!$E:$F,2,FALSE),IFERROR(VLOOKUP(D411,'5. Estudiantes y Graduados'!$E:$F,2,FALSE),IFERROR(VLOOKUP(D411,'11. Gestion Administrativa'!$E:$F,2,FALSE),IFERROR(VLOOKUP(D411,'13. Gestión Académica'!$E:$F,2,FALSE),IFERROR(VLOOKUP(D411,'8. Asegura. de la Calid. y M'!$E:$F,2,FALSE),IFERROR(VLOOKUP(D411,'6. Gestión del Conocimiento'!$E:$F,2,FALSE),IFERROR(VLOOKUP(D411,'15. Gobernabilidad y Proceso...'!$E:$F,2,FALSE),IFERROR(VLOOKUP(D411,'12. Gestión del Talento Humano'!$E:$F,2,FALSE),IFERROR(VLOOKUP(D411,'14. Internacional... de la E.S.'!$E:$F,2,FALSE),IFERROR(VLOOKUP(D411,'10. Posgrado'!$E:$F,2,FALSE),IFERROR(VLOOKUP(D411,'17. Gestión TIC'!$E:$F,2,FALSE),IFERROR(VLOOKUP(D411,'16. Desa. del Sistema Educ.Sup.'!$E:$F,2,FALSE),IFERROR(VLOOKUP(D411,'9. Cultura de Inno. Insti...'!$E:$F,2,FALSE),VLOOKUP(D411,'7. Lo Esencial de la Reforma U.'!$E:$F,2,0)))))))))))))))))</f>
        <v>#N/A</v>
      </c>
      <c r="D412" s="31"/>
      <c r="E412" s="92"/>
      <c r="F412" s="92"/>
      <c r="G412" s="92"/>
      <c r="H412" s="75"/>
      <c r="I412" s="75"/>
      <c r="J412" s="75"/>
      <c r="K412" s="111"/>
    </row>
    <row r="413" spans="3:11" thickBot="1" x14ac:dyDescent="0.4">
      <c r="F413" s="92"/>
      <c r="G413" s="75"/>
      <c r="H413" s="75"/>
      <c r="I413" s="75"/>
    </row>
    <row r="414" spans="3:11" ht="15.75" thickBot="1" x14ac:dyDescent="0.3">
      <c r="C414" s="128" t="s">
        <v>44</v>
      </c>
      <c r="D414" s="128" t="s">
        <v>55</v>
      </c>
      <c r="E414" s="135" t="s">
        <v>57</v>
      </c>
      <c r="F414" s="134" t="s">
        <v>27</v>
      </c>
      <c r="G414" s="132" t="s">
        <v>131</v>
      </c>
      <c r="H414" s="135" t="s">
        <v>46</v>
      </c>
      <c r="I414" s="132" t="s">
        <v>132</v>
      </c>
      <c r="J414" s="132" t="s">
        <v>410</v>
      </c>
      <c r="K414" s="132" t="s">
        <v>411</v>
      </c>
    </row>
    <row r="415" spans="3:11" x14ac:dyDescent="0.25">
      <c r="C415" s="217" t="s">
        <v>439</v>
      </c>
      <c r="D415" s="218"/>
      <c r="E415" s="216">
        <f>HLOOKUP(C415,$AF$2:$BS$3,2,0)</f>
        <v>620</v>
      </c>
      <c r="F415" s="96">
        <f t="shared" ref="F415:F449" si="29">D415*E415</f>
        <v>0</v>
      </c>
      <c r="G415" s="160"/>
      <c r="H415" s="141"/>
      <c r="I415" s="129" t="e">
        <f>VLOOKUP(H415,Presupuesto!$B$11:$C$565,2,0)</f>
        <v>#N/A</v>
      </c>
      <c r="J415" s="215" t="s">
        <v>1467</v>
      </c>
      <c r="K415" s="97" t="s">
        <v>394</v>
      </c>
    </row>
    <row r="416" spans="3:11" ht="14.45" x14ac:dyDescent="0.35">
      <c r="C416" s="140"/>
      <c r="D416" s="157"/>
      <c r="E416" s="122"/>
      <c r="F416" s="96">
        <f t="shared" si="29"/>
        <v>0</v>
      </c>
      <c r="G416" s="160"/>
      <c r="H416" s="141"/>
      <c r="I416" s="129" t="e">
        <f>VLOOKUP(H416,Presupuesto!$B$11:$C$565,2,0)</f>
        <v>#N/A</v>
      </c>
      <c r="J416" s="97" t="str">
        <f>$J$415</f>
        <v>Desarrollo del Sistema de Educación Superior</v>
      </c>
      <c r="K416" s="97" t="s">
        <v>412</v>
      </c>
    </row>
    <row r="417" spans="3:11" ht="14.45" x14ac:dyDescent="0.35">
      <c r="C417" s="140"/>
      <c r="D417" s="157"/>
      <c r="E417" s="122"/>
      <c r="F417" s="96">
        <f t="shared" si="29"/>
        <v>0</v>
      </c>
      <c r="G417" s="160"/>
      <c r="H417" s="141"/>
      <c r="I417" s="129" t="e">
        <f>VLOOKUP(H417,Presupuesto!$B$11:$C$565,2,0)</f>
        <v>#N/A</v>
      </c>
      <c r="J417" s="97" t="str">
        <f t="shared" ref="J417:J449" si="30">$J$415</f>
        <v>Desarrollo del Sistema de Educación Superior</v>
      </c>
      <c r="K417" s="97" t="s">
        <v>412</v>
      </c>
    </row>
    <row r="418" spans="3:11" ht="14.45" x14ac:dyDescent="0.35">
      <c r="C418" s="140"/>
      <c r="D418" s="157"/>
      <c r="E418" s="122"/>
      <c r="F418" s="96">
        <f t="shared" si="29"/>
        <v>0</v>
      </c>
      <c r="G418" s="160"/>
      <c r="H418" s="141"/>
      <c r="I418" s="129" t="e">
        <f>VLOOKUP(H418,Presupuesto!$B$11:$C$565,2,0)</f>
        <v>#N/A</v>
      </c>
      <c r="J418" s="97" t="str">
        <f t="shared" si="30"/>
        <v>Desarrollo del Sistema de Educación Superior</v>
      </c>
      <c r="K418" s="97" t="s">
        <v>412</v>
      </c>
    </row>
    <row r="419" spans="3:11" ht="14.45" x14ac:dyDescent="0.35">
      <c r="C419" s="140"/>
      <c r="D419" s="157"/>
      <c r="E419" s="122"/>
      <c r="F419" s="96">
        <f t="shared" si="29"/>
        <v>0</v>
      </c>
      <c r="G419" s="160"/>
      <c r="H419" s="141"/>
      <c r="I419" s="129" t="e">
        <f>VLOOKUP(H419,Presupuesto!$B$11:$C$565,2,0)</f>
        <v>#N/A</v>
      </c>
      <c r="J419" s="97" t="str">
        <f t="shared" si="30"/>
        <v>Desarrollo del Sistema de Educación Superior</v>
      </c>
      <c r="K419" s="97" t="s">
        <v>412</v>
      </c>
    </row>
    <row r="420" spans="3:11" ht="14.45" x14ac:dyDescent="0.35">
      <c r="C420" s="140"/>
      <c r="D420" s="157"/>
      <c r="E420" s="122"/>
      <c r="F420" s="96">
        <f t="shared" si="29"/>
        <v>0</v>
      </c>
      <c r="G420" s="160"/>
      <c r="H420" s="141"/>
      <c r="I420" s="129" t="e">
        <f>VLOOKUP(H420,Presupuesto!$B$11:$C$565,2,0)</f>
        <v>#N/A</v>
      </c>
      <c r="J420" s="97" t="str">
        <f t="shared" si="30"/>
        <v>Desarrollo del Sistema de Educación Superior</v>
      </c>
      <c r="K420" s="97" t="s">
        <v>401</v>
      </c>
    </row>
    <row r="421" spans="3:11" ht="14.45" x14ac:dyDescent="0.35">
      <c r="C421" s="140"/>
      <c r="D421" s="157"/>
      <c r="E421" s="122"/>
      <c r="F421" s="96">
        <f t="shared" si="29"/>
        <v>0</v>
      </c>
      <c r="G421" s="160"/>
      <c r="H421" s="141"/>
      <c r="I421" s="129" t="e">
        <f>VLOOKUP(H421,Presupuesto!$B$11:$C$565,2,0)</f>
        <v>#N/A</v>
      </c>
      <c r="J421" s="97" t="str">
        <f t="shared" si="30"/>
        <v>Desarrollo del Sistema de Educación Superior</v>
      </c>
      <c r="K421" s="97" t="s">
        <v>412</v>
      </c>
    </row>
    <row r="422" spans="3:11" ht="14.45" x14ac:dyDescent="0.35">
      <c r="C422" s="140"/>
      <c r="D422" s="157"/>
      <c r="E422" s="122"/>
      <c r="F422" s="96">
        <f t="shared" si="29"/>
        <v>0</v>
      </c>
      <c r="G422" s="160"/>
      <c r="H422" s="141"/>
      <c r="I422" s="129" t="e">
        <f>VLOOKUP(H422,Presupuesto!$B$11:$C$565,2,0)</f>
        <v>#N/A</v>
      </c>
      <c r="J422" s="97" t="str">
        <f t="shared" si="30"/>
        <v>Desarrollo del Sistema de Educación Superior</v>
      </c>
      <c r="K422" s="97" t="s">
        <v>412</v>
      </c>
    </row>
    <row r="423" spans="3:11" ht="14.45" x14ac:dyDescent="0.35">
      <c r="C423" s="140"/>
      <c r="D423" s="157"/>
      <c r="E423" s="122"/>
      <c r="F423" s="96">
        <f t="shared" si="29"/>
        <v>0</v>
      </c>
      <c r="G423" s="160"/>
      <c r="H423" s="141"/>
      <c r="I423" s="129" t="e">
        <f>VLOOKUP(H423,Presupuesto!$B$11:$C$565,2,0)</f>
        <v>#N/A</v>
      </c>
      <c r="J423" s="97" t="str">
        <f t="shared" si="30"/>
        <v>Desarrollo del Sistema de Educación Superior</v>
      </c>
      <c r="K423" s="97" t="s">
        <v>412</v>
      </c>
    </row>
    <row r="424" spans="3:11" ht="14.45" x14ac:dyDescent="0.35">
      <c r="C424" s="140"/>
      <c r="D424" s="157"/>
      <c r="E424" s="122"/>
      <c r="F424" s="96">
        <f t="shared" si="29"/>
        <v>0</v>
      </c>
      <c r="G424" s="160"/>
      <c r="H424" s="141"/>
      <c r="I424" s="129" t="e">
        <f>VLOOKUP(H424,Presupuesto!$B$11:$C$565,2,0)</f>
        <v>#N/A</v>
      </c>
      <c r="J424" s="97" t="str">
        <f t="shared" si="30"/>
        <v>Desarrollo del Sistema de Educación Superior</v>
      </c>
      <c r="K424" s="97" t="s">
        <v>412</v>
      </c>
    </row>
    <row r="425" spans="3:11" ht="14.45" x14ac:dyDescent="0.35">
      <c r="C425" s="140"/>
      <c r="D425" s="157"/>
      <c r="E425" s="122"/>
      <c r="F425" s="96">
        <f t="shared" si="29"/>
        <v>0</v>
      </c>
      <c r="G425" s="160"/>
      <c r="H425" s="141"/>
      <c r="I425" s="129" t="e">
        <f>VLOOKUP(H425,Presupuesto!$B$11:$C$565,2,0)</f>
        <v>#N/A</v>
      </c>
      <c r="J425" s="97" t="str">
        <f t="shared" si="30"/>
        <v>Desarrollo del Sistema de Educación Superior</v>
      </c>
      <c r="K425" s="97" t="s">
        <v>412</v>
      </c>
    </row>
    <row r="426" spans="3:11" ht="14.45" x14ac:dyDescent="0.35">
      <c r="C426" s="140"/>
      <c r="D426" s="157"/>
      <c r="E426" s="122"/>
      <c r="F426" s="96">
        <f t="shared" si="29"/>
        <v>0</v>
      </c>
      <c r="G426" s="160"/>
      <c r="H426" s="141"/>
      <c r="I426" s="129" t="e">
        <f>VLOOKUP(H426,Presupuesto!$B$11:$C$565,2,0)</f>
        <v>#N/A</v>
      </c>
      <c r="J426" s="97" t="str">
        <f t="shared" si="30"/>
        <v>Desarrollo del Sistema de Educación Superior</v>
      </c>
      <c r="K426" s="97" t="s">
        <v>412</v>
      </c>
    </row>
    <row r="427" spans="3:11" ht="14.45" x14ac:dyDescent="0.35">
      <c r="C427" s="140"/>
      <c r="D427" s="157"/>
      <c r="E427" s="122"/>
      <c r="F427" s="96">
        <f t="shared" si="29"/>
        <v>0</v>
      </c>
      <c r="G427" s="160"/>
      <c r="H427" s="141"/>
      <c r="I427" s="129" t="e">
        <f>VLOOKUP(H427,Presupuesto!$B$11:$C$565,2,0)</f>
        <v>#N/A</v>
      </c>
      <c r="J427" s="97" t="str">
        <f t="shared" si="30"/>
        <v>Desarrollo del Sistema de Educación Superior</v>
      </c>
      <c r="K427" s="97" t="s">
        <v>412</v>
      </c>
    </row>
    <row r="428" spans="3:11" ht="14.45" x14ac:dyDescent="0.35">
      <c r="C428" s="140"/>
      <c r="D428" s="157"/>
      <c r="E428" s="122"/>
      <c r="F428" s="96">
        <f t="shared" si="29"/>
        <v>0</v>
      </c>
      <c r="G428" s="160"/>
      <c r="H428" s="141"/>
      <c r="I428" s="129" t="e">
        <f>VLOOKUP(H428,Presupuesto!$B$11:$C$565,2,0)</f>
        <v>#N/A</v>
      </c>
      <c r="J428" s="97" t="str">
        <f t="shared" si="30"/>
        <v>Desarrollo del Sistema de Educación Superior</v>
      </c>
      <c r="K428" s="97" t="s">
        <v>412</v>
      </c>
    </row>
    <row r="429" spans="3:11" ht="14.45" x14ac:dyDescent="0.35">
      <c r="C429" s="140"/>
      <c r="D429" s="157"/>
      <c r="E429" s="122"/>
      <c r="F429" s="96">
        <f t="shared" si="29"/>
        <v>0</v>
      </c>
      <c r="G429" s="160"/>
      <c r="H429" s="141"/>
      <c r="I429" s="129" t="e">
        <f>VLOOKUP(H429,Presupuesto!$B$11:$C$565,2,0)</f>
        <v>#N/A</v>
      </c>
      <c r="J429" s="97" t="str">
        <f t="shared" si="30"/>
        <v>Desarrollo del Sistema de Educación Superior</v>
      </c>
      <c r="K429" s="97" t="s">
        <v>412</v>
      </c>
    </row>
    <row r="430" spans="3:11" ht="14.45" x14ac:dyDescent="0.35">
      <c r="C430" s="140"/>
      <c r="D430" s="157"/>
      <c r="E430" s="122"/>
      <c r="F430" s="96">
        <f t="shared" si="29"/>
        <v>0</v>
      </c>
      <c r="G430" s="160"/>
      <c r="H430" s="141"/>
      <c r="I430" s="129" t="e">
        <f>VLOOKUP(H430,Presupuesto!$B$11:$C$565,2,0)</f>
        <v>#N/A</v>
      </c>
      <c r="J430" s="97" t="str">
        <f t="shared" si="30"/>
        <v>Desarrollo del Sistema de Educación Superior</v>
      </c>
      <c r="K430" s="97" t="s">
        <v>412</v>
      </c>
    </row>
    <row r="431" spans="3:11" ht="14.45" x14ac:dyDescent="0.35">
      <c r="C431" s="140"/>
      <c r="D431" s="157"/>
      <c r="E431" s="122"/>
      <c r="F431" s="96">
        <f t="shared" si="29"/>
        <v>0</v>
      </c>
      <c r="G431" s="160"/>
      <c r="H431" s="141"/>
      <c r="I431" s="129" t="e">
        <f>VLOOKUP(H431,Presupuesto!$B$11:$C$565,2,0)</f>
        <v>#N/A</v>
      </c>
      <c r="J431" s="97" t="str">
        <f t="shared" si="30"/>
        <v>Desarrollo del Sistema de Educación Superior</v>
      </c>
      <c r="K431" s="97" t="s">
        <v>412</v>
      </c>
    </row>
    <row r="432" spans="3:11" ht="14.45" x14ac:dyDescent="0.35">
      <c r="C432" s="140"/>
      <c r="D432" s="157"/>
      <c r="E432" s="122"/>
      <c r="F432" s="96">
        <f t="shared" si="29"/>
        <v>0</v>
      </c>
      <c r="G432" s="160"/>
      <c r="H432" s="141"/>
      <c r="I432" s="129" t="e">
        <f>VLOOKUP(H432,Presupuesto!$B$11:$C$565,2,0)</f>
        <v>#N/A</v>
      </c>
      <c r="J432" s="97" t="str">
        <f t="shared" si="30"/>
        <v>Desarrollo del Sistema de Educación Superior</v>
      </c>
      <c r="K432" s="97" t="s">
        <v>412</v>
      </c>
    </row>
    <row r="433" spans="3:11" ht="14.45" x14ac:dyDescent="0.35">
      <c r="C433" s="140"/>
      <c r="D433" s="157"/>
      <c r="E433" s="122"/>
      <c r="F433" s="96">
        <f t="shared" si="29"/>
        <v>0</v>
      </c>
      <c r="G433" s="160"/>
      <c r="H433" s="141"/>
      <c r="I433" s="129" t="e">
        <f>VLOOKUP(H433,Presupuesto!$B$11:$C$565,2,0)</f>
        <v>#N/A</v>
      </c>
      <c r="J433" s="97" t="str">
        <f t="shared" si="30"/>
        <v>Desarrollo del Sistema de Educación Superior</v>
      </c>
      <c r="K433" s="97" t="s">
        <v>412</v>
      </c>
    </row>
    <row r="434" spans="3:11" ht="14.45" x14ac:dyDescent="0.35">
      <c r="C434" s="140"/>
      <c r="D434" s="157"/>
      <c r="E434" s="122"/>
      <c r="F434" s="96">
        <f t="shared" si="29"/>
        <v>0</v>
      </c>
      <c r="G434" s="160"/>
      <c r="H434" s="141"/>
      <c r="I434" s="129" t="e">
        <f>VLOOKUP(H434,Presupuesto!$B$11:$C$565,2,0)</f>
        <v>#N/A</v>
      </c>
      <c r="J434" s="97" t="str">
        <f t="shared" si="30"/>
        <v>Desarrollo del Sistema de Educación Superior</v>
      </c>
      <c r="K434" s="97" t="s">
        <v>412</v>
      </c>
    </row>
    <row r="435" spans="3:11" ht="14.45" x14ac:dyDescent="0.35">
      <c r="C435" s="140"/>
      <c r="D435" s="157"/>
      <c r="E435" s="122"/>
      <c r="F435" s="96">
        <f t="shared" si="29"/>
        <v>0</v>
      </c>
      <c r="G435" s="160"/>
      <c r="H435" s="141"/>
      <c r="I435" s="129" t="e">
        <f>VLOOKUP(H435,Presupuesto!$B$11:$C$565,2,0)</f>
        <v>#N/A</v>
      </c>
      <c r="J435" s="97" t="str">
        <f t="shared" si="30"/>
        <v>Desarrollo del Sistema de Educación Superior</v>
      </c>
      <c r="K435" s="97" t="s">
        <v>412</v>
      </c>
    </row>
    <row r="436" spans="3:11" ht="14.45" x14ac:dyDescent="0.35">
      <c r="C436" s="140"/>
      <c r="D436" s="157"/>
      <c r="E436" s="122"/>
      <c r="F436" s="96">
        <f t="shared" si="29"/>
        <v>0</v>
      </c>
      <c r="G436" s="160"/>
      <c r="H436" s="141"/>
      <c r="I436" s="129" t="e">
        <f>VLOOKUP(H436,Presupuesto!$B$11:$C$565,2,0)</f>
        <v>#N/A</v>
      </c>
      <c r="J436" s="97" t="str">
        <f t="shared" si="30"/>
        <v>Desarrollo del Sistema de Educación Superior</v>
      </c>
      <c r="K436" s="97" t="s">
        <v>412</v>
      </c>
    </row>
    <row r="437" spans="3:11" ht="14.45" x14ac:dyDescent="0.35">
      <c r="C437" s="142"/>
      <c r="D437" s="150"/>
      <c r="E437" s="117"/>
      <c r="F437" s="96">
        <f t="shared" si="29"/>
        <v>0</v>
      </c>
      <c r="G437" s="160"/>
      <c r="H437" s="143"/>
      <c r="I437" s="129" t="e">
        <f>VLOOKUP(H437,Presupuesto!$B$11:$C$565,2,0)</f>
        <v>#N/A</v>
      </c>
      <c r="J437" s="97" t="str">
        <f t="shared" si="30"/>
        <v>Desarrollo del Sistema de Educación Superior</v>
      </c>
      <c r="K437" s="97" t="s">
        <v>412</v>
      </c>
    </row>
    <row r="438" spans="3:11" ht="14.45" x14ac:dyDescent="0.35">
      <c r="C438" s="142"/>
      <c r="D438" s="150"/>
      <c r="E438" s="117"/>
      <c r="F438" s="96">
        <f t="shared" si="29"/>
        <v>0</v>
      </c>
      <c r="G438" s="160"/>
      <c r="H438" s="143"/>
      <c r="I438" s="129" t="e">
        <f>VLOOKUP(H438,Presupuesto!$B$11:$C$565,2,0)</f>
        <v>#N/A</v>
      </c>
      <c r="J438" s="97" t="str">
        <f t="shared" si="30"/>
        <v>Desarrollo del Sistema de Educación Superior</v>
      </c>
      <c r="K438" s="97" t="s">
        <v>412</v>
      </c>
    </row>
    <row r="439" spans="3:11" ht="14.45" x14ac:dyDescent="0.35">
      <c r="C439" s="142"/>
      <c r="D439" s="150"/>
      <c r="E439" s="117"/>
      <c r="F439" s="96">
        <f t="shared" si="29"/>
        <v>0</v>
      </c>
      <c r="G439" s="160"/>
      <c r="H439" s="143"/>
      <c r="I439" s="129" t="e">
        <f>VLOOKUP(H439,Presupuesto!$B$11:$C$565,2,0)</f>
        <v>#N/A</v>
      </c>
      <c r="J439" s="97" t="str">
        <f t="shared" si="30"/>
        <v>Desarrollo del Sistema de Educación Superior</v>
      </c>
      <c r="K439" s="97" t="s">
        <v>412</v>
      </c>
    </row>
    <row r="440" spans="3:11" ht="14.45" x14ac:dyDescent="0.35">
      <c r="C440" s="142"/>
      <c r="D440" s="150"/>
      <c r="E440" s="117"/>
      <c r="F440" s="96">
        <f t="shared" si="29"/>
        <v>0</v>
      </c>
      <c r="G440" s="160"/>
      <c r="H440" s="143"/>
      <c r="I440" s="129" t="e">
        <f>VLOOKUP(H440,Presupuesto!$B$11:$C$565,2,0)</f>
        <v>#N/A</v>
      </c>
      <c r="J440" s="97" t="str">
        <f t="shared" si="30"/>
        <v>Desarrollo del Sistema de Educación Superior</v>
      </c>
      <c r="K440" s="97" t="s">
        <v>412</v>
      </c>
    </row>
    <row r="441" spans="3:11" ht="14.45" x14ac:dyDescent="0.35">
      <c r="C441" s="142"/>
      <c r="D441" s="150"/>
      <c r="E441" s="117"/>
      <c r="F441" s="96">
        <f t="shared" si="29"/>
        <v>0</v>
      </c>
      <c r="G441" s="160"/>
      <c r="H441" s="143"/>
      <c r="I441" s="129" t="e">
        <f>VLOOKUP(H441,Presupuesto!$B$11:$C$565,2,0)</f>
        <v>#N/A</v>
      </c>
      <c r="J441" s="97" t="str">
        <f t="shared" si="30"/>
        <v>Desarrollo del Sistema de Educación Superior</v>
      </c>
      <c r="K441" s="97" t="s">
        <v>412</v>
      </c>
    </row>
    <row r="442" spans="3:11" ht="14.45" x14ac:dyDescent="0.35">
      <c r="C442" s="142"/>
      <c r="D442" s="150"/>
      <c r="E442" s="117"/>
      <c r="F442" s="96">
        <f t="shared" si="29"/>
        <v>0</v>
      </c>
      <c r="G442" s="160"/>
      <c r="H442" s="143"/>
      <c r="I442" s="129" t="e">
        <f>VLOOKUP(H442,Presupuesto!$B$11:$C$565,2,0)</f>
        <v>#N/A</v>
      </c>
      <c r="J442" s="97" t="str">
        <f t="shared" si="30"/>
        <v>Desarrollo del Sistema de Educación Superior</v>
      </c>
      <c r="K442" s="97" t="s">
        <v>412</v>
      </c>
    </row>
    <row r="443" spans="3:11" ht="14.45" x14ac:dyDescent="0.35">
      <c r="C443" s="142"/>
      <c r="D443" s="150"/>
      <c r="E443" s="117"/>
      <c r="F443" s="96">
        <f t="shared" si="29"/>
        <v>0</v>
      </c>
      <c r="G443" s="160"/>
      <c r="H443" s="143"/>
      <c r="I443" s="129" t="e">
        <f>VLOOKUP(H443,Presupuesto!$B$11:$C$565,2,0)</f>
        <v>#N/A</v>
      </c>
      <c r="J443" s="97" t="str">
        <f t="shared" si="30"/>
        <v>Desarrollo del Sistema de Educación Superior</v>
      </c>
      <c r="K443" s="97" t="s">
        <v>412</v>
      </c>
    </row>
    <row r="444" spans="3:11" ht="14.45" x14ac:dyDescent="0.35">
      <c r="C444" s="142"/>
      <c r="D444" s="150"/>
      <c r="E444" s="117"/>
      <c r="F444" s="96">
        <f t="shared" si="29"/>
        <v>0</v>
      </c>
      <c r="G444" s="160"/>
      <c r="H444" s="143"/>
      <c r="I444" s="129" t="e">
        <f>VLOOKUP(H444,Presupuesto!$B$11:$C$565,2,0)</f>
        <v>#N/A</v>
      </c>
      <c r="J444" s="97" t="str">
        <f t="shared" si="30"/>
        <v>Desarrollo del Sistema de Educación Superior</v>
      </c>
      <c r="K444" s="97" t="s">
        <v>412</v>
      </c>
    </row>
    <row r="445" spans="3:11" ht="14.45" x14ac:dyDescent="0.35">
      <c r="C445" s="144"/>
      <c r="D445" s="150"/>
      <c r="E445" s="117"/>
      <c r="F445" s="96">
        <f t="shared" si="29"/>
        <v>0</v>
      </c>
      <c r="G445" s="160"/>
      <c r="H445" s="145"/>
      <c r="I445" s="129" t="e">
        <f>VLOOKUP(H445,Presupuesto!$B$11:$C$565,2,0)</f>
        <v>#N/A</v>
      </c>
      <c r="J445" s="97" t="str">
        <f t="shared" si="30"/>
        <v>Desarrollo del Sistema de Educación Superior</v>
      </c>
      <c r="K445" s="97" t="s">
        <v>403</v>
      </c>
    </row>
    <row r="446" spans="3:11" ht="14.45" x14ac:dyDescent="0.35">
      <c r="C446" s="144"/>
      <c r="D446" s="150"/>
      <c r="E446" s="117"/>
      <c r="F446" s="96">
        <f t="shared" si="29"/>
        <v>0</v>
      </c>
      <c r="G446" s="160"/>
      <c r="H446" s="145"/>
      <c r="I446" s="129" t="e">
        <f>VLOOKUP(H446,Presupuesto!$B$11:$C$565,2,0)</f>
        <v>#N/A</v>
      </c>
      <c r="J446" s="97" t="str">
        <f t="shared" si="30"/>
        <v>Desarrollo del Sistema de Educación Superior</v>
      </c>
      <c r="K446" s="97" t="s">
        <v>412</v>
      </c>
    </row>
    <row r="447" spans="3:11" ht="14.45" x14ac:dyDescent="0.35">
      <c r="C447" s="144"/>
      <c r="D447" s="150"/>
      <c r="E447" s="117"/>
      <c r="F447" s="96">
        <f t="shared" si="29"/>
        <v>0</v>
      </c>
      <c r="G447" s="160"/>
      <c r="H447" s="145"/>
      <c r="I447" s="129" t="e">
        <f>VLOOKUP(H447,Presupuesto!$B$11:$C$565,2,0)</f>
        <v>#N/A</v>
      </c>
      <c r="J447" s="97" t="str">
        <f t="shared" si="30"/>
        <v>Desarrollo del Sistema de Educación Superior</v>
      </c>
      <c r="K447" s="97" t="s">
        <v>412</v>
      </c>
    </row>
    <row r="448" spans="3:11" ht="14.45" x14ac:dyDescent="0.35">
      <c r="C448" s="144"/>
      <c r="D448" s="150"/>
      <c r="E448" s="117"/>
      <c r="F448" s="96">
        <f t="shared" si="29"/>
        <v>0</v>
      </c>
      <c r="G448" s="160"/>
      <c r="H448" s="145"/>
      <c r="I448" s="129" t="e">
        <f>VLOOKUP(H448,Presupuesto!$B$11:$C$565,2,0)</f>
        <v>#N/A</v>
      </c>
      <c r="J448" s="97" t="str">
        <f t="shared" si="30"/>
        <v>Desarrollo del Sistema de Educación Superior</v>
      </c>
      <c r="K448" s="97" t="s">
        <v>412</v>
      </c>
    </row>
    <row r="449" spans="3:11" thickBot="1" x14ac:dyDescent="0.4">
      <c r="C449" s="146"/>
      <c r="D449" s="158"/>
      <c r="E449" s="102"/>
      <c r="F449" s="104">
        <f t="shared" si="29"/>
        <v>0</v>
      </c>
      <c r="G449" s="161"/>
      <c r="H449" s="147"/>
      <c r="I449" s="131" t="e">
        <f>VLOOKUP(H449,Presupuesto!$B$11:$C$565,2,0)</f>
        <v>#N/A</v>
      </c>
      <c r="J449" s="105" t="str">
        <f t="shared" si="30"/>
        <v>Desarrollo del Sistema de Educación Superior</v>
      </c>
      <c r="K449" s="123" t="s">
        <v>394</v>
      </c>
    </row>
    <row r="451" spans="3:11" thickBot="1" x14ac:dyDescent="0.4">
      <c r="F451" s="89"/>
      <c r="G451" s="88"/>
      <c r="H451" s="89"/>
      <c r="I451" s="89"/>
    </row>
    <row r="452" spans="3:11" thickBot="1" x14ac:dyDescent="0.4">
      <c r="C452" s="156" t="s">
        <v>53</v>
      </c>
      <c r="D452" s="350">
        <f>SUM(F459:F493)</f>
        <v>0</v>
      </c>
      <c r="F452" s="70"/>
      <c r="G452" s="78"/>
      <c r="H452" s="70"/>
      <c r="I452" s="70"/>
    </row>
    <row r="453" spans="3:11" ht="14.45" x14ac:dyDescent="0.35">
      <c r="C453" s="70"/>
      <c r="D453" s="31"/>
      <c r="E453" s="92"/>
      <c r="F453" s="92"/>
      <c r="G453" s="92"/>
      <c r="H453" s="75"/>
      <c r="I453" s="75"/>
      <c r="J453" s="75"/>
      <c r="K453" s="111"/>
    </row>
    <row r="454" spans="3:11" ht="14.45" x14ac:dyDescent="0.35">
      <c r="C454" s="70"/>
      <c r="D454" s="31"/>
      <c r="E454" s="92"/>
      <c r="F454" s="92"/>
      <c r="G454" s="92"/>
      <c r="H454" s="75"/>
      <c r="I454" s="75"/>
      <c r="J454" s="75"/>
      <c r="K454" s="111"/>
    </row>
    <row r="455" spans="3:11" ht="15.6" x14ac:dyDescent="0.35">
      <c r="C455" s="201" t="s">
        <v>392</v>
      </c>
      <c r="D455" s="347"/>
      <c r="E455" s="92"/>
      <c r="F455" s="92"/>
      <c r="G455" s="92"/>
      <c r="H455" s="75"/>
      <c r="I455" s="75"/>
      <c r="J455" s="75"/>
      <c r="K455" s="111"/>
    </row>
    <row r="456" spans="3:11" ht="18.600000000000001" x14ac:dyDescent="0.35">
      <c r="C456" s="207" t="e">
        <f>IFERROR(VLOOKUP(D455,'1. Desarrollo e Innov. Curricu.'!$E:$F,2,FALSE),IFERROR(VLOOKUP(D455,'2. Investigación Científica'!$E:$F,2,FALSE),IFERROR(VLOOKUP(D455,'3. Vinculación Univ. Sociedad'!$E:$F,2,FALSE),IFERROR(VLOOKUP(D455,'4. Docencia y Profesorado Univ.'!$E:$F,2,FALSE),IFERROR(VLOOKUP(D455,'5. Estudiantes y Graduados'!$E:$F,2,FALSE),IFERROR(VLOOKUP(D455,'11. Gestion Administrativa'!$E:$F,2,FALSE),IFERROR(VLOOKUP(D455,'13. Gestión Académica'!$E:$F,2,FALSE),IFERROR(VLOOKUP(D455,'8. Asegura. de la Calid. y M'!$E:$F,2,FALSE),IFERROR(VLOOKUP(D455,'6. Gestión del Conocimiento'!$E:$F,2,FALSE),IFERROR(VLOOKUP(D455,'15. Gobernabilidad y Proceso...'!$E:$F,2,FALSE),IFERROR(VLOOKUP(D455,'12. Gestión del Talento Humano'!$E:$F,2,FALSE),IFERROR(VLOOKUP(D455,'14. Internacional... de la E.S.'!$E:$F,2,FALSE),IFERROR(VLOOKUP(D455,'10. Posgrado'!$E:$F,2,FALSE),IFERROR(VLOOKUP(D455,'17. Gestión TIC'!$E:$F,2,FALSE),IFERROR(VLOOKUP(D455,'16. Desa. del Sistema Educ.Sup.'!$E:$F,2,FALSE),IFERROR(VLOOKUP(D455,'9. Cultura de Inno. Insti...'!$E:$F,2,FALSE),VLOOKUP(D455,'7. Lo Esencial de la Reforma U.'!$E:$F,2,0)))))))))))))))))</f>
        <v>#N/A</v>
      </c>
      <c r="D456" s="31"/>
      <c r="E456" s="92"/>
      <c r="F456" s="92"/>
      <c r="G456" s="92"/>
      <c r="H456" s="75"/>
      <c r="I456" s="75"/>
      <c r="J456" s="75"/>
      <c r="K456" s="111"/>
    </row>
    <row r="457" spans="3:11" thickBot="1" x14ac:dyDescent="0.4">
      <c r="F457" s="92"/>
      <c r="G457" s="75"/>
      <c r="H457" s="75"/>
      <c r="I457" s="75"/>
    </row>
    <row r="458" spans="3:11" ht="15.75" thickBot="1" x14ac:dyDescent="0.3">
      <c r="C458" s="128" t="s">
        <v>44</v>
      </c>
      <c r="D458" s="128" t="s">
        <v>55</v>
      </c>
      <c r="E458" s="135" t="s">
        <v>57</v>
      </c>
      <c r="F458" s="134" t="s">
        <v>27</v>
      </c>
      <c r="G458" s="132" t="s">
        <v>131</v>
      </c>
      <c r="H458" s="135" t="s">
        <v>46</v>
      </c>
      <c r="I458" s="132" t="s">
        <v>132</v>
      </c>
      <c r="J458" s="132" t="s">
        <v>410</v>
      </c>
      <c r="K458" s="132" t="s">
        <v>411</v>
      </c>
    </row>
    <row r="459" spans="3:11" x14ac:dyDescent="0.25">
      <c r="C459" s="217" t="s">
        <v>439</v>
      </c>
      <c r="D459" s="218"/>
      <c r="E459" s="216">
        <f>HLOOKUP(C459,$AF$2:$BS$3,2,0)</f>
        <v>620</v>
      </c>
      <c r="F459" s="96">
        <f t="shared" ref="F459:F493" si="31">D459*E459</f>
        <v>0</v>
      </c>
      <c r="G459" s="160"/>
      <c r="H459" s="141"/>
      <c r="I459" s="129" t="e">
        <f>VLOOKUP(H459,Presupuesto!$B$11:$C$565,2,0)</f>
        <v>#N/A</v>
      </c>
      <c r="J459" s="215" t="s">
        <v>1467</v>
      </c>
      <c r="K459" s="97" t="s">
        <v>394</v>
      </c>
    </row>
    <row r="460" spans="3:11" ht="14.45" x14ac:dyDescent="0.35">
      <c r="C460" s="140"/>
      <c r="D460" s="157"/>
      <c r="E460" s="122"/>
      <c r="F460" s="96">
        <f t="shared" si="31"/>
        <v>0</v>
      </c>
      <c r="G460" s="160"/>
      <c r="H460" s="141"/>
      <c r="I460" s="129" t="e">
        <f>VLOOKUP(H460,Presupuesto!$B$11:$C$565,2,0)</f>
        <v>#N/A</v>
      </c>
      <c r="J460" s="97" t="str">
        <f>$J$459</f>
        <v>Desarrollo del Sistema de Educación Superior</v>
      </c>
      <c r="K460" s="97" t="s">
        <v>412</v>
      </c>
    </row>
    <row r="461" spans="3:11" ht="14.45" x14ac:dyDescent="0.35">
      <c r="C461" s="140"/>
      <c r="D461" s="157"/>
      <c r="E461" s="122"/>
      <c r="F461" s="96">
        <f t="shared" si="31"/>
        <v>0</v>
      </c>
      <c r="G461" s="160"/>
      <c r="H461" s="141"/>
      <c r="I461" s="129" t="e">
        <f>VLOOKUP(H461,Presupuesto!$B$11:$C$565,2,0)</f>
        <v>#N/A</v>
      </c>
      <c r="J461" s="97" t="str">
        <f t="shared" ref="J461:J493" si="32">$J$459</f>
        <v>Desarrollo del Sistema de Educación Superior</v>
      </c>
      <c r="K461" s="97" t="s">
        <v>412</v>
      </c>
    </row>
    <row r="462" spans="3:11" ht="14.45" x14ac:dyDescent="0.35">
      <c r="C462" s="140"/>
      <c r="D462" s="157"/>
      <c r="E462" s="122"/>
      <c r="F462" s="96">
        <f t="shared" si="31"/>
        <v>0</v>
      </c>
      <c r="G462" s="160"/>
      <c r="H462" s="141"/>
      <c r="I462" s="129" t="e">
        <f>VLOOKUP(H462,Presupuesto!$B$11:$C$565,2,0)</f>
        <v>#N/A</v>
      </c>
      <c r="J462" s="97" t="str">
        <f t="shared" si="32"/>
        <v>Desarrollo del Sistema de Educación Superior</v>
      </c>
      <c r="K462" s="97" t="s">
        <v>412</v>
      </c>
    </row>
    <row r="463" spans="3:11" ht="14.45" x14ac:dyDescent="0.35">
      <c r="C463" s="140"/>
      <c r="D463" s="157"/>
      <c r="E463" s="122"/>
      <c r="F463" s="96">
        <f t="shared" si="31"/>
        <v>0</v>
      </c>
      <c r="G463" s="160"/>
      <c r="H463" s="141"/>
      <c r="I463" s="129" t="e">
        <f>VLOOKUP(H463,Presupuesto!$B$11:$C$565,2,0)</f>
        <v>#N/A</v>
      </c>
      <c r="J463" s="97" t="str">
        <f t="shared" si="32"/>
        <v>Desarrollo del Sistema de Educación Superior</v>
      </c>
      <c r="K463" s="97" t="s">
        <v>412</v>
      </c>
    </row>
    <row r="464" spans="3:11" ht="14.45" x14ac:dyDescent="0.35">
      <c r="C464" s="140"/>
      <c r="D464" s="157"/>
      <c r="E464" s="122"/>
      <c r="F464" s="96">
        <f t="shared" si="31"/>
        <v>0</v>
      </c>
      <c r="G464" s="160"/>
      <c r="H464" s="141"/>
      <c r="I464" s="129" t="e">
        <f>VLOOKUP(H464,Presupuesto!$B$11:$C$565,2,0)</f>
        <v>#N/A</v>
      </c>
      <c r="J464" s="97" t="str">
        <f t="shared" si="32"/>
        <v>Desarrollo del Sistema de Educación Superior</v>
      </c>
      <c r="K464" s="97" t="s">
        <v>401</v>
      </c>
    </row>
    <row r="465" spans="3:11" ht="14.45" x14ac:dyDescent="0.35">
      <c r="C465" s="140"/>
      <c r="D465" s="157"/>
      <c r="E465" s="122"/>
      <c r="F465" s="96">
        <f t="shared" si="31"/>
        <v>0</v>
      </c>
      <c r="G465" s="160"/>
      <c r="H465" s="141"/>
      <c r="I465" s="129" t="e">
        <f>VLOOKUP(H465,Presupuesto!$B$11:$C$565,2,0)</f>
        <v>#N/A</v>
      </c>
      <c r="J465" s="97" t="str">
        <f t="shared" si="32"/>
        <v>Desarrollo del Sistema de Educación Superior</v>
      </c>
      <c r="K465" s="97" t="s">
        <v>412</v>
      </c>
    </row>
    <row r="466" spans="3:11" ht="14.45" x14ac:dyDescent="0.35">
      <c r="C466" s="140"/>
      <c r="D466" s="157"/>
      <c r="E466" s="122"/>
      <c r="F466" s="96">
        <f t="shared" si="31"/>
        <v>0</v>
      </c>
      <c r="G466" s="160"/>
      <c r="H466" s="141"/>
      <c r="I466" s="129" t="e">
        <f>VLOOKUP(H466,Presupuesto!$B$11:$C$565,2,0)</f>
        <v>#N/A</v>
      </c>
      <c r="J466" s="97" t="str">
        <f t="shared" si="32"/>
        <v>Desarrollo del Sistema de Educación Superior</v>
      </c>
      <c r="K466" s="97" t="s">
        <v>412</v>
      </c>
    </row>
    <row r="467" spans="3:11" ht="14.45" x14ac:dyDescent="0.35">
      <c r="C467" s="140"/>
      <c r="D467" s="157"/>
      <c r="E467" s="122"/>
      <c r="F467" s="96">
        <f t="shared" si="31"/>
        <v>0</v>
      </c>
      <c r="G467" s="160"/>
      <c r="H467" s="141"/>
      <c r="I467" s="129" t="e">
        <f>VLOOKUP(H467,Presupuesto!$B$11:$C$565,2,0)</f>
        <v>#N/A</v>
      </c>
      <c r="J467" s="97" t="str">
        <f t="shared" si="32"/>
        <v>Desarrollo del Sistema de Educación Superior</v>
      </c>
      <c r="K467" s="97" t="s">
        <v>412</v>
      </c>
    </row>
    <row r="468" spans="3:11" ht="14.45" x14ac:dyDescent="0.35">
      <c r="C468" s="140"/>
      <c r="D468" s="157"/>
      <c r="E468" s="122"/>
      <c r="F468" s="96">
        <f t="shared" si="31"/>
        <v>0</v>
      </c>
      <c r="G468" s="160"/>
      <c r="H468" s="141"/>
      <c r="I468" s="129" t="e">
        <f>VLOOKUP(H468,Presupuesto!$B$11:$C$565,2,0)</f>
        <v>#N/A</v>
      </c>
      <c r="J468" s="97" t="str">
        <f t="shared" si="32"/>
        <v>Desarrollo del Sistema de Educación Superior</v>
      </c>
      <c r="K468" s="97" t="s">
        <v>412</v>
      </c>
    </row>
    <row r="469" spans="3:11" ht="14.45" x14ac:dyDescent="0.35">
      <c r="C469" s="140"/>
      <c r="D469" s="157"/>
      <c r="E469" s="122"/>
      <c r="F469" s="96">
        <f t="shared" si="31"/>
        <v>0</v>
      </c>
      <c r="G469" s="160"/>
      <c r="H469" s="141"/>
      <c r="I469" s="129" t="e">
        <f>VLOOKUP(H469,Presupuesto!$B$11:$C$565,2,0)</f>
        <v>#N/A</v>
      </c>
      <c r="J469" s="97" t="str">
        <f t="shared" si="32"/>
        <v>Desarrollo del Sistema de Educación Superior</v>
      </c>
      <c r="K469" s="97" t="s">
        <v>412</v>
      </c>
    </row>
    <row r="470" spans="3:11" ht="14.45" x14ac:dyDescent="0.35">
      <c r="C470" s="140"/>
      <c r="D470" s="157"/>
      <c r="E470" s="122"/>
      <c r="F470" s="96">
        <f t="shared" si="31"/>
        <v>0</v>
      </c>
      <c r="G470" s="160"/>
      <c r="H470" s="141"/>
      <c r="I470" s="129" t="e">
        <f>VLOOKUP(H470,Presupuesto!$B$11:$C$565,2,0)</f>
        <v>#N/A</v>
      </c>
      <c r="J470" s="97" t="str">
        <f t="shared" si="32"/>
        <v>Desarrollo del Sistema de Educación Superior</v>
      </c>
      <c r="K470" s="97" t="s">
        <v>412</v>
      </c>
    </row>
    <row r="471" spans="3:11" ht="14.45" x14ac:dyDescent="0.35">
      <c r="C471" s="140"/>
      <c r="D471" s="157"/>
      <c r="E471" s="122"/>
      <c r="F471" s="96">
        <f t="shared" si="31"/>
        <v>0</v>
      </c>
      <c r="G471" s="160"/>
      <c r="H471" s="141"/>
      <c r="I471" s="129" t="e">
        <f>VLOOKUP(H471,Presupuesto!$B$11:$C$565,2,0)</f>
        <v>#N/A</v>
      </c>
      <c r="J471" s="97" t="str">
        <f t="shared" si="32"/>
        <v>Desarrollo del Sistema de Educación Superior</v>
      </c>
      <c r="K471" s="97" t="s">
        <v>412</v>
      </c>
    </row>
    <row r="472" spans="3:11" ht="14.45" x14ac:dyDescent="0.35">
      <c r="C472" s="140"/>
      <c r="D472" s="157"/>
      <c r="E472" s="122"/>
      <c r="F472" s="96">
        <f t="shared" si="31"/>
        <v>0</v>
      </c>
      <c r="G472" s="160"/>
      <c r="H472" s="141"/>
      <c r="I472" s="129" t="e">
        <f>VLOOKUP(H472,Presupuesto!$B$11:$C$565,2,0)</f>
        <v>#N/A</v>
      </c>
      <c r="J472" s="97" t="str">
        <f t="shared" si="32"/>
        <v>Desarrollo del Sistema de Educación Superior</v>
      </c>
      <c r="K472" s="97" t="s">
        <v>412</v>
      </c>
    </row>
    <row r="473" spans="3:11" ht="14.45" x14ac:dyDescent="0.35">
      <c r="C473" s="140"/>
      <c r="D473" s="157"/>
      <c r="E473" s="122"/>
      <c r="F473" s="96">
        <f t="shared" si="31"/>
        <v>0</v>
      </c>
      <c r="G473" s="160"/>
      <c r="H473" s="141"/>
      <c r="I473" s="129" t="e">
        <f>VLOOKUP(H473,Presupuesto!$B$11:$C$565,2,0)</f>
        <v>#N/A</v>
      </c>
      <c r="J473" s="97" t="str">
        <f t="shared" si="32"/>
        <v>Desarrollo del Sistema de Educación Superior</v>
      </c>
      <c r="K473" s="97" t="s">
        <v>412</v>
      </c>
    </row>
    <row r="474" spans="3:11" ht="14.45" x14ac:dyDescent="0.35">
      <c r="C474" s="140"/>
      <c r="D474" s="157"/>
      <c r="E474" s="122"/>
      <c r="F474" s="96">
        <f t="shared" si="31"/>
        <v>0</v>
      </c>
      <c r="G474" s="160"/>
      <c r="H474" s="141"/>
      <c r="I474" s="129" t="e">
        <f>VLOOKUP(H474,Presupuesto!$B$11:$C$565,2,0)</f>
        <v>#N/A</v>
      </c>
      <c r="J474" s="97" t="str">
        <f t="shared" si="32"/>
        <v>Desarrollo del Sistema de Educación Superior</v>
      </c>
      <c r="K474" s="97" t="s">
        <v>412</v>
      </c>
    </row>
    <row r="475" spans="3:11" ht="14.45" x14ac:dyDescent="0.35">
      <c r="C475" s="140"/>
      <c r="D475" s="157"/>
      <c r="E475" s="122"/>
      <c r="F475" s="96">
        <f t="shared" si="31"/>
        <v>0</v>
      </c>
      <c r="G475" s="160"/>
      <c r="H475" s="141"/>
      <c r="I475" s="129" t="e">
        <f>VLOOKUP(H475,Presupuesto!$B$11:$C$565,2,0)</f>
        <v>#N/A</v>
      </c>
      <c r="J475" s="97" t="str">
        <f t="shared" si="32"/>
        <v>Desarrollo del Sistema de Educación Superior</v>
      </c>
      <c r="K475" s="97" t="s">
        <v>412</v>
      </c>
    </row>
    <row r="476" spans="3:11" ht="14.45" x14ac:dyDescent="0.35">
      <c r="C476" s="140"/>
      <c r="D476" s="157"/>
      <c r="E476" s="122"/>
      <c r="F476" s="96">
        <f t="shared" si="31"/>
        <v>0</v>
      </c>
      <c r="G476" s="160"/>
      <c r="H476" s="141"/>
      <c r="I476" s="129" t="e">
        <f>VLOOKUP(H476,Presupuesto!$B$11:$C$565,2,0)</f>
        <v>#N/A</v>
      </c>
      <c r="J476" s="97" t="str">
        <f t="shared" si="32"/>
        <v>Desarrollo del Sistema de Educación Superior</v>
      </c>
      <c r="K476" s="97" t="s">
        <v>412</v>
      </c>
    </row>
    <row r="477" spans="3:11" ht="14.45" x14ac:dyDescent="0.35">
      <c r="C477" s="140"/>
      <c r="D477" s="157"/>
      <c r="E477" s="122"/>
      <c r="F477" s="96">
        <f t="shared" si="31"/>
        <v>0</v>
      </c>
      <c r="G477" s="160"/>
      <c r="H477" s="141"/>
      <c r="I477" s="129" t="e">
        <f>VLOOKUP(H477,Presupuesto!$B$11:$C$565,2,0)</f>
        <v>#N/A</v>
      </c>
      <c r="J477" s="97" t="str">
        <f t="shared" si="32"/>
        <v>Desarrollo del Sistema de Educación Superior</v>
      </c>
      <c r="K477" s="97" t="s">
        <v>412</v>
      </c>
    </row>
    <row r="478" spans="3:11" ht="14.45" x14ac:dyDescent="0.35">
      <c r="C478" s="140"/>
      <c r="D478" s="157"/>
      <c r="E478" s="122"/>
      <c r="F478" s="96">
        <f t="shared" si="31"/>
        <v>0</v>
      </c>
      <c r="G478" s="160"/>
      <c r="H478" s="141"/>
      <c r="I478" s="129" t="e">
        <f>VLOOKUP(H478,Presupuesto!$B$11:$C$565,2,0)</f>
        <v>#N/A</v>
      </c>
      <c r="J478" s="97" t="str">
        <f t="shared" si="32"/>
        <v>Desarrollo del Sistema de Educación Superior</v>
      </c>
      <c r="K478" s="97" t="s">
        <v>412</v>
      </c>
    </row>
    <row r="479" spans="3:11" ht="14.45" x14ac:dyDescent="0.35">
      <c r="C479" s="140"/>
      <c r="D479" s="157"/>
      <c r="E479" s="122"/>
      <c r="F479" s="96">
        <f t="shared" si="31"/>
        <v>0</v>
      </c>
      <c r="G479" s="160"/>
      <c r="H479" s="141"/>
      <c r="I479" s="129" t="e">
        <f>VLOOKUP(H479,Presupuesto!$B$11:$C$565,2,0)</f>
        <v>#N/A</v>
      </c>
      <c r="J479" s="97" t="str">
        <f t="shared" si="32"/>
        <v>Desarrollo del Sistema de Educación Superior</v>
      </c>
      <c r="K479" s="97" t="s">
        <v>412</v>
      </c>
    </row>
    <row r="480" spans="3:11" ht="14.45" x14ac:dyDescent="0.35">
      <c r="C480" s="140"/>
      <c r="D480" s="157"/>
      <c r="E480" s="122"/>
      <c r="F480" s="96">
        <f t="shared" si="31"/>
        <v>0</v>
      </c>
      <c r="G480" s="160"/>
      <c r="H480" s="141"/>
      <c r="I480" s="129" t="e">
        <f>VLOOKUP(H480,Presupuesto!$B$11:$C$565,2,0)</f>
        <v>#N/A</v>
      </c>
      <c r="J480" s="97" t="str">
        <f t="shared" si="32"/>
        <v>Desarrollo del Sistema de Educación Superior</v>
      </c>
      <c r="K480" s="97" t="s">
        <v>412</v>
      </c>
    </row>
    <row r="481" spans="3:11" ht="14.45" x14ac:dyDescent="0.35">
      <c r="C481" s="142"/>
      <c r="D481" s="150"/>
      <c r="E481" s="117"/>
      <c r="F481" s="96">
        <f t="shared" si="31"/>
        <v>0</v>
      </c>
      <c r="G481" s="160"/>
      <c r="H481" s="143"/>
      <c r="I481" s="129" t="e">
        <f>VLOOKUP(H481,Presupuesto!$B$11:$C$565,2,0)</f>
        <v>#N/A</v>
      </c>
      <c r="J481" s="97" t="str">
        <f t="shared" si="32"/>
        <v>Desarrollo del Sistema de Educación Superior</v>
      </c>
      <c r="K481" s="97" t="s">
        <v>412</v>
      </c>
    </row>
    <row r="482" spans="3:11" ht="14.45" x14ac:dyDescent="0.35">
      <c r="C482" s="142"/>
      <c r="D482" s="150"/>
      <c r="E482" s="117"/>
      <c r="F482" s="96">
        <f t="shared" si="31"/>
        <v>0</v>
      </c>
      <c r="G482" s="160"/>
      <c r="H482" s="143"/>
      <c r="I482" s="129" t="e">
        <f>VLOOKUP(H482,Presupuesto!$B$11:$C$565,2,0)</f>
        <v>#N/A</v>
      </c>
      <c r="J482" s="97" t="str">
        <f t="shared" si="32"/>
        <v>Desarrollo del Sistema de Educación Superior</v>
      </c>
      <c r="K482" s="97" t="s">
        <v>412</v>
      </c>
    </row>
    <row r="483" spans="3:11" ht="14.45" x14ac:dyDescent="0.35">
      <c r="C483" s="142"/>
      <c r="D483" s="150"/>
      <c r="E483" s="117"/>
      <c r="F483" s="96">
        <f t="shared" si="31"/>
        <v>0</v>
      </c>
      <c r="G483" s="160"/>
      <c r="H483" s="143"/>
      <c r="I483" s="129" t="e">
        <f>VLOOKUP(H483,Presupuesto!$B$11:$C$565,2,0)</f>
        <v>#N/A</v>
      </c>
      <c r="J483" s="97" t="str">
        <f t="shared" si="32"/>
        <v>Desarrollo del Sistema de Educación Superior</v>
      </c>
      <c r="K483" s="97" t="s">
        <v>412</v>
      </c>
    </row>
    <row r="484" spans="3:11" ht="14.45" x14ac:dyDescent="0.35">
      <c r="C484" s="142"/>
      <c r="D484" s="150"/>
      <c r="E484" s="117"/>
      <c r="F484" s="96">
        <f t="shared" si="31"/>
        <v>0</v>
      </c>
      <c r="G484" s="160"/>
      <c r="H484" s="143"/>
      <c r="I484" s="129" t="e">
        <f>VLOOKUP(H484,Presupuesto!$B$11:$C$565,2,0)</f>
        <v>#N/A</v>
      </c>
      <c r="J484" s="97" t="str">
        <f t="shared" si="32"/>
        <v>Desarrollo del Sistema de Educación Superior</v>
      </c>
      <c r="K484" s="97" t="s">
        <v>412</v>
      </c>
    </row>
    <row r="485" spans="3:11" ht="14.45" x14ac:dyDescent="0.35">
      <c r="C485" s="142"/>
      <c r="D485" s="150"/>
      <c r="E485" s="117"/>
      <c r="F485" s="96">
        <f t="shared" si="31"/>
        <v>0</v>
      </c>
      <c r="G485" s="160"/>
      <c r="H485" s="143"/>
      <c r="I485" s="129" t="e">
        <f>VLOOKUP(H485,Presupuesto!$B$11:$C$565,2,0)</f>
        <v>#N/A</v>
      </c>
      <c r="J485" s="97" t="str">
        <f t="shared" si="32"/>
        <v>Desarrollo del Sistema de Educación Superior</v>
      </c>
      <c r="K485" s="97" t="s">
        <v>412</v>
      </c>
    </row>
    <row r="486" spans="3:11" ht="14.45" x14ac:dyDescent="0.35">
      <c r="C486" s="142"/>
      <c r="D486" s="150"/>
      <c r="E486" s="117"/>
      <c r="F486" s="96">
        <f t="shared" si="31"/>
        <v>0</v>
      </c>
      <c r="G486" s="160"/>
      <c r="H486" s="143"/>
      <c r="I486" s="129" t="e">
        <f>VLOOKUP(H486,Presupuesto!$B$11:$C$565,2,0)</f>
        <v>#N/A</v>
      </c>
      <c r="J486" s="97" t="str">
        <f t="shared" si="32"/>
        <v>Desarrollo del Sistema de Educación Superior</v>
      </c>
      <c r="K486" s="97" t="s">
        <v>412</v>
      </c>
    </row>
    <row r="487" spans="3:11" ht="14.45" x14ac:dyDescent="0.35">
      <c r="C487" s="142"/>
      <c r="D487" s="150"/>
      <c r="E487" s="117"/>
      <c r="F487" s="96">
        <f t="shared" si="31"/>
        <v>0</v>
      </c>
      <c r="G487" s="160"/>
      <c r="H487" s="143"/>
      <c r="I487" s="129" t="e">
        <f>VLOOKUP(H487,Presupuesto!$B$11:$C$565,2,0)</f>
        <v>#N/A</v>
      </c>
      <c r="J487" s="97" t="str">
        <f t="shared" si="32"/>
        <v>Desarrollo del Sistema de Educación Superior</v>
      </c>
      <c r="K487" s="97" t="s">
        <v>412</v>
      </c>
    </row>
    <row r="488" spans="3:11" ht="14.45" x14ac:dyDescent="0.35">
      <c r="C488" s="142"/>
      <c r="D488" s="150"/>
      <c r="E488" s="117"/>
      <c r="F488" s="96">
        <f t="shared" si="31"/>
        <v>0</v>
      </c>
      <c r="G488" s="160"/>
      <c r="H488" s="143"/>
      <c r="I488" s="129" t="e">
        <f>VLOOKUP(H488,Presupuesto!$B$11:$C$565,2,0)</f>
        <v>#N/A</v>
      </c>
      <c r="J488" s="97" t="str">
        <f t="shared" si="32"/>
        <v>Desarrollo del Sistema de Educación Superior</v>
      </c>
      <c r="K488" s="97" t="s">
        <v>412</v>
      </c>
    </row>
    <row r="489" spans="3:11" ht="14.45" x14ac:dyDescent="0.35">
      <c r="C489" s="144"/>
      <c r="D489" s="150"/>
      <c r="E489" s="117"/>
      <c r="F489" s="96">
        <f t="shared" si="31"/>
        <v>0</v>
      </c>
      <c r="G489" s="160"/>
      <c r="H489" s="145"/>
      <c r="I489" s="129" t="e">
        <f>VLOOKUP(H489,Presupuesto!$B$11:$C$565,2,0)</f>
        <v>#N/A</v>
      </c>
      <c r="J489" s="97" t="str">
        <f t="shared" si="32"/>
        <v>Desarrollo del Sistema de Educación Superior</v>
      </c>
      <c r="K489" s="97" t="s">
        <v>403</v>
      </c>
    </row>
    <row r="490" spans="3:11" ht="14.45" x14ac:dyDescent="0.35">
      <c r="C490" s="144"/>
      <c r="D490" s="150"/>
      <c r="E490" s="117"/>
      <c r="F490" s="96">
        <f t="shared" si="31"/>
        <v>0</v>
      </c>
      <c r="G490" s="160"/>
      <c r="H490" s="145"/>
      <c r="I490" s="129" t="e">
        <f>VLOOKUP(H490,Presupuesto!$B$11:$C$565,2,0)</f>
        <v>#N/A</v>
      </c>
      <c r="J490" s="97" t="str">
        <f t="shared" si="32"/>
        <v>Desarrollo del Sistema de Educación Superior</v>
      </c>
      <c r="K490" s="97" t="s">
        <v>412</v>
      </c>
    </row>
    <row r="491" spans="3:11" ht="14.45" x14ac:dyDescent="0.35">
      <c r="C491" s="144"/>
      <c r="D491" s="150"/>
      <c r="E491" s="117"/>
      <c r="F491" s="96">
        <f t="shared" si="31"/>
        <v>0</v>
      </c>
      <c r="G491" s="160"/>
      <c r="H491" s="145"/>
      <c r="I491" s="129" t="e">
        <f>VLOOKUP(H491,Presupuesto!$B$11:$C$565,2,0)</f>
        <v>#N/A</v>
      </c>
      <c r="J491" s="97" t="str">
        <f t="shared" si="32"/>
        <v>Desarrollo del Sistema de Educación Superior</v>
      </c>
      <c r="K491" s="97" t="s">
        <v>412</v>
      </c>
    </row>
    <row r="492" spans="3:11" ht="14.45" x14ac:dyDescent="0.35">
      <c r="C492" s="144"/>
      <c r="D492" s="150"/>
      <c r="E492" s="117"/>
      <c r="F492" s="96">
        <f t="shared" si="31"/>
        <v>0</v>
      </c>
      <c r="G492" s="160"/>
      <c r="H492" s="145"/>
      <c r="I492" s="129" t="e">
        <f>VLOOKUP(H492,Presupuesto!$B$11:$C$565,2,0)</f>
        <v>#N/A</v>
      </c>
      <c r="J492" s="97" t="str">
        <f t="shared" si="32"/>
        <v>Desarrollo del Sistema de Educación Superior</v>
      </c>
      <c r="K492" s="97" t="s">
        <v>412</v>
      </c>
    </row>
    <row r="493" spans="3:11" thickBot="1" x14ac:dyDescent="0.4">
      <c r="C493" s="146"/>
      <c r="D493" s="158"/>
      <c r="E493" s="102"/>
      <c r="F493" s="104">
        <f t="shared" si="31"/>
        <v>0</v>
      </c>
      <c r="G493" s="161"/>
      <c r="H493" s="147"/>
      <c r="I493" s="131" t="e">
        <f>VLOOKUP(H493,Presupuesto!$B$11:$C$565,2,0)</f>
        <v>#N/A</v>
      </c>
      <c r="J493" s="105" t="str">
        <f t="shared" si="32"/>
        <v>Desarrollo del Sistema de Educación Superior</v>
      </c>
      <c r="K493" s="123" t="s">
        <v>394</v>
      </c>
    </row>
    <row r="495" spans="3:11" thickBot="1" x14ac:dyDescent="0.4"/>
    <row r="496" spans="3:11" thickBot="1" x14ac:dyDescent="0.4">
      <c r="C496" s="156" t="s">
        <v>53</v>
      </c>
      <c r="D496" s="350">
        <f>SUM(F503:F537)</f>
        <v>0</v>
      </c>
      <c r="F496" s="70"/>
      <c r="G496" s="78"/>
      <c r="H496" s="70"/>
      <c r="I496" s="70"/>
    </row>
    <row r="497" spans="3:11" ht="14.45" x14ac:dyDescent="0.35">
      <c r="C497" s="70"/>
      <c r="D497" s="31"/>
      <c r="E497" s="92"/>
      <c r="F497" s="92"/>
      <c r="G497" s="92"/>
      <c r="H497" s="75"/>
      <c r="I497" s="75"/>
      <c r="J497" s="75"/>
      <c r="K497" s="111"/>
    </row>
    <row r="498" spans="3:11" ht="14.45" x14ac:dyDescent="0.35">
      <c r="C498" s="70"/>
      <c r="D498" s="31"/>
      <c r="E498" s="92"/>
      <c r="F498" s="92"/>
      <c r="G498" s="92"/>
      <c r="H498" s="75"/>
      <c r="I498" s="75"/>
      <c r="J498" s="75"/>
      <c r="K498" s="111"/>
    </row>
    <row r="499" spans="3:11" ht="15.6" x14ac:dyDescent="0.35">
      <c r="C499" s="201" t="s">
        <v>392</v>
      </c>
      <c r="D499" s="347"/>
      <c r="E499" s="92"/>
      <c r="F499" s="92"/>
      <c r="G499" s="92"/>
      <c r="H499" s="75"/>
      <c r="I499" s="75"/>
      <c r="J499" s="75"/>
      <c r="K499" s="111"/>
    </row>
    <row r="500" spans="3:11" ht="18.600000000000001" x14ac:dyDescent="0.35">
      <c r="C500" s="207" t="e">
        <f>IFERROR(VLOOKUP(D499,'1. Desarrollo e Innov. Curricu.'!$E:$F,2,FALSE),IFERROR(VLOOKUP(D499,'2. Investigación Científica'!$E:$F,2,FALSE),IFERROR(VLOOKUP(D499,'3. Vinculación Univ. Sociedad'!$E:$F,2,FALSE),IFERROR(VLOOKUP(D499,'4. Docencia y Profesorado Univ.'!$E:$F,2,FALSE),IFERROR(VLOOKUP(D499,'5. Estudiantes y Graduados'!$E:$F,2,FALSE),IFERROR(VLOOKUP(D499,'11. Gestion Administrativa'!$E:$F,2,FALSE),IFERROR(VLOOKUP(D499,'13. Gestión Académica'!$E:$F,2,FALSE),IFERROR(VLOOKUP(D499,'8. Asegura. de la Calid. y M'!$E:$F,2,FALSE),IFERROR(VLOOKUP(D499,'6. Gestión del Conocimiento'!$E:$F,2,FALSE),IFERROR(VLOOKUP(D499,'15. Gobernabilidad y Proceso...'!$E:$F,2,FALSE),IFERROR(VLOOKUP(D499,'12. Gestión del Talento Humano'!$E:$F,2,FALSE),IFERROR(VLOOKUP(D499,'14. Internacional... de la E.S.'!$E:$F,2,FALSE),IFERROR(VLOOKUP(D499,'10. Posgrado'!$E:$F,2,FALSE),IFERROR(VLOOKUP(D499,'17. Gestión TIC'!$E:$F,2,FALSE),IFERROR(VLOOKUP(D499,'16. Desa. del Sistema Educ.Sup.'!$E:$F,2,FALSE),IFERROR(VLOOKUP(D499,'9. Cultura de Inno. Insti...'!$E:$F,2,FALSE),VLOOKUP(D499,'7. Lo Esencial de la Reforma U.'!$E:$F,2,0)))))))))))))))))</f>
        <v>#N/A</v>
      </c>
      <c r="D500" s="31"/>
      <c r="E500" s="92"/>
      <c r="F500" s="92"/>
      <c r="G500" s="92"/>
      <c r="H500" s="75"/>
      <c r="I500" s="75"/>
      <c r="J500" s="75"/>
      <c r="K500" s="111"/>
    </row>
    <row r="501" spans="3:11" thickBot="1" x14ac:dyDescent="0.4">
      <c r="F501" s="92"/>
      <c r="G501" s="75"/>
      <c r="H501" s="75"/>
      <c r="I501" s="75"/>
    </row>
    <row r="502" spans="3:11" ht="15.75" thickBot="1" x14ac:dyDescent="0.3">
      <c r="C502" s="128" t="s">
        <v>44</v>
      </c>
      <c r="D502" s="128" t="s">
        <v>55</v>
      </c>
      <c r="E502" s="135" t="s">
        <v>57</v>
      </c>
      <c r="F502" s="134" t="s">
        <v>27</v>
      </c>
      <c r="G502" s="132" t="s">
        <v>131</v>
      </c>
      <c r="H502" s="135" t="s">
        <v>46</v>
      </c>
      <c r="I502" s="132" t="s">
        <v>132</v>
      </c>
      <c r="J502" s="132" t="s">
        <v>410</v>
      </c>
      <c r="K502" s="132" t="s">
        <v>411</v>
      </c>
    </row>
    <row r="503" spans="3:11" x14ac:dyDescent="0.25">
      <c r="C503" s="217" t="s">
        <v>439</v>
      </c>
      <c r="D503" s="218"/>
      <c r="E503" s="216">
        <f>HLOOKUP(C503,$AF$2:$BS$3,2,0)</f>
        <v>620</v>
      </c>
      <c r="F503" s="96">
        <f t="shared" ref="F503:F537" si="33">D503*E503</f>
        <v>0</v>
      </c>
      <c r="G503" s="160"/>
      <c r="H503" s="141"/>
      <c r="I503" s="129" t="e">
        <f>VLOOKUP(H503,Presupuesto!$B$11:$C$565,2,0)</f>
        <v>#N/A</v>
      </c>
      <c r="J503" s="215" t="s">
        <v>1467</v>
      </c>
      <c r="K503" s="97" t="s">
        <v>394</v>
      </c>
    </row>
    <row r="504" spans="3:11" ht="14.45" x14ac:dyDescent="0.35">
      <c r="C504" s="140"/>
      <c r="D504" s="157"/>
      <c r="E504" s="122"/>
      <c r="F504" s="96">
        <f t="shared" si="33"/>
        <v>0</v>
      </c>
      <c r="G504" s="160"/>
      <c r="H504" s="141"/>
      <c r="I504" s="129" t="e">
        <f>VLOOKUP(H504,Presupuesto!$B$11:$C$565,2,0)</f>
        <v>#N/A</v>
      </c>
      <c r="J504" s="97" t="str">
        <f>$J$503</f>
        <v>Desarrollo del Sistema de Educación Superior</v>
      </c>
      <c r="K504" s="97" t="s">
        <v>412</v>
      </c>
    </row>
    <row r="505" spans="3:11" ht="14.45" x14ac:dyDescent="0.35">
      <c r="C505" s="140"/>
      <c r="D505" s="157"/>
      <c r="E505" s="122"/>
      <c r="F505" s="96">
        <f t="shared" si="33"/>
        <v>0</v>
      </c>
      <c r="G505" s="160"/>
      <c r="H505" s="141"/>
      <c r="I505" s="129" t="e">
        <f>VLOOKUP(H505,Presupuesto!$B$11:$C$565,2,0)</f>
        <v>#N/A</v>
      </c>
      <c r="J505" s="97" t="str">
        <f t="shared" ref="J505:J537" si="34">$J$503</f>
        <v>Desarrollo del Sistema de Educación Superior</v>
      </c>
      <c r="K505" s="97" t="s">
        <v>412</v>
      </c>
    </row>
    <row r="506" spans="3:11" ht="14.45" x14ac:dyDescent="0.35">
      <c r="C506" s="140"/>
      <c r="D506" s="157"/>
      <c r="E506" s="122"/>
      <c r="F506" s="96">
        <f t="shared" si="33"/>
        <v>0</v>
      </c>
      <c r="G506" s="160"/>
      <c r="H506" s="141"/>
      <c r="I506" s="129" t="e">
        <f>VLOOKUP(H506,Presupuesto!$B$11:$C$565,2,0)</f>
        <v>#N/A</v>
      </c>
      <c r="J506" s="97" t="str">
        <f t="shared" si="34"/>
        <v>Desarrollo del Sistema de Educación Superior</v>
      </c>
      <c r="K506" s="97" t="s">
        <v>412</v>
      </c>
    </row>
    <row r="507" spans="3:11" ht="14.45" x14ac:dyDescent="0.35">
      <c r="C507" s="140"/>
      <c r="D507" s="157"/>
      <c r="E507" s="122"/>
      <c r="F507" s="96">
        <f t="shared" si="33"/>
        <v>0</v>
      </c>
      <c r="G507" s="160"/>
      <c r="H507" s="141"/>
      <c r="I507" s="129" t="e">
        <f>VLOOKUP(H507,Presupuesto!$B$11:$C$565,2,0)</f>
        <v>#N/A</v>
      </c>
      <c r="J507" s="97" t="str">
        <f t="shared" si="34"/>
        <v>Desarrollo del Sistema de Educación Superior</v>
      </c>
      <c r="K507" s="97" t="s">
        <v>412</v>
      </c>
    </row>
    <row r="508" spans="3:11" ht="14.45" x14ac:dyDescent="0.35">
      <c r="C508" s="140"/>
      <c r="D508" s="157"/>
      <c r="E508" s="122"/>
      <c r="F508" s="96">
        <f t="shared" si="33"/>
        <v>0</v>
      </c>
      <c r="G508" s="160"/>
      <c r="H508" s="141"/>
      <c r="I508" s="129" t="e">
        <f>VLOOKUP(H508,Presupuesto!$B$11:$C$565,2,0)</f>
        <v>#N/A</v>
      </c>
      <c r="J508" s="97" t="str">
        <f t="shared" si="34"/>
        <v>Desarrollo del Sistema de Educación Superior</v>
      </c>
      <c r="K508" s="97" t="s">
        <v>401</v>
      </c>
    </row>
    <row r="509" spans="3:11" ht="14.45" x14ac:dyDescent="0.35">
      <c r="C509" s="140"/>
      <c r="D509" s="157"/>
      <c r="E509" s="122"/>
      <c r="F509" s="96">
        <f t="shared" si="33"/>
        <v>0</v>
      </c>
      <c r="G509" s="160"/>
      <c r="H509" s="141"/>
      <c r="I509" s="129" t="e">
        <f>VLOOKUP(H509,Presupuesto!$B$11:$C$565,2,0)</f>
        <v>#N/A</v>
      </c>
      <c r="J509" s="97" t="str">
        <f t="shared" si="34"/>
        <v>Desarrollo del Sistema de Educación Superior</v>
      </c>
      <c r="K509" s="97" t="s">
        <v>412</v>
      </c>
    </row>
    <row r="510" spans="3:11" ht="14.45" x14ac:dyDescent="0.35">
      <c r="C510" s="140"/>
      <c r="D510" s="157"/>
      <c r="E510" s="122"/>
      <c r="F510" s="96">
        <f t="shared" si="33"/>
        <v>0</v>
      </c>
      <c r="G510" s="160"/>
      <c r="H510" s="141"/>
      <c r="I510" s="129" t="e">
        <f>VLOOKUP(H510,Presupuesto!$B$11:$C$565,2,0)</f>
        <v>#N/A</v>
      </c>
      <c r="J510" s="97" t="str">
        <f t="shared" si="34"/>
        <v>Desarrollo del Sistema de Educación Superior</v>
      </c>
      <c r="K510" s="97" t="s">
        <v>412</v>
      </c>
    </row>
    <row r="511" spans="3:11" ht="14.45" x14ac:dyDescent="0.35">
      <c r="C511" s="140"/>
      <c r="D511" s="157"/>
      <c r="E511" s="122"/>
      <c r="F511" s="96">
        <f t="shared" si="33"/>
        <v>0</v>
      </c>
      <c r="G511" s="160"/>
      <c r="H511" s="141"/>
      <c r="I511" s="129" t="e">
        <f>VLOOKUP(H511,Presupuesto!$B$11:$C$565,2,0)</f>
        <v>#N/A</v>
      </c>
      <c r="J511" s="97" t="str">
        <f t="shared" si="34"/>
        <v>Desarrollo del Sistema de Educación Superior</v>
      </c>
      <c r="K511" s="97" t="s">
        <v>412</v>
      </c>
    </row>
    <row r="512" spans="3:11" ht="14.45" x14ac:dyDescent="0.35">
      <c r="C512" s="140"/>
      <c r="D512" s="157"/>
      <c r="E512" s="122"/>
      <c r="F512" s="96">
        <f t="shared" si="33"/>
        <v>0</v>
      </c>
      <c r="G512" s="160"/>
      <c r="H512" s="141"/>
      <c r="I512" s="129" t="e">
        <f>VLOOKUP(H512,Presupuesto!$B$11:$C$565,2,0)</f>
        <v>#N/A</v>
      </c>
      <c r="J512" s="97" t="str">
        <f t="shared" si="34"/>
        <v>Desarrollo del Sistema de Educación Superior</v>
      </c>
      <c r="K512" s="97" t="s">
        <v>412</v>
      </c>
    </row>
    <row r="513" spans="3:11" ht="14.45" x14ac:dyDescent="0.35">
      <c r="C513" s="140"/>
      <c r="D513" s="157"/>
      <c r="E513" s="122"/>
      <c r="F513" s="96">
        <f t="shared" si="33"/>
        <v>0</v>
      </c>
      <c r="G513" s="160"/>
      <c r="H513" s="141"/>
      <c r="I513" s="129" t="e">
        <f>VLOOKUP(H513,Presupuesto!$B$11:$C$565,2,0)</f>
        <v>#N/A</v>
      </c>
      <c r="J513" s="97" t="str">
        <f t="shared" si="34"/>
        <v>Desarrollo del Sistema de Educación Superior</v>
      </c>
      <c r="K513" s="97" t="s">
        <v>412</v>
      </c>
    </row>
    <row r="514" spans="3:11" ht="14.45" x14ac:dyDescent="0.35">
      <c r="C514" s="140"/>
      <c r="D514" s="157"/>
      <c r="E514" s="122"/>
      <c r="F514" s="96">
        <f t="shared" si="33"/>
        <v>0</v>
      </c>
      <c r="G514" s="160"/>
      <c r="H514" s="141"/>
      <c r="I514" s="129" t="e">
        <f>VLOOKUP(H514,Presupuesto!$B$11:$C$565,2,0)</f>
        <v>#N/A</v>
      </c>
      <c r="J514" s="97" t="str">
        <f t="shared" si="34"/>
        <v>Desarrollo del Sistema de Educación Superior</v>
      </c>
      <c r="K514" s="97" t="s">
        <v>412</v>
      </c>
    </row>
    <row r="515" spans="3:11" ht="14.45" x14ac:dyDescent="0.35">
      <c r="C515" s="140"/>
      <c r="D515" s="157"/>
      <c r="E515" s="122"/>
      <c r="F515" s="96">
        <f t="shared" si="33"/>
        <v>0</v>
      </c>
      <c r="G515" s="160"/>
      <c r="H515" s="141"/>
      <c r="I515" s="129" t="e">
        <f>VLOOKUP(H515,Presupuesto!$B$11:$C$565,2,0)</f>
        <v>#N/A</v>
      </c>
      <c r="J515" s="97" t="str">
        <f t="shared" si="34"/>
        <v>Desarrollo del Sistema de Educación Superior</v>
      </c>
      <c r="K515" s="97" t="s">
        <v>412</v>
      </c>
    </row>
    <row r="516" spans="3:11" ht="14.45" x14ac:dyDescent="0.35">
      <c r="C516" s="140"/>
      <c r="D516" s="157"/>
      <c r="E516" s="122"/>
      <c r="F516" s="96">
        <f t="shared" si="33"/>
        <v>0</v>
      </c>
      <c r="G516" s="160"/>
      <c r="H516" s="141"/>
      <c r="I516" s="129" t="e">
        <f>VLOOKUP(H516,Presupuesto!$B$11:$C$565,2,0)</f>
        <v>#N/A</v>
      </c>
      <c r="J516" s="97" t="str">
        <f t="shared" si="34"/>
        <v>Desarrollo del Sistema de Educación Superior</v>
      </c>
      <c r="K516" s="97" t="s">
        <v>412</v>
      </c>
    </row>
    <row r="517" spans="3:11" ht="14.45" x14ac:dyDescent="0.35">
      <c r="C517" s="140"/>
      <c r="D517" s="157"/>
      <c r="E517" s="122"/>
      <c r="F517" s="96">
        <f t="shared" si="33"/>
        <v>0</v>
      </c>
      <c r="G517" s="160"/>
      <c r="H517" s="141"/>
      <c r="I517" s="129" t="e">
        <f>VLOOKUP(H517,Presupuesto!$B$11:$C$565,2,0)</f>
        <v>#N/A</v>
      </c>
      <c r="J517" s="97" t="str">
        <f t="shared" si="34"/>
        <v>Desarrollo del Sistema de Educación Superior</v>
      </c>
      <c r="K517" s="97" t="s">
        <v>412</v>
      </c>
    </row>
    <row r="518" spans="3:11" ht="14.45" x14ac:dyDescent="0.35">
      <c r="C518" s="140"/>
      <c r="D518" s="157"/>
      <c r="E518" s="122"/>
      <c r="F518" s="96">
        <f t="shared" si="33"/>
        <v>0</v>
      </c>
      <c r="G518" s="160"/>
      <c r="H518" s="141"/>
      <c r="I518" s="129" t="e">
        <f>VLOOKUP(H518,Presupuesto!$B$11:$C$565,2,0)</f>
        <v>#N/A</v>
      </c>
      <c r="J518" s="97" t="str">
        <f t="shared" si="34"/>
        <v>Desarrollo del Sistema de Educación Superior</v>
      </c>
      <c r="K518" s="97" t="s">
        <v>412</v>
      </c>
    </row>
    <row r="519" spans="3:11" ht="14.45" x14ac:dyDescent="0.35">
      <c r="C519" s="140"/>
      <c r="D519" s="157"/>
      <c r="E519" s="122"/>
      <c r="F519" s="96">
        <f t="shared" si="33"/>
        <v>0</v>
      </c>
      <c r="G519" s="160"/>
      <c r="H519" s="141"/>
      <c r="I519" s="129" t="e">
        <f>VLOOKUP(H519,Presupuesto!$B$11:$C$565,2,0)</f>
        <v>#N/A</v>
      </c>
      <c r="J519" s="97" t="str">
        <f t="shared" si="34"/>
        <v>Desarrollo del Sistema de Educación Superior</v>
      </c>
      <c r="K519" s="97" t="s">
        <v>412</v>
      </c>
    </row>
    <row r="520" spans="3:11" ht="14.45" x14ac:dyDescent="0.35">
      <c r="C520" s="140"/>
      <c r="D520" s="157"/>
      <c r="E520" s="122"/>
      <c r="F520" s="96">
        <f t="shared" si="33"/>
        <v>0</v>
      </c>
      <c r="G520" s="160"/>
      <c r="H520" s="141"/>
      <c r="I520" s="129" t="e">
        <f>VLOOKUP(H520,Presupuesto!$B$11:$C$565,2,0)</f>
        <v>#N/A</v>
      </c>
      <c r="J520" s="97" t="str">
        <f t="shared" si="34"/>
        <v>Desarrollo del Sistema de Educación Superior</v>
      </c>
      <c r="K520" s="97" t="s">
        <v>412</v>
      </c>
    </row>
    <row r="521" spans="3:11" ht="14.45" x14ac:dyDescent="0.35">
      <c r="C521" s="140"/>
      <c r="D521" s="157"/>
      <c r="E521" s="122"/>
      <c r="F521" s="96">
        <f t="shared" si="33"/>
        <v>0</v>
      </c>
      <c r="G521" s="160"/>
      <c r="H521" s="141"/>
      <c r="I521" s="129" t="e">
        <f>VLOOKUP(H521,Presupuesto!$B$11:$C$565,2,0)</f>
        <v>#N/A</v>
      </c>
      <c r="J521" s="97" t="str">
        <f t="shared" si="34"/>
        <v>Desarrollo del Sistema de Educación Superior</v>
      </c>
      <c r="K521" s="97" t="s">
        <v>412</v>
      </c>
    </row>
    <row r="522" spans="3:11" ht="14.45" x14ac:dyDescent="0.35">
      <c r="C522" s="140"/>
      <c r="D522" s="157"/>
      <c r="E522" s="122"/>
      <c r="F522" s="96">
        <f t="shared" si="33"/>
        <v>0</v>
      </c>
      <c r="G522" s="160"/>
      <c r="H522" s="141"/>
      <c r="I522" s="129" t="e">
        <f>VLOOKUP(H522,Presupuesto!$B$11:$C$565,2,0)</f>
        <v>#N/A</v>
      </c>
      <c r="J522" s="97" t="str">
        <f t="shared" si="34"/>
        <v>Desarrollo del Sistema de Educación Superior</v>
      </c>
      <c r="K522" s="97" t="s">
        <v>412</v>
      </c>
    </row>
    <row r="523" spans="3:11" ht="14.45" x14ac:dyDescent="0.35">
      <c r="C523" s="140"/>
      <c r="D523" s="157"/>
      <c r="E523" s="122"/>
      <c r="F523" s="96">
        <f t="shared" si="33"/>
        <v>0</v>
      </c>
      <c r="G523" s="160"/>
      <c r="H523" s="141"/>
      <c r="I523" s="129" t="e">
        <f>VLOOKUP(H523,Presupuesto!$B$11:$C$565,2,0)</f>
        <v>#N/A</v>
      </c>
      <c r="J523" s="97" t="str">
        <f t="shared" si="34"/>
        <v>Desarrollo del Sistema de Educación Superior</v>
      </c>
      <c r="K523" s="97" t="s">
        <v>412</v>
      </c>
    </row>
    <row r="524" spans="3:11" ht="14.45" x14ac:dyDescent="0.35">
      <c r="C524" s="140"/>
      <c r="D524" s="157"/>
      <c r="E524" s="122"/>
      <c r="F524" s="96">
        <f t="shared" si="33"/>
        <v>0</v>
      </c>
      <c r="G524" s="160"/>
      <c r="H524" s="141"/>
      <c r="I524" s="129" t="e">
        <f>VLOOKUP(H524,Presupuesto!$B$11:$C$565,2,0)</f>
        <v>#N/A</v>
      </c>
      <c r="J524" s="97" t="str">
        <f t="shared" si="34"/>
        <v>Desarrollo del Sistema de Educación Superior</v>
      </c>
      <c r="K524" s="97" t="s">
        <v>412</v>
      </c>
    </row>
    <row r="525" spans="3:11" ht="14.45" x14ac:dyDescent="0.35">
      <c r="C525" s="142"/>
      <c r="D525" s="150"/>
      <c r="E525" s="117"/>
      <c r="F525" s="96">
        <f t="shared" si="33"/>
        <v>0</v>
      </c>
      <c r="G525" s="160"/>
      <c r="H525" s="143"/>
      <c r="I525" s="129" t="e">
        <f>VLOOKUP(H525,Presupuesto!$B$11:$C$565,2,0)</f>
        <v>#N/A</v>
      </c>
      <c r="J525" s="97" t="str">
        <f t="shared" si="34"/>
        <v>Desarrollo del Sistema de Educación Superior</v>
      </c>
      <c r="K525" s="97" t="s">
        <v>412</v>
      </c>
    </row>
    <row r="526" spans="3:11" ht="14.45" x14ac:dyDescent="0.35">
      <c r="C526" s="142"/>
      <c r="D526" s="150"/>
      <c r="E526" s="117"/>
      <c r="F526" s="96">
        <f t="shared" si="33"/>
        <v>0</v>
      </c>
      <c r="G526" s="160"/>
      <c r="H526" s="143"/>
      <c r="I526" s="129" t="e">
        <f>VLOOKUP(H526,Presupuesto!$B$11:$C$565,2,0)</f>
        <v>#N/A</v>
      </c>
      <c r="J526" s="97" t="str">
        <f t="shared" si="34"/>
        <v>Desarrollo del Sistema de Educación Superior</v>
      </c>
      <c r="K526" s="97" t="s">
        <v>412</v>
      </c>
    </row>
    <row r="527" spans="3:11" ht="14.45" x14ac:dyDescent="0.35">
      <c r="C527" s="142"/>
      <c r="D527" s="150"/>
      <c r="E527" s="117"/>
      <c r="F527" s="96">
        <f t="shared" si="33"/>
        <v>0</v>
      </c>
      <c r="G527" s="160"/>
      <c r="H527" s="143"/>
      <c r="I527" s="129" t="e">
        <f>VLOOKUP(H527,Presupuesto!$B$11:$C$565,2,0)</f>
        <v>#N/A</v>
      </c>
      <c r="J527" s="97" t="str">
        <f t="shared" si="34"/>
        <v>Desarrollo del Sistema de Educación Superior</v>
      </c>
      <c r="K527" s="97" t="s">
        <v>412</v>
      </c>
    </row>
    <row r="528" spans="3:11" ht="14.45" x14ac:dyDescent="0.35">
      <c r="C528" s="142"/>
      <c r="D528" s="150"/>
      <c r="E528" s="117"/>
      <c r="F528" s="96">
        <f t="shared" si="33"/>
        <v>0</v>
      </c>
      <c r="G528" s="160"/>
      <c r="H528" s="143"/>
      <c r="I528" s="129" t="e">
        <f>VLOOKUP(H528,Presupuesto!$B$11:$C$565,2,0)</f>
        <v>#N/A</v>
      </c>
      <c r="J528" s="97" t="str">
        <f t="shared" si="34"/>
        <v>Desarrollo del Sistema de Educación Superior</v>
      </c>
      <c r="K528" s="97" t="s">
        <v>412</v>
      </c>
    </row>
    <row r="529" spans="3:11" ht="14.45" x14ac:dyDescent="0.35">
      <c r="C529" s="142"/>
      <c r="D529" s="150"/>
      <c r="E529" s="117"/>
      <c r="F529" s="96">
        <f t="shared" si="33"/>
        <v>0</v>
      </c>
      <c r="G529" s="160"/>
      <c r="H529" s="143"/>
      <c r="I529" s="129" t="e">
        <f>VLOOKUP(H529,Presupuesto!$B$11:$C$565,2,0)</f>
        <v>#N/A</v>
      </c>
      <c r="J529" s="97" t="str">
        <f t="shared" si="34"/>
        <v>Desarrollo del Sistema de Educación Superior</v>
      </c>
      <c r="K529" s="97" t="s">
        <v>412</v>
      </c>
    </row>
    <row r="530" spans="3:11" ht="14.45" x14ac:dyDescent="0.35">
      <c r="C530" s="142"/>
      <c r="D530" s="150"/>
      <c r="E530" s="117"/>
      <c r="F530" s="96">
        <f t="shared" si="33"/>
        <v>0</v>
      </c>
      <c r="G530" s="160"/>
      <c r="H530" s="143"/>
      <c r="I530" s="129" t="e">
        <f>VLOOKUP(H530,Presupuesto!$B$11:$C$565,2,0)</f>
        <v>#N/A</v>
      </c>
      <c r="J530" s="97" t="str">
        <f t="shared" si="34"/>
        <v>Desarrollo del Sistema de Educación Superior</v>
      </c>
      <c r="K530" s="97" t="s">
        <v>412</v>
      </c>
    </row>
    <row r="531" spans="3:11" ht="14.45" x14ac:dyDescent="0.35">
      <c r="C531" s="142"/>
      <c r="D531" s="150"/>
      <c r="E531" s="117"/>
      <c r="F531" s="96">
        <f t="shared" si="33"/>
        <v>0</v>
      </c>
      <c r="G531" s="160"/>
      <c r="H531" s="143"/>
      <c r="I531" s="129" t="e">
        <f>VLOOKUP(H531,Presupuesto!$B$11:$C$565,2,0)</f>
        <v>#N/A</v>
      </c>
      <c r="J531" s="97" t="str">
        <f t="shared" si="34"/>
        <v>Desarrollo del Sistema de Educación Superior</v>
      </c>
      <c r="K531" s="97" t="s">
        <v>412</v>
      </c>
    </row>
    <row r="532" spans="3:11" ht="14.45" x14ac:dyDescent="0.35">
      <c r="C532" s="142"/>
      <c r="D532" s="150"/>
      <c r="E532" s="117"/>
      <c r="F532" s="96">
        <f t="shared" si="33"/>
        <v>0</v>
      </c>
      <c r="G532" s="160"/>
      <c r="H532" s="143"/>
      <c r="I532" s="129" t="e">
        <f>VLOOKUP(H532,Presupuesto!$B$11:$C$565,2,0)</f>
        <v>#N/A</v>
      </c>
      <c r="J532" s="97" t="str">
        <f t="shared" si="34"/>
        <v>Desarrollo del Sistema de Educación Superior</v>
      </c>
      <c r="K532" s="97" t="s">
        <v>412</v>
      </c>
    </row>
    <row r="533" spans="3:11" ht="14.45" x14ac:dyDescent="0.35">
      <c r="C533" s="144"/>
      <c r="D533" s="150"/>
      <c r="E533" s="117"/>
      <c r="F533" s="96">
        <f t="shared" si="33"/>
        <v>0</v>
      </c>
      <c r="G533" s="160"/>
      <c r="H533" s="145"/>
      <c r="I533" s="129" t="e">
        <f>VLOOKUP(H533,Presupuesto!$B$11:$C$565,2,0)</f>
        <v>#N/A</v>
      </c>
      <c r="J533" s="97" t="str">
        <f t="shared" si="34"/>
        <v>Desarrollo del Sistema de Educación Superior</v>
      </c>
      <c r="K533" s="97" t="s">
        <v>403</v>
      </c>
    </row>
    <row r="534" spans="3:11" ht="14.45" x14ac:dyDescent="0.35">
      <c r="C534" s="144"/>
      <c r="D534" s="150"/>
      <c r="E534" s="117"/>
      <c r="F534" s="96">
        <f t="shared" si="33"/>
        <v>0</v>
      </c>
      <c r="G534" s="160"/>
      <c r="H534" s="145"/>
      <c r="I534" s="129" t="e">
        <f>VLOOKUP(H534,Presupuesto!$B$11:$C$565,2,0)</f>
        <v>#N/A</v>
      </c>
      <c r="J534" s="97" t="str">
        <f t="shared" si="34"/>
        <v>Desarrollo del Sistema de Educación Superior</v>
      </c>
      <c r="K534" s="97" t="s">
        <v>412</v>
      </c>
    </row>
    <row r="535" spans="3:11" ht="14.45" x14ac:dyDescent="0.35">
      <c r="C535" s="144"/>
      <c r="D535" s="150"/>
      <c r="E535" s="117"/>
      <c r="F535" s="96">
        <f t="shared" si="33"/>
        <v>0</v>
      </c>
      <c r="G535" s="160"/>
      <c r="H535" s="145"/>
      <c r="I535" s="129" t="e">
        <f>VLOOKUP(H535,Presupuesto!$B$11:$C$565,2,0)</f>
        <v>#N/A</v>
      </c>
      <c r="J535" s="97" t="str">
        <f t="shared" si="34"/>
        <v>Desarrollo del Sistema de Educación Superior</v>
      </c>
      <c r="K535" s="97" t="s">
        <v>412</v>
      </c>
    </row>
    <row r="536" spans="3:11" ht="14.45" x14ac:dyDescent="0.35">
      <c r="C536" s="144"/>
      <c r="D536" s="150"/>
      <c r="E536" s="117"/>
      <c r="F536" s="96">
        <f t="shared" si="33"/>
        <v>0</v>
      </c>
      <c r="G536" s="160"/>
      <c r="H536" s="145"/>
      <c r="I536" s="129" t="e">
        <f>VLOOKUP(H536,Presupuesto!$B$11:$C$565,2,0)</f>
        <v>#N/A</v>
      </c>
      <c r="J536" s="97" t="str">
        <f t="shared" si="34"/>
        <v>Desarrollo del Sistema de Educación Superior</v>
      </c>
      <c r="K536" s="97" t="s">
        <v>412</v>
      </c>
    </row>
    <row r="537" spans="3:11" thickBot="1" x14ac:dyDescent="0.4">
      <c r="C537" s="146"/>
      <c r="D537" s="158"/>
      <c r="E537" s="102"/>
      <c r="F537" s="104">
        <f t="shared" si="33"/>
        <v>0</v>
      </c>
      <c r="G537" s="161"/>
      <c r="H537" s="147"/>
      <c r="I537" s="131" t="e">
        <f>VLOOKUP(H537,Presupuesto!$B$11:$C$565,2,0)</f>
        <v>#N/A</v>
      </c>
      <c r="J537" s="105" t="str">
        <f t="shared" si="34"/>
        <v>Desarrollo del Sistema de Educación Superior</v>
      </c>
      <c r="K537" s="123" t="s">
        <v>394</v>
      </c>
    </row>
    <row r="539" spans="3:11" thickBot="1" x14ac:dyDescent="0.4">
      <c r="F539" s="89"/>
      <c r="G539" s="88"/>
      <c r="H539" s="89"/>
      <c r="I539" s="89"/>
    </row>
    <row r="540" spans="3:11" thickBot="1" x14ac:dyDescent="0.4">
      <c r="C540" s="156" t="s">
        <v>53</v>
      </c>
      <c r="D540" s="350">
        <f>SUM(F547:F581)</f>
        <v>0</v>
      </c>
      <c r="F540" s="70"/>
      <c r="G540" s="78"/>
      <c r="H540" s="70"/>
      <c r="I540" s="70"/>
    </row>
    <row r="541" spans="3:11" ht="14.45" x14ac:dyDescent="0.35">
      <c r="C541" s="70"/>
      <c r="D541" s="31"/>
      <c r="E541" s="92"/>
      <c r="F541" s="92"/>
      <c r="G541" s="92"/>
      <c r="H541" s="75"/>
      <c r="I541" s="75"/>
      <c r="J541" s="75"/>
      <c r="K541" s="111"/>
    </row>
    <row r="542" spans="3:11" ht="14.45" x14ac:dyDescent="0.35">
      <c r="C542" s="70"/>
      <c r="D542" s="31"/>
      <c r="E542" s="92"/>
      <c r="F542" s="92"/>
      <c r="G542" s="92"/>
      <c r="H542" s="75"/>
      <c r="I542" s="75"/>
      <c r="J542" s="75"/>
      <c r="K542" s="111"/>
    </row>
    <row r="543" spans="3:11" ht="15.6" x14ac:dyDescent="0.35">
      <c r="C543" s="201" t="s">
        <v>392</v>
      </c>
      <c r="D543" s="347"/>
      <c r="E543" s="92"/>
      <c r="F543" s="92"/>
      <c r="G543" s="92"/>
      <c r="H543" s="75"/>
      <c r="I543" s="75"/>
      <c r="J543" s="75"/>
      <c r="K543" s="111"/>
    </row>
    <row r="544" spans="3:11" ht="18.600000000000001" x14ac:dyDescent="0.35">
      <c r="C544" s="207" t="e">
        <f>IFERROR(VLOOKUP(D543,'1. Desarrollo e Innov. Curricu.'!$E:$F,2,FALSE),IFERROR(VLOOKUP(D543,'2. Investigación Científica'!$E:$F,2,FALSE),IFERROR(VLOOKUP(D543,'3. Vinculación Univ. Sociedad'!$E:$F,2,FALSE),IFERROR(VLOOKUP(D543,'4. Docencia y Profesorado Univ.'!$E:$F,2,FALSE),IFERROR(VLOOKUP(D543,'5. Estudiantes y Graduados'!$E:$F,2,FALSE),IFERROR(VLOOKUP(D543,'11. Gestion Administrativa'!$E:$F,2,FALSE),IFERROR(VLOOKUP(D543,'13. Gestión Académica'!$E:$F,2,FALSE),IFERROR(VLOOKUP(D543,'8. Asegura. de la Calid. y M'!$E:$F,2,FALSE),IFERROR(VLOOKUP(D543,'6. Gestión del Conocimiento'!$E:$F,2,FALSE),IFERROR(VLOOKUP(D543,'15. Gobernabilidad y Proceso...'!$E:$F,2,FALSE),IFERROR(VLOOKUP(D543,'12. Gestión del Talento Humano'!$E:$F,2,FALSE),IFERROR(VLOOKUP(D543,'14. Internacional... de la E.S.'!$E:$F,2,FALSE),IFERROR(VLOOKUP(D543,'10. Posgrado'!$E:$F,2,FALSE),IFERROR(VLOOKUP(D543,'17. Gestión TIC'!$E:$F,2,FALSE),IFERROR(VLOOKUP(D543,'16. Desa. del Sistema Educ.Sup.'!$E:$F,2,FALSE),IFERROR(VLOOKUP(D543,'9. Cultura de Inno. Insti...'!$E:$F,2,FALSE),VLOOKUP(D543,'7. Lo Esencial de la Reforma U.'!$E:$F,2,0)))))))))))))))))</f>
        <v>#N/A</v>
      </c>
      <c r="D544" s="31"/>
      <c r="E544" s="92"/>
      <c r="F544" s="92"/>
      <c r="G544" s="92"/>
      <c r="H544" s="75"/>
      <c r="I544" s="75"/>
      <c r="J544" s="75"/>
      <c r="K544" s="111"/>
    </row>
    <row r="545" spans="3:11" thickBot="1" x14ac:dyDescent="0.4">
      <c r="F545" s="92"/>
      <c r="G545" s="75"/>
      <c r="H545" s="75"/>
      <c r="I545" s="75"/>
    </row>
    <row r="546" spans="3:11" ht="15.75" thickBot="1" x14ac:dyDescent="0.3">
      <c r="C546" s="128" t="s">
        <v>44</v>
      </c>
      <c r="D546" s="128" t="s">
        <v>55</v>
      </c>
      <c r="E546" s="135" t="s">
        <v>57</v>
      </c>
      <c r="F546" s="134" t="s">
        <v>27</v>
      </c>
      <c r="G546" s="132" t="s">
        <v>131</v>
      </c>
      <c r="H546" s="135" t="s">
        <v>46</v>
      </c>
      <c r="I546" s="132" t="s">
        <v>132</v>
      </c>
      <c r="J546" s="132" t="s">
        <v>410</v>
      </c>
      <c r="K546" s="132" t="s">
        <v>411</v>
      </c>
    </row>
    <row r="547" spans="3:11" x14ac:dyDescent="0.25">
      <c r="C547" s="217" t="s">
        <v>439</v>
      </c>
      <c r="D547" s="218"/>
      <c r="E547" s="216">
        <f>HLOOKUP(C547,$AF$2:$BS$3,2,0)</f>
        <v>620</v>
      </c>
      <c r="F547" s="96">
        <f t="shared" ref="F547:F581" si="35">D547*E547</f>
        <v>0</v>
      </c>
      <c r="G547" s="160"/>
      <c r="H547" s="141"/>
      <c r="I547" s="129" t="e">
        <f>VLOOKUP(H547,Presupuesto!$B$11:$C$565,2,0)</f>
        <v>#N/A</v>
      </c>
      <c r="J547" s="215" t="s">
        <v>1467</v>
      </c>
      <c r="K547" s="97" t="s">
        <v>394</v>
      </c>
    </row>
    <row r="548" spans="3:11" ht="14.45" x14ac:dyDescent="0.35">
      <c r="C548" s="140"/>
      <c r="D548" s="157"/>
      <c r="E548" s="122"/>
      <c r="F548" s="96">
        <f t="shared" si="35"/>
        <v>0</v>
      </c>
      <c r="G548" s="160"/>
      <c r="H548" s="141"/>
      <c r="I548" s="129" t="e">
        <f>VLOOKUP(H548,Presupuesto!$B$11:$C$565,2,0)</f>
        <v>#N/A</v>
      </c>
      <c r="J548" s="97" t="str">
        <f>$J$547</f>
        <v>Desarrollo del Sistema de Educación Superior</v>
      </c>
      <c r="K548" s="97" t="s">
        <v>412</v>
      </c>
    </row>
    <row r="549" spans="3:11" ht="14.45" x14ac:dyDescent="0.35">
      <c r="C549" s="140"/>
      <c r="D549" s="157"/>
      <c r="E549" s="122"/>
      <c r="F549" s="96">
        <f t="shared" si="35"/>
        <v>0</v>
      </c>
      <c r="G549" s="160"/>
      <c r="H549" s="141"/>
      <c r="I549" s="129" t="e">
        <f>VLOOKUP(H549,Presupuesto!$B$11:$C$565,2,0)</f>
        <v>#N/A</v>
      </c>
      <c r="J549" s="97" t="str">
        <f t="shared" ref="J549:J581" si="36">$J$547</f>
        <v>Desarrollo del Sistema de Educación Superior</v>
      </c>
      <c r="K549" s="97" t="s">
        <v>412</v>
      </c>
    </row>
    <row r="550" spans="3:11" ht="14.45" x14ac:dyDescent="0.35">
      <c r="C550" s="140"/>
      <c r="D550" s="157"/>
      <c r="E550" s="122"/>
      <c r="F550" s="96">
        <f t="shared" si="35"/>
        <v>0</v>
      </c>
      <c r="G550" s="160"/>
      <c r="H550" s="141"/>
      <c r="I550" s="129" t="e">
        <f>VLOOKUP(H550,Presupuesto!$B$11:$C$565,2,0)</f>
        <v>#N/A</v>
      </c>
      <c r="J550" s="97" t="str">
        <f t="shared" si="36"/>
        <v>Desarrollo del Sistema de Educación Superior</v>
      </c>
      <c r="K550" s="97" t="s">
        <v>412</v>
      </c>
    </row>
    <row r="551" spans="3:11" ht="14.45" x14ac:dyDescent="0.35">
      <c r="C551" s="140"/>
      <c r="D551" s="157"/>
      <c r="E551" s="122"/>
      <c r="F551" s="96">
        <f t="shared" si="35"/>
        <v>0</v>
      </c>
      <c r="G551" s="160"/>
      <c r="H551" s="141"/>
      <c r="I551" s="129" t="e">
        <f>VLOOKUP(H551,Presupuesto!$B$11:$C$565,2,0)</f>
        <v>#N/A</v>
      </c>
      <c r="J551" s="97" t="str">
        <f t="shared" si="36"/>
        <v>Desarrollo del Sistema de Educación Superior</v>
      </c>
      <c r="K551" s="97" t="s">
        <v>412</v>
      </c>
    </row>
    <row r="552" spans="3:11" ht="14.45" x14ac:dyDescent="0.35">
      <c r="C552" s="140"/>
      <c r="D552" s="157"/>
      <c r="E552" s="122"/>
      <c r="F552" s="96">
        <f t="shared" si="35"/>
        <v>0</v>
      </c>
      <c r="G552" s="160"/>
      <c r="H552" s="141"/>
      <c r="I552" s="129" t="e">
        <f>VLOOKUP(H552,Presupuesto!$B$11:$C$565,2,0)</f>
        <v>#N/A</v>
      </c>
      <c r="J552" s="97" t="str">
        <f t="shared" si="36"/>
        <v>Desarrollo del Sistema de Educación Superior</v>
      </c>
      <c r="K552" s="97" t="s">
        <v>401</v>
      </c>
    </row>
    <row r="553" spans="3:11" ht="14.45" x14ac:dyDescent="0.35">
      <c r="C553" s="140"/>
      <c r="D553" s="157"/>
      <c r="E553" s="122"/>
      <c r="F553" s="96">
        <f t="shared" si="35"/>
        <v>0</v>
      </c>
      <c r="G553" s="160"/>
      <c r="H553" s="141"/>
      <c r="I553" s="129" t="e">
        <f>VLOOKUP(H553,Presupuesto!$B$11:$C$565,2,0)</f>
        <v>#N/A</v>
      </c>
      <c r="J553" s="97" t="str">
        <f t="shared" si="36"/>
        <v>Desarrollo del Sistema de Educación Superior</v>
      </c>
      <c r="K553" s="97" t="s">
        <v>412</v>
      </c>
    </row>
    <row r="554" spans="3:11" ht="14.45" x14ac:dyDescent="0.35">
      <c r="C554" s="140"/>
      <c r="D554" s="157"/>
      <c r="E554" s="122"/>
      <c r="F554" s="96">
        <f t="shared" si="35"/>
        <v>0</v>
      </c>
      <c r="G554" s="160"/>
      <c r="H554" s="141"/>
      <c r="I554" s="129" t="e">
        <f>VLOOKUP(H554,Presupuesto!$B$11:$C$565,2,0)</f>
        <v>#N/A</v>
      </c>
      <c r="J554" s="97" t="str">
        <f t="shared" si="36"/>
        <v>Desarrollo del Sistema de Educación Superior</v>
      </c>
      <c r="K554" s="97" t="s">
        <v>412</v>
      </c>
    </row>
    <row r="555" spans="3:11" ht="14.45" x14ac:dyDescent="0.35">
      <c r="C555" s="140"/>
      <c r="D555" s="157"/>
      <c r="E555" s="122"/>
      <c r="F555" s="96">
        <f t="shared" si="35"/>
        <v>0</v>
      </c>
      <c r="G555" s="160"/>
      <c r="H555" s="141"/>
      <c r="I555" s="129" t="e">
        <f>VLOOKUP(H555,Presupuesto!$B$11:$C$565,2,0)</f>
        <v>#N/A</v>
      </c>
      <c r="J555" s="97" t="str">
        <f t="shared" si="36"/>
        <v>Desarrollo del Sistema de Educación Superior</v>
      </c>
      <c r="K555" s="97" t="s">
        <v>412</v>
      </c>
    </row>
    <row r="556" spans="3:11" ht="14.45" x14ac:dyDescent="0.35">
      <c r="C556" s="140"/>
      <c r="D556" s="157"/>
      <c r="E556" s="122"/>
      <c r="F556" s="96">
        <f t="shared" si="35"/>
        <v>0</v>
      </c>
      <c r="G556" s="160"/>
      <c r="H556" s="141"/>
      <c r="I556" s="129" t="e">
        <f>VLOOKUP(H556,Presupuesto!$B$11:$C$565,2,0)</f>
        <v>#N/A</v>
      </c>
      <c r="J556" s="97" t="str">
        <f t="shared" si="36"/>
        <v>Desarrollo del Sistema de Educación Superior</v>
      </c>
      <c r="K556" s="97" t="s">
        <v>412</v>
      </c>
    </row>
    <row r="557" spans="3:11" ht="14.45" x14ac:dyDescent="0.35">
      <c r="C557" s="140"/>
      <c r="D557" s="157"/>
      <c r="E557" s="122"/>
      <c r="F557" s="96">
        <f t="shared" si="35"/>
        <v>0</v>
      </c>
      <c r="G557" s="160"/>
      <c r="H557" s="141"/>
      <c r="I557" s="129" t="e">
        <f>VLOOKUP(H557,Presupuesto!$B$11:$C$565,2,0)</f>
        <v>#N/A</v>
      </c>
      <c r="J557" s="97" t="str">
        <f t="shared" si="36"/>
        <v>Desarrollo del Sistema de Educación Superior</v>
      </c>
      <c r="K557" s="97" t="s">
        <v>412</v>
      </c>
    </row>
    <row r="558" spans="3:11" ht="14.45" x14ac:dyDescent="0.35">
      <c r="C558" s="140"/>
      <c r="D558" s="157"/>
      <c r="E558" s="122"/>
      <c r="F558" s="96">
        <f t="shared" si="35"/>
        <v>0</v>
      </c>
      <c r="G558" s="160"/>
      <c r="H558" s="141"/>
      <c r="I558" s="129" t="e">
        <f>VLOOKUP(H558,Presupuesto!$B$11:$C$565,2,0)</f>
        <v>#N/A</v>
      </c>
      <c r="J558" s="97" t="str">
        <f t="shared" si="36"/>
        <v>Desarrollo del Sistema de Educación Superior</v>
      </c>
      <c r="K558" s="97" t="s">
        <v>412</v>
      </c>
    </row>
    <row r="559" spans="3:11" ht="14.45" x14ac:dyDescent="0.35">
      <c r="C559" s="140"/>
      <c r="D559" s="157"/>
      <c r="E559" s="122"/>
      <c r="F559" s="96">
        <f t="shared" si="35"/>
        <v>0</v>
      </c>
      <c r="G559" s="160"/>
      <c r="H559" s="141"/>
      <c r="I559" s="129" t="e">
        <f>VLOOKUP(H559,Presupuesto!$B$11:$C$565,2,0)</f>
        <v>#N/A</v>
      </c>
      <c r="J559" s="97" t="str">
        <f t="shared" si="36"/>
        <v>Desarrollo del Sistema de Educación Superior</v>
      </c>
      <c r="K559" s="97" t="s">
        <v>412</v>
      </c>
    </row>
    <row r="560" spans="3:11" ht="14.45" x14ac:dyDescent="0.35">
      <c r="C560" s="140"/>
      <c r="D560" s="157"/>
      <c r="E560" s="122"/>
      <c r="F560" s="96">
        <f t="shared" si="35"/>
        <v>0</v>
      </c>
      <c r="G560" s="160"/>
      <c r="H560" s="141"/>
      <c r="I560" s="129" t="e">
        <f>VLOOKUP(H560,Presupuesto!$B$11:$C$565,2,0)</f>
        <v>#N/A</v>
      </c>
      <c r="J560" s="97" t="str">
        <f t="shared" si="36"/>
        <v>Desarrollo del Sistema de Educación Superior</v>
      </c>
      <c r="K560" s="97" t="s">
        <v>412</v>
      </c>
    </row>
    <row r="561" spans="3:11" ht="14.45" x14ac:dyDescent="0.35">
      <c r="C561" s="140"/>
      <c r="D561" s="157"/>
      <c r="E561" s="122"/>
      <c r="F561" s="96">
        <f t="shared" si="35"/>
        <v>0</v>
      </c>
      <c r="G561" s="160"/>
      <c r="H561" s="141"/>
      <c r="I561" s="129" t="e">
        <f>VLOOKUP(H561,Presupuesto!$B$11:$C$565,2,0)</f>
        <v>#N/A</v>
      </c>
      <c r="J561" s="97" t="str">
        <f t="shared" si="36"/>
        <v>Desarrollo del Sistema de Educación Superior</v>
      </c>
      <c r="K561" s="97" t="s">
        <v>412</v>
      </c>
    </row>
    <row r="562" spans="3:11" ht="14.45" x14ac:dyDescent="0.35">
      <c r="C562" s="140"/>
      <c r="D562" s="157"/>
      <c r="E562" s="122"/>
      <c r="F562" s="96">
        <f t="shared" si="35"/>
        <v>0</v>
      </c>
      <c r="G562" s="160"/>
      <c r="H562" s="141"/>
      <c r="I562" s="129" t="e">
        <f>VLOOKUP(H562,Presupuesto!$B$11:$C$565,2,0)</f>
        <v>#N/A</v>
      </c>
      <c r="J562" s="97" t="str">
        <f t="shared" si="36"/>
        <v>Desarrollo del Sistema de Educación Superior</v>
      </c>
      <c r="K562" s="97" t="s">
        <v>412</v>
      </c>
    </row>
    <row r="563" spans="3:11" ht="14.45" x14ac:dyDescent="0.35">
      <c r="C563" s="140"/>
      <c r="D563" s="157"/>
      <c r="E563" s="122"/>
      <c r="F563" s="96">
        <f t="shared" si="35"/>
        <v>0</v>
      </c>
      <c r="G563" s="160"/>
      <c r="H563" s="141"/>
      <c r="I563" s="129" t="e">
        <f>VLOOKUP(H563,Presupuesto!$B$11:$C$565,2,0)</f>
        <v>#N/A</v>
      </c>
      <c r="J563" s="97" t="str">
        <f t="shared" si="36"/>
        <v>Desarrollo del Sistema de Educación Superior</v>
      </c>
      <c r="K563" s="97" t="s">
        <v>412</v>
      </c>
    </row>
    <row r="564" spans="3:11" ht="14.45" x14ac:dyDescent="0.35">
      <c r="C564" s="140"/>
      <c r="D564" s="157"/>
      <c r="E564" s="122"/>
      <c r="F564" s="96">
        <f t="shared" si="35"/>
        <v>0</v>
      </c>
      <c r="G564" s="160"/>
      <c r="H564" s="141"/>
      <c r="I564" s="129" t="e">
        <f>VLOOKUP(H564,Presupuesto!$B$11:$C$565,2,0)</f>
        <v>#N/A</v>
      </c>
      <c r="J564" s="97" t="str">
        <f t="shared" si="36"/>
        <v>Desarrollo del Sistema de Educación Superior</v>
      </c>
      <c r="K564" s="97" t="s">
        <v>412</v>
      </c>
    </row>
    <row r="565" spans="3:11" ht="14.45" x14ac:dyDescent="0.35">
      <c r="C565" s="140"/>
      <c r="D565" s="157"/>
      <c r="E565" s="122"/>
      <c r="F565" s="96">
        <f t="shared" si="35"/>
        <v>0</v>
      </c>
      <c r="G565" s="160"/>
      <c r="H565" s="141"/>
      <c r="I565" s="129" t="e">
        <f>VLOOKUP(H565,Presupuesto!$B$11:$C$565,2,0)</f>
        <v>#N/A</v>
      </c>
      <c r="J565" s="97" t="str">
        <f t="shared" si="36"/>
        <v>Desarrollo del Sistema de Educación Superior</v>
      </c>
      <c r="K565" s="97" t="s">
        <v>412</v>
      </c>
    </row>
    <row r="566" spans="3:11" ht="14.45" x14ac:dyDescent="0.35">
      <c r="C566" s="140"/>
      <c r="D566" s="157"/>
      <c r="E566" s="122"/>
      <c r="F566" s="96">
        <f t="shared" si="35"/>
        <v>0</v>
      </c>
      <c r="G566" s="160"/>
      <c r="H566" s="141"/>
      <c r="I566" s="129" t="e">
        <f>VLOOKUP(H566,Presupuesto!$B$11:$C$565,2,0)</f>
        <v>#N/A</v>
      </c>
      <c r="J566" s="97" t="str">
        <f t="shared" si="36"/>
        <v>Desarrollo del Sistema de Educación Superior</v>
      </c>
      <c r="K566" s="97" t="s">
        <v>412</v>
      </c>
    </row>
    <row r="567" spans="3:11" ht="14.45" x14ac:dyDescent="0.35">
      <c r="C567" s="140"/>
      <c r="D567" s="157"/>
      <c r="E567" s="122"/>
      <c r="F567" s="96">
        <f t="shared" si="35"/>
        <v>0</v>
      </c>
      <c r="G567" s="160"/>
      <c r="H567" s="141"/>
      <c r="I567" s="129" t="e">
        <f>VLOOKUP(H567,Presupuesto!$B$11:$C$565,2,0)</f>
        <v>#N/A</v>
      </c>
      <c r="J567" s="97" t="str">
        <f t="shared" si="36"/>
        <v>Desarrollo del Sistema de Educación Superior</v>
      </c>
      <c r="K567" s="97" t="s">
        <v>412</v>
      </c>
    </row>
    <row r="568" spans="3:11" ht="14.45" x14ac:dyDescent="0.35">
      <c r="C568" s="140"/>
      <c r="D568" s="157"/>
      <c r="E568" s="122"/>
      <c r="F568" s="96">
        <f t="shared" si="35"/>
        <v>0</v>
      </c>
      <c r="G568" s="160"/>
      <c r="H568" s="141"/>
      <c r="I568" s="129" t="e">
        <f>VLOOKUP(H568,Presupuesto!$B$11:$C$565,2,0)</f>
        <v>#N/A</v>
      </c>
      <c r="J568" s="97" t="str">
        <f t="shared" si="36"/>
        <v>Desarrollo del Sistema de Educación Superior</v>
      </c>
      <c r="K568" s="97" t="s">
        <v>412</v>
      </c>
    </row>
    <row r="569" spans="3:11" ht="14.45" x14ac:dyDescent="0.35">
      <c r="C569" s="142"/>
      <c r="D569" s="150"/>
      <c r="E569" s="117"/>
      <c r="F569" s="96">
        <f t="shared" si="35"/>
        <v>0</v>
      </c>
      <c r="G569" s="160"/>
      <c r="H569" s="143"/>
      <c r="I569" s="129" t="e">
        <f>VLOOKUP(H569,Presupuesto!$B$11:$C$565,2,0)</f>
        <v>#N/A</v>
      </c>
      <c r="J569" s="97" t="str">
        <f t="shared" si="36"/>
        <v>Desarrollo del Sistema de Educación Superior</v>
      </c>
      <c r="K569" s="97" t="s">
        <v>412</v>
      </c>
    </row>
    <row r="570" spans="3:11" ht="14.45" x14ac:dyDescent="0.35">
      <c r="C570" s="142"/>
      <c r="D570" s="150"/>
      <c r="E570" s="117"/>
      <c r="F570" s="96">
        <f t="shared" si="35"/>
        <v>0</v>
      </c>
      <c r="G570" s="160"/>
      <c r="H570" s="143"/>
      <c r="I570" s="129" t="e">
        <f>VLOOKUP(H570,Presupuesto!$B$11:$C$565,2,0)</f>
        <v>#N/A</v>
      </c>
      <c r="J570" s="97" t="str">
        <f t="shared" si="36"/>
        <v>Desarrollo del Sistema de Educación Superior</v>
      </c>
      <c r="K570" s="97" t="s">
        <v>412</v>
      </c>
    </row>
    <row r="571" spans="3:11" ht="14.45" x14ac:dyDescent="0.35">
      <c r="C571" s="142"/>
      <c r="D571" s="150"/>
      <c r="E571" s="117"/>
      <c r="F571" s="96">
        <f t="shared" si="35"/>
        <v>0</v>
      </c>
      <c r="G571" s="160"/>
      <c r="H571" s="143"/>
      <c r="I571" s="129" t="e">
        <f>VLOOKUP(H571,Presupuesto!$B$11:$C$565,2,0)</f>
        <v>#N/A</v>
      </c>
      <c r="J571" s="97" t="str">
        <f t="shared" si="36"/>
        <v>Desarrollo del Sistema de Educación Superior</v>
      </c>
      <c r="K571" s="97" t="s">
        <v>412</v>
      </c>
    </row>
    <row r="572" spans="3:11" ht="14.45" x14ac:dyDescent="0.35">
      <c r="C572" s="142"/>
      <c r="D572" s="150"/>
      <c r="E572" s="117"/>
      <c r="F572" s="96">
        <f t="shared" si="35"/>
        <v>0</v>
      </c>
      <c r="G572" s="160"/>
      <c r="H572" s="143"/>
      <c r="I572" s="129" t="e">
        <f>VLOOKUP(H572,Presupuesto!$B$11:$C$565,2,0)</f>
        <v>#N/A</v>
      </c>
      <c r="J572" s="97" t="str">
        <f t="shared" si="36"/>
        <v>Desarrollo del Sistema de Educación Superior</v>
      </c>
      <c r="K572" s="97" t="s">
        <v>412</v>
      </c>
    </row>
    <row r="573" spans="3:11" ht="14.45" x14ac:dyDescent="0.35">
      <c r="C573" s="142"/>
      <c r="D573" s="150"/>
      <c r="E573" s="117"/>
      <c r="F573" s="96">
        <f t="shared" si="35"/>
        <v>0</v>
      </c>
      <c r="G573" s="160"/>
      <c r="H573" s="143"/>
      <c r="I573" s="129" t="e">
        <f>VLOOKUP(H573,Presupuesto!$B$11:$C$565,2,0)</f>
        <v>#N/A</v>
      </c>
      <c r="J573" s="97" t="str">
        <f t="shared" si="36"/>
        <v>Desarrollo del Sistema de Educación Superior</v>
      </c>
      <c r="K573" s="97" t="s">
        <v>412</v>
      </c>
    </row>
    <row r="574" spans="3:11" ht="14.45" x14ac:dyDescent="0.35">
      <c r="C574" s="142"/>
      <c r="D574" s="150"/>
      <c r="E574" s="117"/>
      <c r="F574" s="96">
        <f t="shared" si="35"/>
        <v>0</v>
      </c>
      <c r="G574" s="160"/>
      <c r="H574" s="143"/>
      <c r="I574" s="129" t="e">
        <f>VLOOKUP(H574,Presupuesto!$B$11:$C$565,2,0)</f>
        <v>#N/A</v>
      </c>
      <c r="J574" s="97" t="str">
        <f t="shared" si="36"/>
        <v>Desarrollo del Sistema de Educación Superior</v>
      </c>
      <c r="K574" s="97" t="s">
        <v>412</v>
      </c>
    </row>
    <row r="575" spans="3:11" ht="14.45" x14ac:dyDescent="0.35">
      <c r="C575" s="142"/>
      <c r="D575" s="150"/>
      <c r="E575" s="117"/>
      <c r="F575" s="96">
        <f t="shared" si="35"/>
        <v>0</v>
      </c>
      <c r="G575" s="160"/>
      <c r="H575" s="143"/>
      <c r="I575" s="129" t="e">
        <f>VLOOKUP(H575,Presupuesto!$B$11:$C$565,2,0)</f>
        <v>#N/A</v>
      </c>
      <c r="J575" s="97" t="str">
        <f t="shared" si="36"/>
        <v>Desarrollo del Sistema de Educación Superior</v>
      </c>
      <c r="K575" s="97" t="s">
        <v>412</v>
      </c>
    </row>
    <row r="576" spans="3:11" ht="14.45" x14ac:dyDescent="0.35">
      <c r="C576" s="142"/>
      <c r="D576" s="150"/>
      <c r="E576" s="117"/>
      <c r="F576" s="96">
        <f t="shared" si="35"/>
        <v>0</v>
      </c>
      <c r="G576" s="160"/>
      <c r="H576" s="143"/>
      <c r="I576" s="129" t="e">
        <f>VLOOKUP(H576,Presupuesto!$B$11:$C$565,2,0)</f>
        <v>#N/A</v>
      </c>
      <c r="J576" s="97" t="str">
        <f t="shared" si="36"/>
        <v>Desarrollo del Sistema de Educación Superior</v>
      </c>
      <c r="K576" s="97" t="s">
        <v>412</v>
      </c>
    </row>
    <row r="577" spans="3:11" ht="14.45" x14ac:dyDescent="0.35">
      <c r="C577" s="144"/>
      <c r="D577" s="150"/>
      <c r="E577" s="117"/>
      <c r="F577" s="96">
        <f t="shared" si="35"/>
        <v>0</v>
      </c>
      <c r="G577" s="160"/>
      <c r="H577" s="145"/>
      <c r="I577" s="129" t="e">
        <f>VLOOKUP(H577,Presupuesto!$B$11:$C$565,2,0)</f>
        <v>#N/A</v>
      </c>
      <c r="J577" s="97" t="str">
        <f t="shared" si="36"/>
        <v>Desarrollo del Sistema de Educación Superior</v>
      </c>
      <c r="K577" s="97" t="s">
        <v>403</v>
      </c>
    </row>
    <row r="578" spans="3:11" ht="14.45" x14ac:dyDescent="0.35">
      <c r="C578" s="144"/>
      <c r="D578" s="150"/>
      <c r="E578" s="117"/>
      <c r="F578" s="96">
        <f t="shared" si="35"/>
        <v>0</v>
      </c>
      <c r="G578" s="160"/>
      <c r="H578" s="145"/>
      <c r="I578" s="129" t="e">
        <f>VLOOKUP(H578,Presupuesto!$B$11:$C$565,2,0)</f>
        <v>#N/A</v>
      </c>
      <c r="J578" s="97" t="str">
        <f t="shared" si="36"/>
        <v>Desarrollo del Sistema de Educación Superior</v>
      </c>
      <c r="K578" s="97" t="s">
        <v>412</v>
      </c>
    </row>
    <row r="579" spans="3:11" ht="14.45" x14ac:dyDescent="0.35">
      <c r="C579" s="144"/>
      <c r="D579" s="150"/>
      <c r="E579" s="117"/>
      <c r="F579" s="96">
        <f t="shared" si="35"/>
        <v>0</v>
      </c>
      <c r="G579" s="160"/>
      <c r="H579" s="145"/>
      <c r="I579" s="129" t="e">
        <f>VLOOKUP(H579,Presupuesto!$B$11:$C$565,2,0)</f>
        <v>#N/A</v>
      </c>
      <c r="J579" s="97" t="str">
        <f t="shared" si="36"/>
        <v>Desarrollo del Sistema de Educación Superior</v>
      </c>
      <c r="K579" s="97" t="s">
        <v>412</v>
      </c>
    </row>
    <row r="580" spans="3:11" ht="14.45" x14ac:dyDescent="0.35">
      <c r="C580" s="144"/>
      <c r="D580" s="150"/>
      <c r="E580" s="117"/>
      <c r="F580" s="96">
        <f t="shared" si="35"/>
        <v>0</v>
      </c>
      <c r="G580" s="160"/>
      <c r="H580" s="145"/>
      <c r="I580" s="129" t="e">
        <f>VLOOKUP(H580,Presupuesto!$B$11:$C$565,2,0)</f>
        <v>#N/A</v>
      </c>
      <c r="J580" s="97" t="str">
        <f t="shared" si="36"/>
        <v>Desarrollo del Sistema de Educación Superior</v>
      </c>
      <c r="K580" s="97" t="s">
        <v>412</v>
      </c>
    </row>
    <row r="581" spans="3:11" thickBot="1" x14ac:dyDescent="0.4">
      <c r="C581" s="146"/>
      <c r="D581" s="158"/>
      <c r="E581" s="102"/>
      <c r="F581" s="104">
        <f t="shared" si="35"/>
        <v>0</v>
      </c>
      <c r="G581" s="161"/>
      <c r="H581" s="147"/>
      <c r="I581" s="131" t="e">
        <f>VLOOKUP(H581,Presupuesto!$B$11:$C$565,2,0)</f>
        <v>#N/A</v>
      </c>
      <c r="J581" s="105" t="str">
        <f t="shared" si="36"/>
        <v>Desarrollo del Sistema de Educación Superior</v>
      </c>
      <c r="K581" s="123" t="s">
        <v>394</v>
      </c>
    </row>
    <row r="583" spans="3:11" thickBot="1" x14ac:dyDescent="0.4"/>
    <row r="584" spans="3:11" thickBot="1" x14ac:dyDescent="0.4">
      <c r="C584" s="156" t="s">
        <v>53</v>
      </c>
      <c r="D584" s="350">
        <f>SUM(F591:F625)</f>
        <v>0</v>
      </c>
      <c r="F584" s="70"/>
      <c r="G584" s="78"/>
      <c r="H584" s="70"/>
      <c r="I584" s="70"/>
    </row>
    <row r="585" spans="3:11" ht="14.45" x14ac:dyDescent="0.35">
      <c r="C585" s="70"/>
      <c r="D585" s="31"/>
      <c r="E585" s="92"/>
      <c r="F585" s="92"/>
      <c r="G585" s="92"/>
      <c r="H585" s="75"/>
      <c r="I585" s="75"/>
      <c r="J585" s="75"/>
      <c r="K585" s="111"/>
    </row>
    <row r="586" spans="3:11" ht="14.45" x14ac:dyDescent="0.35">
      <c r="C586" s="70"/>
      <c r="D586" s="31"/>
      <c r="E586" s="92"/>
      <c r="F586" s="92"/>
      <c r="G586" s="92"/>
      <c r="H586" s="75"/>
      <c r="I586" s="75"/>
      <c r="J586" s="75"/>
      <c r="K586" s="111"/>
    </row>
    <row r="587" spans="3:11" ht="15.6" x14ac:dyDescent="0.35">
      <c r="C587" s="201" t="s">
        <v>392</v>
      </c>
      <c r="D587" s="347"/>
      <c r="E587" s="92"/>
      <c r="F587" s="92"/>
      <c r="G587" s="92"/>
      <c r="H587" s="75"/>
      <c r="I587" s="75"/>
      <c r="J587" s="75"/>
      <c r="K587" s="111"/>
    </row>
    <row r="588" spans="3:11" ht="18.600000000000001" x14ac:dyDescent="0.35">
      <c r="C588" s="207" t="e">
        <f>IFERROR(VLOOKUP(D587,'1. Desarrollo e Innov. Curricu.'!$E:$F,2,FALSE),IFERROR(VLOOKUP(D587,'2. Investigación Científica'!$E:$F,2,FALSE),IFERROR(VLOOKUP(D587,'3. Vinculación Univ. Sociedad'!$E:$F,2,FALSE),IFERROR(VLOOKUP(D587,'4. Docencia y Profesorado Univ.'!$E:$F,2,FALSE),IFERROR(VLOOKUP(D587,'5. Estudiantes y Graduados'!$E:$F,2,FALSE),IFERROR(VLOOKUP(D587,'11. Gestion Administrativa'!$E:$F,2,FALSE),IFERROR(VLOOKUP(D587,'13. Gestión Académica'!$E:$F,2,FALSE),IFERROR(VLOOKUP(D587,'8. Asegura. de la Calid. y M'!$E:$F,2,FALSE),IFERROR(VLOOKUP(D587,'6. Gestión del Conocimiento'!$E:$F,2,FALSE),IFERROR(VLOOKUP(D587,'15. Gobernabilidad y Proceso...'!$E:$F,2,FALSE),IFERROR(VLOOKUP(D587,'12. Gestión del Talento Humano'!$E:$F,2,FALSE),IFERROR(VLOOKUP(D587,'14. Internacional... de la E.S.'!$E:$F,2,FALSE),IFERROR(VLOOKUP(D587,'10. Posgrado'!$E:$F,2,FALSE),IFERROR(VLOOKUP(D587,'17. Gestión TIC'!$E:$F,2,FALSE),IFERROR(VLOOKUP(D587,'16. Desa. del Sistema Educ.Sup.'!$E:$F,2,FALSE),IFERROR(VLOOKUP(D587,'9. Cultura de Inno. Insti...'!$E:$F,2,FALSE),VLOOKUP(D587,'7. Lo Esencial de la Reforma U.'!$E:$F,2,0)))))))))))))))))</f>
        <v>#N/A</v>
      </c>
      <c r="D588" s="31"/>
      <c r="E588" s="92"/>
      <c r="F588" s="92"/>
      <c r="G588" s="92"/>
      <c r="H588" s="75"/>
      <c r="I588" s="75"/>
      <c r="J588" s="75"/>
      <c r="K588" s="111"/>
    </row>
    <row r="589" spans="3:11" thickBot="1" x14ac:dyDescent="0.4">
      <c r="F589" s="92"/>
      <c r="G589" s="75"/>
      <c r="H589" s="75"/>
      <c r="I589" s="75"/>
    </row>
    <row r="590" spans="3:11" ht="15.75" thickBot="1" x14ac:dyDescent="0.3">
      <c r="C590" s="128" t="s">
        <v>44</v>
      </c>
      <c r="D590" s="128" t="s">
        <v>55</v>
      </c>
      <c r="E590" s="135" t="s">
        <v>57</v>
      </c>
      <c r="F590" s="134" t="s">
        <v>27</v>
      </c>
      <c r="G590" s="132" t="s">
        <v>131</v>
      </c>
      <c r="H590" s="135" t="s">
        <v>46</v>
      </c>
      <c r="I590" s="132" t="s">
        <v>132</v>
      </c>
      <c r="J590" s="132" t="s">
        <v>410</v>
      </c>
      <c r="K590" s="132" t="s">
        <v>411</v>
      </c>
    </row>
    <row r="591" spans="3:11" x14ac:dyDescent="0.25">
      <c r="C591" s="217" t="s">
        <v>439</v>
      </c>
      <c r="D591" s="218"/>
      <c r="E591" s="216">
        <f>HLOOKUP(C591,$AF$2:$BS$3,2,0)</f>
        <v>620</v>
      </c>
      <c r="F591" s="96">
        <f t="shared" ref="F591:F625" si="37">D591*E591</f>
        <v>0</v>
      </c>
      <c r="G591" s="160"/>
      <c r="H591" s="141"/>
      <c r="I591" s="129" t="e">
        <f>VLOOKUP(H591,Presupuesto!$B$11:$C$565,2,0)</f>
        <v>#N/A</v>
      </c>
      <c r="J591" s="215" t="s">
        <v>1467</v>
      </c>
      <c r="K591" s="97" t="s">
        <v>394</v>
      </c>
    </row>
    <row r="592" spans="3:11" ht="14.45" x14ac:dyDescent="0.35">
      <c r="C592" s="140"/>
      <c r="D592" s="157"/>
      <c r="E592" s="122"/>
      <c r="F592" s="96">
        <f t="shared" si="37"/>
        <v>0</v>
      </c>
      <c r="G592" s="160"/>
      <c r="H592" s="141"/>
      <c r="I592" s="129" t="e">
        <f>VLOOKUP(H592,Presupuesto!$B$11:$C$565,2,0)</f>
        <v>#N/A</v>
      </c>
      <c r="J592" s="97" t="str">
        <f>$J$591</f>
        <v>Desarrollo del Sistema de Educación Superior</v>
      </c>
      <c r="K592" s="97" t="s">
        <v>412</v>
      </c>
    </row>
    <row r="593" spans="3:11" ht="14.45" x14ac:dyDescent="0.35">
      <c r="C593" s="140"/>
      <c r="D593" s="157"/>
      <c r="E593" s="122"/>
      <c r="F593" s="96">
        <f t="shared" si="37"/>
        <v>0</v>
      </c>
      <c r="G593" s="160"/>
      <c r="H593" s="141"/>
      <c r="I593" s="129" t="e">
        <f>VLOOKUP(H593,Presupuesto!$B$11:$C$565,2,0)</f>
        <v>#N/A</v>
      </c>
      <c r="J593" s="97" t="str">
        <f t="shared" ref="J593:J625" si="38">$J$591</f>
        <v>Desarrollo del Sistema de Educación Superior</v>
      </c>
      <c r="K593" s="97" t="s">
        <v>412</v>
      </c>
    </row>
    <row r="594" spans="3:11" ht="14.45" x14ac:dyDescent="0.35">
      <c r="C594" s="140"/>
      <c r="D594" s="157"/>
      <c r="E594" s="122"/>
      <c r="F594" s="96">
        <f t="shared" si="37"/>
        <v>0</v>
      </c>
      <c r="G594" s="160"/>
      <c r="H594" s="141"/>
      <c r="I594" s="129" t="e">
        <f>VLOOKUP(H594,Presupuesto!$B$11:$C$565,2,0)</f>
        <v>#N/A</v>
      </c>
      <c r="J594" s="97" t="str">
        <f t="shared" si="38"/>
        <v>Desarrollo del Sistema de Educación Superior</v>
      </c>
      <c r="K594" s="97" t="s">
        <v>412</v>
      </c>
    </row>
    <row r="595" spans="3:11" ht="14.45" x14ac:dyDescent="0.35">
      <c r="C595" s="140"/>
      <c r="D595" s="157"/>
      <c r="E595" s="122"/>
      <c r="F595" s="96">
        <f t="shared" si="37"/>
        <v>0</v>
      </c>
      <c r="G595" s="160"/>
      <c r="H595" s="141"/>
      <c r="I595" s="129" t="e">
        <f>VLOOKUP(H595,Presupuesto!$B$11:$C$565,2,0)</f>
        <v>#N/A</v>
      </c>
      <c r="J595" s="97" t="str">
        <f t="shared" si="38"/>
        <v>Desarrollo del Sistema de Educación Superior</v>
      </c>
      <c r="K595" s="97" t="s">
        <v>412</v>
      </c>
    </row>
    <row r="596" spans="3:11" ht="14.45" x14ac:dyDescent="0.35">
      <c r="C596" s="140"/>
      <c r="D596" s="157"/>
      <c r="E596" s="122"/>
      <c r="F596" s="96">
        <f t="shared" si="37"/>
        <v>0</v>
      </c>
      <c r="G596" s="160"/>
      <c r="H596" s="141"/>
      <c r="I596" s="129" t="e">
        <f>VLOOKUP(H596,Presupuesto!$B$11:$C$565,2,0)</f>
        <v>#N/A</v>
      </c>
      <c r="J596" s="97" t="str">
        <f t="shared" si="38"/>
        <v>Desarrollo del Sistema de Educación Superior</v>
      </c>
      <c r="K596" s="97" t="s">
        <v>401</v>
      </c>
    </row>
    <row r="597" spans="3:11" ht="14.45" x14ac:dyDescent="0.35">
      <c r="C597" s="140"/>
      <c r="D597" s="157"/>
      <c r="E597" s="122"/>
      <c r="F597" s="96">
        <f t="shared" si="37"/>
        <v>0</v>
      </c>
      <c r="G597" s="160"/>
      <c r="H597" s="141"/>
      <c r="I597" s="129" t="e">
        <f>VLOOKUP(H597,Presupuesto!$B$11:$C$565,2,0)</f>
        <v>#N/A</v>
      </c>
      <c r="J597" s="97" t="str">
        <f t="shared" si="38"/>
        <v>Desarrollo del Sistema de Educación Superior</v>
      </c>
      <c r="K597" s="97" t="s">
        <v>412</v>
      </c>
    </row>
    <row r="598" spans="3:11" ht="14.45" x14ac:dyDescent="0.35">
      <c r="C598" s="140"/>
      <c r="D598" s="157"/>
      <c r="E598" s="122"/>
      <c r="F598" s="96">
        <f t="shared" si="37"/>
        <v>0</v>
      </c>
      <c r="G598" s="160"/>
      <c r="H598" s="141"/>
      <c r="I598" s="129" t="e">
        <f>VLOOKUP(H598,Presupuesto!$B$11:$C$565,2,0)</f>
        <v>#N/A</v>
      </c>
      <c r="J598" s="97" t="str">
        <f t="shared" si="38"/>
        <v>Desarrollo del Sistema de Educación Superior</v>
      </c>
      <c r="K598" s="97" t="s">
        <v>412</v>
      </c>
    </row>
    <row r="599" spans="3:11" ht="14.45" x14ac:dyDescent="0.35">
      <c r="C599" s="140"/>
      <c r="D599" s="157"/>
      <c r="E599" s="122"/>
      <c r="F599" s="96">
        <f t="shared" si="37"/>
        <v>0</v>
      </c>
      <c r="G599" s="160"/>
      <c r="H599" s="141"/>
      <c r="I599" s="129" t="e">
        <f>VLOOKUP(H599,Presupuesto!$B$11:$C$565,2,0)</f>
        <v>#N/A</v>
      </c>
      <c r="J599" s="97" t="str">
        <f t="shared" si="38"/>
        <v>Desarrollo del Sistema de Educación Superior</v>
      </c>
      <c r="K599" s="97" t="s">
        <v>412</v>
      </c>
    </row>
    <row r="600" spans="3:11" ht="14.45" x14ac:dyDescent="0.35">
      <c r="C600" s="140"/>
      <c r="D600" s="157"/>
      <c r="E600" s="122"/>
      <c r="F600" s="96">
        <f t="shared" si="37"/>
        <v>0</v>
      </c>
      <c r="G600" s="160"/>
      <c r="H600" s="141"/>
      <c r="I600" s="129" t="e">
        <f>VLOOKUP(H600,Presupuesto!$B$11:$C$565,2,0)</f>
        <v>#N/A</v>
      </c>
      <c r="J600" s="97" t="str">
        <f t="shared" si="38"/>
        <v>Desarrollo del Sistema de Educación Superior</v>
      </c>
      <c r="K600" s="97" t="s">
        <v>412</v>
      </c>
    </row>
    <row r="601" spans="3:11" ht="14.45" x14ac:dyDescent="0.35">
      <c r="C601" s="140"/>
      <c r="D601" s="157"/>
      <c r="E601" s="122"/>
      <c r="F601" s="96">
        <f t="shared" si="37"/>
        <v>0</v>
      </c>
      <c r="G601" s="160"/>
      <c r="H601" s="141"/>
      <c r="I601" s="129" t="e">
        <f>VLOOKUP(H601,Presupuesto!$B$11:$C$565,2,0)</f>
        <v>#N/A</v>
      </c>
      <c r="J601" s="97" t="str">
        <f t="shared" si="38"/>
        <v>Desarrollo del Sistema de Educación Superior</v>
      </c>
      <c r="K601" s="97" t="s">
        <v>412</v>
      </c>
    </row>
    <row r="602" spans="3:11" ht="14.45" x14ac:dyDescent="0.35">
      <c r="C602" s="140"/>
      <c r="D602" s="157"/>
      <c r="E602" s="122"/>
      <c r="F602" s="96">
        <f t="shared" si="37"/>
        <v>0</v>
      </c>
      <c r="G602" s="160"/>
      <c r="H602" s="141"/>
      <c r="I602" s="129" t="e">
        <f>VLOOKUP(H602,Presupuesto!$B$11:$C$565,2,0)</f>
        <v>#N/A</v>
      </c>
      <c r="J602" s="97" t="str">
        <f t="shared" si="38"/>
        <v>Desarrollo del Sistema de Educación Superior</v>
      </c>
      <c r="K602" s="97" t="s">
        <v>412</v>
      </c>
    </row>
    <row r="603" spans="3:11" ht="14.45" x14ac:dyDescent="0.35">
      <c r="C603" s="140"/>
      <c r="D603" s="157"/>
      <c r="E603" s="122"/>
      <c r="F603" s="96">
        <f t="shared" si="37"/>
        <v>0</v>
      </c>
      <c r="G603" s="160"/>
      <c r="H603" s="141"/>
      <c r="I603" s="129" t="e">
        <f>VLOOKUP(H603,Presupuesto!$B$11:$C$565,2,0)</f>
        <v>#N/A</v>
      </c>
      <c r="J603" s="97" t="str">
        <f t="shared" si="38"/>
        <v>Desarrollo del Sistema de Educación Superior</v>
      </c>
      <c r="K603" s="97" t="s">
        <v>412</v>
      </c>
    </row>
    <row r="604" spans="3:11" ht="14.45" x14ac:dyDescent="0.35">
      <c r="C604" s="140"/>
      <c r="D604" s="157"/>
      <c r="E604" s="122"/>
      <c r="F604" s="96">
        <f t="shared" si="37"/>
        <v>0</v>
      </c>
      <c r="G604" s="160"/>
      <c r="H604" s="141"/>
      <c r="I604" s="129" t="e">
        <f>VLOOKUP(H604,Presupuesto!$B$11:$C$565,2,0)</f>
        <v>#N/A</v>
      </c>
      <c r="J604" s="97" t="str">
        <f t="shared" si="38"/>
        <v>Desarrollo del Sistema de Educación Superior</v>
      </c>
      <c r="K604" s="97" t="s">
        <v>412</v>
      </c>
    </row>
    <row r="605" spans="3:11" ht="14.45" x14ac:dyDescent="0.35">
      <c r="C605" s="140"/>
      <c r="D605" s="157"/>
      <c r="E605" s="122"/>
      <c r="F605" s="96">
        <f t="shared" si="37"/>
        <v>0</v>
      </c>
      <c r="G605" s="160"/>
      <c r="H605" s="141"/>
      <c r="I605" s="129" t="e">
        <f>VLOOKUP(H605,Presupuesto!$B$11:$C$565,2,0)</f>
        <v>#N/A</v>
      </c>
      <c r="J605" s="97" t="str">
        <f t="shared" si="38"/>
        <v>Desarrollo del Sistema de Educación Superior</v>
      </c>
      <c r="K605" s="97" t="s">
        <v>412</v>
      </c>
    </row>
    <row r="606" spans="3:11" ht="14.45" x14ac:dyDescent="0.35">
      <c r="C606" s="140"/>
      <c r="D606" s="157"/>
      <c r="E606" s="122"/>
      <c r="F606" s="96">
        <f t="shared" si="37"/>
        <v>0</v>
      </c>
      <c r="G606" s="160"/>
      <c r="H606" s="141"/>
      <c r="I606" s="129" t="e">
        <f>VLOOKUP(H606,Presupuesto!$B$11:$C$565,2,0)</f>
        <v>#N/A</v>
      </c>
      <c r="J606" s="97" t="str">
        <f t="shared" si="38"/>
        <v>Desarrollo del Sistema de Educación Superior</v>
      </c>
      <c r="K606" s="97" t="s">
        <v>412</v>
      </c>
    </row>
    <row r="607" spans="3:11" ht="14.45" x14ac:dyDescent="0.35">
      <c r="C607" s="140"/>
      <c r="D607" s="157"/>
      <c r="E607" s="122"/>
      <c r="F607" s="96">
        <f t="shared" si="37"/>
        <v>0</v>
      </c>
      <c r="G607" s="160"/>
      <c r="H607" s="141"/>
      <c r="I607" s="129" t="e">
        <f>VLOOKUP(H607,Presupuesto!$B$11:$C$565,2,0)</f>
        <v>#N/A</v>
      </c>
      <c r="J607" s="97" t="str">
        <f t="shared" si="38"/>
        <v>Desarrollo del Sistema de Educación Superior</v>
      </c>
      <c r="K607" s="97" t="s">
        <v>412</v>
      </c>
    </row>
    <row r="608" spans="3:11" ht="14.45" x14ac:dyDescent="0.35">
      <c r="C608" s="140"/>
      <c r="D608" s="157"/>
      <c r="E608" s="122"/>
      <c r="F608" s="96">
        <f t="shared" si="37"/>
        <v>0</v>
      </c>
      <c r="G608" s="160"/>
      <c r="H608" s="141"/>
      <c r="I608" s="129" t="e">
        <f>VLOOKUP(H608,Presupuesto!$B$11:$C$565,2,0)</f>
        <v>#N/A</v>
      </c>
      <c r="J608" s="97" t="str">
        <f t="shared" si="38"/>
        <v>Desarrollo del Sistema de Educación Superior</v>
      </c>
      <c r="K608" s="97" t="s">
        <v>412</v>
      </c>
    </row>
    <row r="609" spans="3:11" ht="14.45" x14ac:dyDescent="0.35">
      <c r="C609" s="140"/>
      <c r="D609" s="157"/>
      <c r="E609" s="122"/>
      <c r="F609" s="96">
        <f t="shared" si="37"/>
        <v>0</v>
      </c>
      <c r="G609" s="160"/>
      <c r="H609" s="141"/>
      <c r="I609" s="129" t="e">
        <f>VLOOKUP(H609,Presupuesto!$B$11:$C$565,2,0)</f>
        <v>#N/A</v>
      </c>
      <c r="J609" s="97" t="str">
        <f t="shared" si="38"/>
        <v>Desarrollo del Sistema de Educación Superior</v>
      </c>
      <c r="K609" s="97" t="s">
        <v>412</v>
      </c>
    </row>
    <row r="610" spans="3:11" ht="14.45" x14ac:dyDescent="0.35">
      <c r="C610" s="140"/>
      <c r="D610" s="157"/>
      <c r="E610" s="122"/>
      <c r="F610" s="96">
        <f t="shared" si="37"/>
        <v>0</v>
      </c>
      <c r="G610" s="160"/>
      <c r="H610" s="141"/>
      <c r="I610" s="129" t="e">
        <f>VLOOKUP(H610,Presupuesto!$B$11:$C$565,2,0)</f>
        <v>#N/A</v>
      </c>
      <c r="J610" s="97" t="str">
        <f t="shared" si="38"/>
        <v>Desarrollo del Sistema de Educación Superior</v>
      </c>
      <c r="K610" s="97" t="s">
        <v>412</v>
      </c>
    </row>
    <row r="611" spans="3:11" ht="14.45" x14ac:dyDescent="0.35">
      <c r="C611" s="140"/>
      <c r="D611" s="157"/>
      <c r="E611" s="122"/>
      <c r="F611" s="96">
        <f t="shared" si="37"/>
        <v>0</v>
      </c>
      <c r="G611" s="160"/>
      <c r="H611" s="141"/>
      <c r="I611" s="129" t="e">
        <f>VLOOKUP(H611,Presupuesto!$B$11:$C$565,2,0)</f>
        <v>#N/A</v>
      </c>
      <c r="J611" s="97" t="str">
        <f t="shared" si="38"/>
        <v>Desarrollo del Sistema de Educación Superior</v>
      </c>
      <c r="K611" s="97" t="s">
        <v>412</v>
      </c>
    </row>
    <row r="612" spans="3:11" ht="14.45" x14ac:dyDescent="0.35">
      <c r="C612" s="140"/>
      <c r="D612" s="157"/>
      <c r="E612" s="122"/>
      <c r="F612" s="96">
        <f t="shared" si="37"/>
        <v>0</v>
      </c>
      <c r="G612" s="160"/>
      <c r="H612" s="141"/>
      <c r="I612" s="129" t="e">
        <f>VLOOKUP(H612,Presupuesto!$B$11:$C$565,2,0)</f>
        <v>#N/A</v>
      </c>
      <c r="J612" s="97" t="str">
        <f t="shared" si="38"/>
        <v>Desarrollo del Sistema de Educación Superior</v>
      </c>
      <c r="K612" s="97" t="s">
        <v>412</v>
      </c>
    </row>
    <row r="613" spans="3:11" ht="14.45" x14ac:dyDescent="0.35">
      <c r="C613" s="142"/>
      <c r="D613" s="150"/>
      <c r="E613" s="117"/>
      <c r="F613" s="96">
        <f t="shared" si="37"/>
        <v>0</v>
      </c>
      <c r="G613" s="160"/>
      <c r="H613" s="143"/>
      <c r="I613" s="129" t="e">
        <f>VLOOKUP(H613,Presupuesto!$B$11:$C$565,2,0)</f>
        <v>#N/A</v>
      </c>
      <c r="J613" s="97" t="str">
        <f t="shared" si="38"/>
        <v>Desarrollo del Sistema de Educación Superior</v>
      </c>
      <c r="K613" s="97" t="s">
        <v>412</v>
      </c>
    </row>
    <row r="614" spans="3:11" ht="14.45" x14ac:dyDescent="0.35">
      <c r="C614" s="142"/>
      <c r="D614" s="150"/>
      <c r="E614" s="117"/>
      <c r="F614" s="96">
        <f t="shared" si="37"/>
        <v>0</v>
      </c>
      <c r="G614" s="160"/>
      <c r="H614" s="143"/>
      <c r="I614" s="129" t="e">
        <f>VLOOKUP(H614,Presupuesto!$B$11:$C$565,2,0)</f>
        <v>#N/A</v>
      </c>
      <c r="J614" s="97" t="str">
        <f t="shared" si="38"/>
        <v>Desarrollo del Sistema de Educación Superior</v>
      </c>
      <c r="K614" s="97" t="s">
        <v>412</v>
      </c>
    </row>
    <row r="615" spans="3:11" ht="14.45" x14ac:dyDescent="0.35">
      <c r="C615" s="142"/>
      <c r="D615" s="150"/>
      <c r="E615" s="117"/>
      <c r="F615" s="96">
        <f t="shared" si="37"/>
        <v>0</v>
      </c>
      <c r="G615" s="160"/>
      <c r="H615" s="143"/>
      <c r="I615" s="129" t="e">
        <f>VLOOKUP(H615,Presupuesto!$B$11:$C$565,2,0)</f>
        <v>#N/A</v>
      </c>
      <c r="J615" s="97" t="str">
        <f t="shared" si="38"/>
        <v>Desarrollo del Sistema de Educación Superior</v>
      </c>
      <c r="K615" s="97" t="s">
        <v>412</v>
      </c>
    </row>
    <row r="616" spans="3:11" ht="14.45" x14ac:dyDescent="0.35">
      <c r="C616" s="142"/>
      <c r="D616" s="150"/>
      <c r="E616" s="117"/>
      <c r="F616" s="96">
        <f t="shared" si="37"/>
        <v>0</v>
      </c>
      <c r="G616" s="160"/>
      <c r="H616" s="143"/>
      <c r="I616" s="129" t="e">
        <f>VLOOKUP(H616,Presupuesto!$B$11:$C$565,2,0)</f>
        <v>#N/A</v>
      </c>
      <c r="J616" s="97" t="str">
        <f t="shared" si="38"/>
        <v>Desarrollo del Sistema de Educación Superior</v>
      </c>
      <c r="K616" s="97" t="s">
        <v>412</v>
      </c>
    </row>
    <row r="617" spans="3:11" ht="14.45" x14ac:dyDescent="0.35">
      <c r="C617" s="142"/>
      <c r="D617" s="150"/>
      <c r="E617" s="117"/>
      <c r="F617" s="96">
        <f t="shared" si="37"/>
        <v>0</v>
      </c>
      <c r="G617" s="160"/>
      <c r="H617" s="143"/>
      <c r="I617" s="129" t="e">
        <f>VLOOKUP(H617,Presupuesto!$B$11:$C$565,2,0)</f>
        <v>#N/A</v>
      </c>
      <c r="J617" s="97" t="str">
        <f t="shared" si="38"/>
        <v>Desarrollo del Sistema de Educación Superior</v>
      </c>
      <c r="K617" s="97" t="s">
        <v>412</v>
      </c>
    </row>
    <row r="618" spans="3:11" ht="14.45" x14ac:dyDescent="0.35">
      <c r="C618" s="142"/>
      <c r="D618" s="150"/>
      <c r="E618" s="117"/>
      <c r="F618" s="96">
        <f t="shared" si="37"/>
        <v>0</v>
      </c>
      <c r="G618" s="160"/>
      <c r="H618" s="143"/>
      <c r="I618" s="129" t="e">
        <f>VLOOKUP(H618,Presupuesto!$B$11:$C$565,2,0)</f>
        <v>#N/A</v>
      </c>
      <c r="J618" s="97" t="str">
        <f t="shared" si="38"/>
        <v>Desarrollo del Sistema de Educación Superior</v>
      </c>
      <c r="K618" s="97" t="s">
        <v>412</v>
      </c>
    </row>
    <row r="619" spans="3:11" ht="14.45" x14ac:dyDescent="0.35">
      <c r="C619" s="142"/>
      <c r="D619" s="150"/>
      <c r="E619" s="117"/>
      <c r="F619" s="96">
        <f t="shared" si="37"/>
        <v>0</v>
      </c>
      <c r="G619" s="160"/>
      <c r="H619" s="143"/>
      <c r="I619" s="129" t="e">
        <f>VLOOKUP(H619,Presupuesto!$B$11:$C$565,2,0)</f>
        <v>#N/A</v>
      </c>
      <c r="J619" s="97" t="str">
        <f t="shared" si="38"/>
        <v>Desarrollo del Sistema de Educación Superior</v>
      </c>
      <c r="K619" s="97" t="s">
        <v>412</v>
      </c>
    </row>
    <row r="620" spans="3:11" ht="14.45" x14ac:dyDescent="0.35">
      <c r="C620" s="142"/>
      <c r="D620" s="150"/>
      <c r="E620" s="117"/>
      <c r="F620" s="96">
        <f t="shared" si="37"/>
        <v>0</v>
      </c>
      <c r="G620" s="160"/>
      <c r="H620" s="143"/>
      <c r="I620" s="129" t="e">
        <f>VLOOKUP(H620,Presupuesto!$B$11:$C$565,2,0)</f>
        <v>#N/A</v>
      </c>
      <c r="J620" s="97" t="str">
        <f t="shared" si="38"/>
        <v>Desarrollo del Sistema de Educación Superior</v>
      </c>
      <c r="K620" s="97" t="s">
        <v>412</v>
      </c>
    </row>
    <row r="621" spans="3:11" ht="14.45" x14ac:dyDescent="0.35">
      <c r="C621" s="144"/>
      <c r="D621" s="150"/>
      <c r="E621" s="117"/>
      <c r="F621" s="96">
        <f t="shared" si="37"/>
        <v>0</v>
      </c>
      <c r="G621" s="160"/>
      <c r="H621" s="145"/>
      <c r="I621" s="129" t="e">
        <f>VLOOKUP(H621,Presupuesto!$B$11:$C$565,2,0)</f>
        <v>#N/A</v>
      </c>
      <c r="J621" s="97" t="str">
        <f t="shared" si="38"/>
        <v>Desarrollo del Sistema de Educación Superior</v>
      </c>
      <c r="K621" s="97" t="s">
        <v>403</v>
      </c>
    </row>
    <row r="622" spans="3:11" ht="14.45" x14ac:dyDescent="0.35">
      <c r="C622" s="144"/>
      <c r="D622" s="150"/>
      <c r="E622" s="117"/>
      <c r="F622" s="96">
        <f t="shared" si="37"/>
        <v>0</v>
      </c>
      <c r="G622" s="160"/>
      <c r="H622" s="145"/>
      <c r="I622" s="129" t="e">
        <f>VLOOKUP(H622,Presupuesto!$B$11:$C$565,2,0)</f>
        <v>#N/A</v>
      </c>
      <c r="J622" s="97" t="str">
        <f t="shared" si="38"/>
        <v>Desarrollo del Sistema de Educación Superior</v>
      </c>
      <c r="K622" s="97" t="s">
        <v>412</v>
      </c>
    </row>
    <row r="623" spans="3:11" ht="14.45" x14ac:dyDescent="0.35">
      <c r="C623" s="144"/>
      <c r="D623" s="150"/>
      <c r="E623" s="117"/>
      <c r="F623" s="96">
        <f t="shared" si="37"/>
        <v>0</v>
      </c>
      <c r="G623" s="160"/>
      <c r="H623" s="145"/>
      <c r="I623" s="129" t="e">
        <f>VLOOKUP(H623,Presupuesto!$B$11:$C$565,2,0)</f>
        <v>#N/A</v>
      </c>
      <c r="J623" s="97" t="str">
        <f t="shared" si="38"/>
        <v>Desarrollo del Sistema de Educación Superior</v>
      </c>
      <c r="K623" s="97" t="s">
        <v>412</v>
      </c>
    </row>
    <row r="624" spans="3:11" ht="14.45" x14ac:dyDescent="0.35">
      <c r="C624" s="144"/>
      <c r="D624" s="150"/>
      <c r="E624" s="117"/>
      <c r="F624" s="96">
        <f t="shared" si="37"/>
        <v>0</v>
      </c>
      <c r="G624" s="160"/>
      <c r="H624" s="145"/>
      <c r="I624" s="129" t="e">
        <f>VLOOKUP(H624,Presupuesto!$B$11:$C$565,2,0)</f>
        <v>#N/A</v>
      </c>
      <c r="J624" s="97" t="str">
        <f t="shared" si="38"/>
        <v>Desarrollo del Sistema de Educación Superior</v>
      </c>
      <c r="K624" s="97" t="s">
        <v>412</v>
      </c>
    </row>
    <row r="625" spans="3:11" thickBot="1" x14ac:dyDescent="0.4">
      <c r="C625" s="146"/>
      <c r="D625" s="158"/>
      <c r="E625" s="102"/>
      <c r="F625" s="104">
        <f t="shared" si="37"/>
        <v>0</v>
      </c>
      <c r="G625" s="161"/>
      <c r="H625" s="147"/>
      <c r="I625" s="131" t="e">
        <f>VLOOKUP(H625,Presupuesto!$B$11:$C$565,2,0)</f>
        <v>#N/A</v>
      </c>
      <c r="J625" s="105" t="str">
        <f t="shared" si="38"/>
        <v>Desarrollo del Sistema de Educación Superior</v>
      </c>
      <c r="K625" s="123" t="s">
        <v>394</v>
      </c>
    </row>
    <row r="627" spans="3:11" thickBot="1" x14ac:dyDescent="0.4">
      <c r="F627" s="89"/>
      <c r="G627" s="88"/>
      <c r="H627" s="89"/>
      <c r="I627" s="89"/>
    </row>
    <row r="628" spans="3:11" thickBot="1" x14ac:dyDescent="0.4">
      <c r="C628" s="156" t="s">
        <v>53</v>
      </c>
      <c r="D628" s="350">
        <f>SUM(F635:F669)</f>
        <v>0</v>
      </c>
      <c r="F628" s="70"/>
      <c r="G628" s="78"/>
      <c r="H628" s="70"/>
      <c r="I628" s="70"/>
    </row>
    <row r="629" spans="3:11" ht="14.45" x14ac:dyDescent="0.35">
      <c r="C629" s="70"/>
      <c r="D629" s="31"/>
      <c r="E629" s="92"/>
      <c r="F629" s="92"/>
      <c r="G629" s="92"/>
      <c r="H629" s="75"/>
      <c r="I629" s="75"/>
      <c r="J629" s="75"/>
      <c r="K629" s="111"/>
    </row>
    <row r="630" spans="3:11" ht="14.45" x14ac:dyDescent="0.35">
      <c r="C630" s="70"/>
      <c r="D630" s="31"/>
      <c r="E630" s="92"/>
      <c r="F630" s="92"/>
      <c r="G630" s="92"/>
      <c r="H630" s="75"/>
      <c r="I630" s="75"/>
      <c r="J630" s="75"/>
      <c r="K630" s="111"/>
    </row>
    <row r="631" spans="3:11" ht="15.6" x14ac:dyDescent="0.35">
      <c r="C631" s="201" t="s">
        <v>392</v>
      </c>
      <c r="D631" s="347"/>
      <c r="E631" s="92"/>
      <c r="F631" s="92"/>
      <c r="G631" s="92"/>
      <c r="H631" s="75"/>
      <c r="I631" s="75"/>
      <c r="J631" s="75"/>
      <c r="K631" s="111"/>
    </row>
    <row r="632" spans="3:11" ht="18.600000000000001" x14ac:dyDescent="0.35">
      <c r="C632" s="207" t="e">
        <f>IFERROR(VLOOKUP(D631,'1. Desarrollo e Innov. Curricu.'!$E:$F,2,FALSE),IFERROR(VLOOKUP(D631,'2. Investigación Científica'!$E:$F,2,FALSE),IFERROR(VLOOKUP(D631,'3. Vinculación Univ. Sociedad'!$E:$F,2,FALSE),IFERROR(VLOOKUP(D631,'4. Docencia y Profesorado Univ.'!$E:$F,2,FALSE),IFERROR(VLOOKUP(D631,'5. Estudiantes y Graduados'!$E:$F,2,FALSE),IFERROR(VLOOKUP(D631,'11. Gestion Administrativa'!$E:$F,2,FALSE),IFERROR(VLOOKUP(D631,'13. Gestión Académica'!$E:$F,2,FALSE),IFERROR(VLOOKUP(D631,'8. Asegura. de la Calid. y M'!$E:$F,2,FALSE),IFERROR(VLOOKUP(D631,'6. Gestión del Conocimiento'!$E:$F,2,FALSE),IFERROR(VLOOKUP(D631,'15. Gobernabilidad y Proceso...'!$E:$F,2,FALSE),IFERROR(VLOOKUP(D631,'12. Gestión del Talento Humano'!$E:$F,2,FALSE),IFERROR(VLOOKUP(D631,'14. Internacional... de la E.S.'!$E:$F,2,FALSE),IFERROR(VLOOKUP(D631,'10. Posgrado'!$E:$F,2,FALSE),IFERROR(VLOOKUP(D631,'17. Gestión TIC'!$E:$F,2,FALSE),IFERROR(VLOOKUP(D631,'16. Desa. del Sistema Educ.Sup.'!$E:$F,2,FALSE),IFERROR(VLOOKUP(D631,'9. Cultura de Inno. Insti...'!$E:$F,2,FALSE),VLOOKUP(D631,'7. Lo Esencial de la Reforma U.'!$E:$F,2,0)))))))))))))))))</f>
        <v>#N/A</v>
      </c>
      <c r="D632" s="31"/>
      <c r="E632" s="92"/>
      <c r="F632" s="92"/>
      <c r="G632" s="92"/>
      <c r="H632" s="75"/>
      <c r="I632" s="75"/>
      <c r="J632" s="75"/>
      <c r="K632" s="111"/>
    </row>
    <row r="633" spans="3:11" thickBot="1" x14ac:dyDescent="0.4">
      <c r="F633" s="92"/>
      <c r="G633" s="75"/>
      <c r="H633" s="75"/>
      <c r="I633" s="75"/>
    </row>
    <row r="634" spans="3:11" ht="15.75" thickBot="1" x14ac:dyDescent="0.3">
      <c r="C634" s="128" t="s">
        <v>44</v>
      </c>
      <c r="D634" s="128" t="s">
        <v>55</v>
      </c>
      <c r="E634" s="135" t="s">
        <v>57</v>
      </c>
      <c r="F634" s="134" t="s">
        <v>27</v>
      </c>
      <c r="G634" s="132" t="s">
        <v>131</v>
      </c>
      <c r="H634" s="135" t="s">
        <v>46</v>
      </c>
      <c r="I634" s="132" t="s">
        <v>132</v>
      </c>
      <c r="J634" s="132" t="s">
        <v>410</v>
      </c>
      <c r="K634" s="132" t="s">
        <v>411</v>
      </c>
    </row>
    <row r="635" spans="3:11" x14ac:dyDescent="0.25">
      <c r="C635" s="217" t="s">
        <v>439</v>
      </c>
      <c r="D635" s="218"/>
      <c r="E635" s="216">
        <f>HLOOKUP(C635,$AF$2:$BS$3,2,0)</f>
        <v>620</v>
      </c>
      <c r="F635" s="96">
        <f t="shared" ref="F635:F669" si="39">D635*E635</f>
        <v>0</v>
      </c>
      <c r="G635" s="160"/>
      <c r="H635" s="141"/>
      <c r="I635" s="129" t="e">
        <f>VLOOKUP(H635,Presupuesto!$B$11:$C$565,2,0)</f>
        <v>#N/A</v>
      </c>
      <c r="J635" s="215" t="s">
        <v>1467</v>
      </c>
      <c r="K635" s="97" t="s">
        <v>394</v>
      </c>
    </row>
    <row r="636" spans="3:11" ht="14.45" x14ac:dyDescent="0.35">
      <c r="C636" s="140"/>
      <c r="D636" s="157"/>
      <c r="E636" s="122"/>
      <c r="F636" s="96">
        <f t="shared" si="39"/>
        <v>0</v>
      </c>
      <c r="G636" s="160"/>
      <c r="H636" s="141"/>
      <c r="I636" s="129" t="e">
        <f>VLOOKUP(H636,Presupuesto!$B$11:$C$565,2,0)</f>
        <v>#N/A</v>
      </c>
      <c r="J636" s="97" t="str">
        <f>$J$635</f>
        <v>Desarrollo del Sistema de Educación Superior</v>
      </c>
      <c r="K636" s="97" t="s">
        <v>412</v>
      </c>
    </row>
    <row r="637" spans="3:11" ht="14.45" x14ac:dyDescent="0.35">
      <c r="C637" s="140"/>
      <c r="D637" s="157"/>
      <c r="E637" s="122"/>
      <c r="F637" s="96">
        <f t="shared" si="39"/>
        <v>0</v>
      </c>
      <c r="G637" s="160"/>
      <c r="H637" s="141"/>
      <c r="I637" s="129" t="e">
        <f>VLOOKUP(H637,Presupuesto!$B$11:$C$565,2,0)</f>
        <v>#N/A</v>
      </c>
      <c r="J637" s="97" t="str">
        <f t="shared" ref="J637:J669" si="40">$J$635</f>
        <v>Desarrollo del Sistema de Educación Superior</v>
      </c>
      <c r="K637" s="97" t="s">
        <v>412</v>
      </c>
    </row>
    <row r="638" spans="3:11" ht="14.45" x14ac:dyDescent="0.35">
      <c r="C638" s="140"/>
      <c r="D638" s="157"/>
      <c r="E638" s="122"/>
      <c r="F638" s="96">
        <f t="shared" si="39"/>
        <v>0</v>
      </c>
      <c r="G638" s="160"/>
      <c r="H638" s="141"/>
      <c r="I638" s="129" t="e">
        <f>VLOOKUP(H638,Presupuesto!$B$11:$C$565,2,0)</f>
        <v>#N/A</v>
      </c>
      <c r="J638" s="97" t="str">
        <f t="shared" si="40"/>
        <v>Desarrollo del Sistema de Educación Superior</v>
      </c>
      <c r="K638" s="97" t="s">
        <v>412</v>
      </c>
    </row>
    <row r="639" spans="3:11" ht="14.45" x14ac:dyDescent="0.35">
      <c r="C639" s="140"/>
      <c r="D639" s="157"/>
      <c r="E639" s="122"/>
      <c r="F639" s="96">
        <f t="shared" si="39"/>
        <v>0</v>
      </c>
      <c r="G639" s="160"/>
      <c r="H639" s="141"/>
      <c r="I639" s="129" t="e">
        <f>VLOOKUP(H639,Presupuesto!$B$11:$C$565,2,0)</f>
        <v>#N/A</v>
      </c>
      <c r="J639" s="97" t="str">
        <f t="shared" si="40"/>
        <v>Desarrollo del Sistema de Educación Superior</v>
      </c>
      <c r="K639" s="97" t="s">
        <v>412</v>
      </c>
    </row>
    <row r="640" spans="3:11" ht="14.45" x14ac:dyDescent="0.35">
      <c r="C640" s="140"/>
      <c r="D640" s="157"/>
      <c r="E640" s="122"/>
      <c r="F640" s="96">
        <f t="shared" si="39"/>
        <v>0</v>
      </c>
      <c r="G640" s="160"/>
      <c r="H640" s="141"/>
      <c r="I640" s="129" t="e">
        <f>VLOOKUP(H640,Presupuesto!$B$11:$C$565,2,0)</f>
        <v>#N/A</v>
      </c>
      <c r="J640" s="97" t="str">
        <f t="shared" si="40"/>
        <v>Desarrollo del Sistema de Educación Superior</v>
      </c>
      <c r="K640" s="97" t="s">
        <v>401</v>
      </c>
    </row>
    <row r="641" spans="3:11" ht="14.45" x14ac:dyDescent="0.35">
      <c r="C641" s="140"/>
      <c r="D641" s="157"/>
      <c r="E641" s="122"/>
      <c r="F641" s="96">
        <f t="shared" si="39"/>
        <v>0</v>
      </c>
      <c r="G641" s="160"/>
      <c r="H641" s="141"/>
      <c r="I641" s="129" t="e">
        <f>VLOOKUP(H641,Presupuesto!$B$11:$C$565,2,0)</f>
        <v>#N/A</v>
      </c>
      <c r="J641" s="97" t="str">
        <f t="shared" si="40"/>
        <v>Desarrollo del Sistema de Educación Superior</v>
      </c>
      <c r="K641" s="97" t="s">
        <v>412</v>
      </c>
    </row>
    <row r="642" spans="3:11" ht="14.45" x14ac:dyDescent="0.35">
      <c r="C642" s="140"/>
      <c r="D642" s="157"/>
      <c r="E642" s="122"/>
      <c r="F642" s="96">
        <f t="shared" si="39"/>
        <v>0</v>
      </c>
      <c r="G642" s="160"/>
      <c r="H642" s="141"/>
      <c r="I642" s="129" t="e">
        <f>VLOOKUP(H642,Presupuesto!$B$11:$C$565,2,0)</f>
        <v>#N/A</v>
      </c>
      <c r="J642" s="97" t="str">
        <f t="shared" si="40"/>
        <v>Desarrollo del Sistema de Educación Superior</v>
      </c>
      <c r="K642" s="97" t="s">
        <v>412</v>
      </c>
    </row>
    <row r="643" spans="3:11" ht="14.45" x14ac:dyDescent="0.35">
      <c r="C643" s="140"/>
      <c r="D643" s="157"/>
      <c r="E643" s="122"/>
      <c r="F643" s="96">
        <f t="shared" si="39"/>
        <v>0</v>
      </c>
      <c r="G643" s="160"/>
      <c r="H643" s="141"/>
      <c r="I643" s="129" t="e">
        <f>VLOOKUP(H643,Presupuesto!$B$11:$C$565,2,0)</f>
        <v>#N/A</v>
      </c>
      <c r="J643" s="97" t="str">
        <f t="shared" si="40"/>
        <v>Desarrollo del Sistema de Educación Superior</v>
      </c>
      <c r="K643" s="97" t="s">
        <v>412</v>
      </c>
    </row>
    <row r="644" spans="3:11" ht="14.45" x14ac:dyDescent="0.35">
      <c r="C644" s="140"/>
      <c r="D644" s="157"/>
      <c r="E644" s="122"/>
      <c r="F644" s="96">
        <f t="shared" si="39"/>
        <v>0</v>
      </c>
      <c r="G644" s="160"/>
      <c r="H644" s="141"/>
      <c r="I644" s="129" t="e">
        <f>VLOOKUP(H644,Presupuesto!$B$11:$C$565,2,0)</f>
        <v>#N/A</v>
      </c>
      <c r="J644" s="97" t="str">
        <f t="shared" si="40"/>
        <v>Desarrollo del Sistema de Educación Superior</v>
      </c>
      <c r="K644" s="97" t="s">
        <v>412</v>
      </c>
    </row>
    <row r="645" spans="3:11" ht="14.45" x14ac:dyDescent="0.35">
      <c r="C645" s="140"/>
      <c r="D645" s="157"/>
      <c r="E645" s="122"/>
      <c r="F645" s="96">
        <f t="shared" si="39"/>
        <v>0</v>
      </c>
      <c r="G645" s="160"/>
      <c r="H645" s="141"/>
      <c r="I645" s="129" t="e">
        <f>VLOOKUP(H645,Presupuesto!$B$11:$C$565,2,0)</f>
        <v>#N/A</v>
      </c>
      <c r="J645" s="97" t="str">
        <f t="shared" si="40"/>
        <v>Desarrollo del Sistema de Educación Superior</v>
      </c>
      <c r="K645" s="97" t="s">
        <v>412</v>
      </c>
    </row>
    <row r="646" spans="3:11" ht="14.45" x14ac:dyDescent="0.35">
      <c r="C646" s="140"/>
      <c r="D646" s="157"/>
      <c r="E646" s="122"/>
      <c r="F646" s="96">
        <f t="shared" si="39"/>
        <v>0</v>
      </c>
      <c r="G646" s="160"/>
      <c r="H646" s="141"/>
      <c r="I646" s="129" t="e">
        <f>VLOOKUP(H646,Presupuesto!$B$11:$C$565,2,0)</f>
        <v>#N/A</v>
      </c>
      <c r="J646" s="97" t="str">
        <f t="shared" si="40"/>
        <v>Desarrollo del Sistema de Educación Superior</v>
      </c>
      <c r="K646" s="97" t="s">
        <v>412</v>
      </c>
    </row>
    <row r="647" spans="3:11" ht="14.45" x14ac:dyDescent="0.35">
      <c r="C647" s="140"/>
      <c r="D647" s="157"/>
      <c r="E647" s="122"/>
      <c r="F647" s="96">
        <f t="shared" si="39"/>
        <v>0</v>
      </c>
      <c r="G647" s="160"/>
      <c r="H647" s="141"/>
      <c r="I647" s="129" t="e">
        <f>VLOOKUP(H647,Presupuesto!$B$11:$C$565,2,0)</f>
        <v>#N/A</v>
      </c>
      <c r="J647" s="97" t="str">
        <f t="shared" si="40"/>
        <v>Desarrollo del Sistema de Educación Superior</v>
      </c>
      <c r="K647" s="97" t="s">
        <v>412</v>
      </c>
    </row>
    <row r="648" spans="3:11" ht="14.45" x14ac:dyDescent="0.35">
      <c r="C648" s="140"/>
      <c r="D648" s="157"/>
      <c r="E648" s="122"/>
      <c r="F648" s="96">
        <f t="shared" si="39"/>
        <v>0</v>
      </c>
      <c r="G648" s="160"/>
      <c r="H648" s="141"/>
      <c r="I648" s="129" t="e">
        <f>VLOOKUP(H648,Presupuesto!$B$11:$C$565,2,0)</f>
        <v>#N/A</v>
      </c>
      <c r="J648" s="97" t="str">
        <f t="shared" si="40"/>
        <v>Desarrollo del Sistema de Educación Superior</v>
      </c>
      <c r="K648" s="97" t="s">
        <v>412</v>
      </c>
    </row>
    <row r="649" spans="3:11" ht="14.45" x14ac:dyDescent="0.35">
      <c r="C649" s="140"/>
      <c r="D649" s="157"/>
      <c r="E649" s="122"/>
      <c r="F649" s="96">
        <f t="shared" si="39"/>
        <v>0</v>
      </c>
      <c r="G649" s="160"/>
      <c r="H649" s="141"/>
      <c r="I649" s="129" t="e">
        <f>VLOOKUP(H649,Presupuesto!$B$11:$C$565,2,0)</f>
        <v>#N/A</v>
      </c>
      <c r="J649" s="97" t="str">
        <f t="shared" si="40"/>
        <v>Desarrollo del Sistema de Educación Superior</v>
      </c>
      <c r="K649" s="97" t="s">
        <v>412</v>
      </c>
    </row>
    <row r="650" spans="3:11" ht="14.45" x14ac:dyDescent="0.35">
      <c r="C650" s="140"/>
      <c r="D650" s="157"/>
      <c r="E650" s="122"/>
      <c r="F650" s="96">
        <f t="shared" si="39"/>
        <v>0</v>
      </c>
      <c r="G650" s="160"/>
      <c r="H650" s="141"/>
      <c r="I650" s="129" t="e">
        <f>VLOOKUP(H650,Presupuesto!$B$11:$C$565,2,0)</f>
        <v>#N/A</v>
      </c>
      <c r="J650" s="97" t="str">
        <f t="shared" si="40"/>
        <v>Desarrollo del Sistema de Educación Superior</v>
      </c>
      <c r="K650" s="97" t="s">
        <v>412</v>
      </c>
    </row>
    <row r="651" spans="3:11" ht="14.45" x14ac:dyDescent="0.35">
      <c r="C651" s="140"/>
      <c r="D651" s="157"/>
      <c r="E651" s="122"/>
      <c r="F651" s="96">
        <f t="shared" si="39"/>
        <v>0</v>
      </c>
      <c r="G651" s="160"/>
      <c r="H651" s="141"/>
      <c r="I651" s="129" t="e">
        <f>VLOOKUP(H651,Presupuesto!$B$11:$C$565,2,0)</f>
        <v>#N/A</v>
      </c>
      <c r="J651" s="97" t="str">
        <f t="shared" si="40"/>
        <v>Desarrollo del Sistema de Educación Superior</v>
      </c>
      <c r="K651" s="97" t="s">
        <v>412</v>
      </c>
    </row>
    <row r="652" spans="3:11" ht="14.45" x14ac:dyDescent="0.35">
      <c r="C652" s="140"/>
      <c r="D652" s="157"/>
      <c r="E652" s="122"/>
      <c r="F652" s="96">
        <f t="shared" si="39"/>
        <v>0</v>
      </c>
      <c r="G652" s="160"/>
      <c r="H652" s="141"/>
      <c r="I652" s="129" t="e">
        <f>VLOOKUP(H652,Presupuesto!$B$11:$C$565,2,0)</f>
        <v>#N/A</v>
      </c>
      <c r="J652" s="97" t="str">
        <f t="shared" si="40"/>
        <v>Desarrollo del Sistema de Educación Superior</v>
      </c>
      <c r="K652" s="97" t="s">
        <v>412</v>
      </c>
    </row>
    <row r="653" spans="3:11" ht="14.45" x14ac:dyDescent="0.35">
      <c r="C653" s="140"/>
      <c r="D653" s="157"/>
      <c r="E653" s="122"/>
      <c r="F653" s="96">
        <f t="shared" si="39"/>
        <v>0</v>
      </c>
      <c r="G653" s="160"/>
      <c r="H653" s="141"/>
      <c r="I653" s="129" t="e">
        <f>VLOOKUP(H653,Presupuesto!$B$11:$C$565,2,0)</f>
        <v>#N/A</v>
      </c>
      <c r="J653" s="97" t="str">
        <f t="shared" si="40"/>
        <v>Desarrollo del Sistema de Educación Superior</v>
      </c>
      <c r="K653" s="97" t="s">
        <v>412</v>
      </c>
    </row>
    <row r="654" spans="3:11" ht="14.45" x14ac:dyDescent="0.35">
      <c r="C654" s="140"/>
      <c r="D654" s="157"/>
      <c r="E654" s="122"/>
      <c r="F654" s="96">
        <f t="shared" si="39"/>
        <v>0</v>
      </c>
      <c r="G654" s="160"/>
      <c r="H654" s="141"/>
      <c r="I654" s="129" t="e">
        <f>VLOOKUP(H654,Presupuesto!$B$11:$C$565,2,0)</f>
        <v>#N/A</v>
      </c>
      <c r="J654" s="97" t="str">
        <f t="shared" si="40"/>
        <v>Desarrollo del Sistema de Educación Superior</v>
      </c>
      <c r="K654" s="97" t="s">
        <v>412</v>
      </c>
    </row>
    <row r="655" spans="3:11" ht="14.45" x14ac:dyDescent="0.35">
      <c r="C655" s="140"/>
      <c r="D655" s="157"/>
      <c r="E655" s="122"/>
      <c r="F655" s="96">
        <f t="shared" si="39"/>
        <v>0</v>
      </c>
      <c r="G655" s="160"/>
      <c r="H655" s="141"/>
      <c r="I655" s="129" t="e">
        <f>VLOOKUP(H655,Presupuesto!$B$11:$C$565,2,0)</f>
        <v>#N/A</v>
      </c>
      <c r="J655" s="97" t="str">
        <f t="shared" si="40"/>
        <v>Desarrollo del Sistema de Educación Superior</v>
      </c>
      <c r="K655" s="97" t="s">
        <v>412</v>
      </c>
    </row>
    <row r="656" spans="3:11" ht="14.45" x14ac:dyDescent="0.35">
      <c r="C656" s="140"/>
      <c r="D656" s="157"/>
      <c r="E656" s="122"/>
      <c r="F656" s="96">
        <f t="shared" si="39"/>
        <v>0</v>
      </c>
      <c r="G656" s="160"/>
      <c r="H656" s="141"/>
      <c r="I656" s="129" t="e">
        <f>VLOOKUP(H656,Presupuesto!$B$11:$C$565,2,0)</f>
        <v>#N/A</v>
      </c>
      <c r="J656" s="97" t="str">
        <f t="shared" si="40"/>
        <v>Desarrollo del Sistema de Educación Superior</v>
      </c>
      <c r="K656" s="97" t="s">
        <v>412</v>
      </c>
    </row>
    <row r="657" spans="3:11" ht="14.45" x14ac:dyDescent="0.35">
      <c r="C657" s="142"/>
      <c r="D657" s="150"/>
      <c r="E657" s="117"/>
      <c r="F657" s="96">
        <f t="shared" si="39"/>
        <v>0</v>
      </c>
      <c r="G657" s="160"/>
      <c r="H657" s="143"/>
      <c r="I657" s="129" t="e">
        <f>VLOOKUP(H657,Presupuesto!$B$11:$C$565,2,0)</f>
        <v>#N/A</v>
      </c>
      <c r="J657" s="97" t="str">
        <f t="shared" si="40"/>
        <v>Desarrollo del Sistema de Educación Superior</v>
      </c>
      <c r="K657" s="97" t="s">
        <v>412</v>
      </c>
    </row>
    <row r="658" spans="3:11" ht="14.45" x14ac:dyDescent="0.35">
      <c r="C658" s="142"/>
      <c r="D658" s="150"/>
      <c r="E658" s="117"/>
      <c r="F658" s="96">
        <f t="shared" si="39"/>
        <v>0</v>
      </c>
      <c r="G658" s="160"/>
      <c r="H658" s="143"/>
      <c r="I658" s="129" t="e">
        <f>VLOOKUP(H658,Presupuesto!$B$11:$C$565,2,0)</f>
        <v>#N/A</v>
      </c>
      <c r="J658" s="97" t="str">
        <f t="shared" si="40"/>
        <v>Desarrollo del Sistema de Educación Superior</v>
      </c>
      <c r="K658" s="97" t="s">
        <v>412</v>
      </c>
    </row>
    <row r="659" spans="3:11" ht="14.45" x14ac:dyDescent="0.35">
      <c r="C659" s="142"/>
      <c r="D659" s="150"/>
      <c r="E659" s="117"/>
      <c r="F659" s="96">
        <f t="shared" si="39"/>
        <v>0</v>
      </c>
      <c r="G659" s="160"/>
      <c r="H659" s="143"/>
      <c r="I659" s="129" t="e">
        <f>VLOOKUP(H659,Presupuesto!$B$11:$C$565,2,0)</f>
        <v>#N/A</v>
      </c>
      <c r="J659" s="97" t="str">
        <f t="shared" si="40"/>
        <v>Desarrollo del Sistema de Educación Superior</v>
      </c>
      <c r="K659" s="97" t="s">
        <v>412</v>
      </c>
    </row>
    <row r="660" spans="3:11" ht="14.45" x14ac:dyDescent="0.35">
      <c r="C660" s="142"/>
      <c r="D660" s="150"/>
      <c r="E660" s="117"/>
      <c r="F660" s="96">
        <f t="shared" si="39"/>
        <v>0</v>
      </c>
      <c r="G660" s="160"/>
      <c r="H660" s="143"/>
      <c r="I660" s="129" t="e">
        <f>VLOOKUP(H660,Presupuesto!$B$11:$C$565,2,0)</f>
        <v>#N/A</v>
      </c>
      <c r="J660" s="97" t="str">
        <f t="shared" si="40"/>
        <v>Desarrollo del Sistema de Educación Superior</v>
      </c>
      <c r="K660" s="97" t="s">
        <v>412</v>
      </c>
    </row>
    <row r="661" spans="3:11" ht="14.45" x14ac:dyDescent="0.35">
      <c r="C661" s="142"/>
      <c r="D661" s="150"/>
      <c r="E661" s="117"/>
      <c r="F661" s="96">
        <f t="shared" si="39"/>
        <v>0</v>
      </c>
      <c r="G661" s="160"/>
      <c r="H661" s="143"/>
      <c r="I661" s="129" t="e">
        <f>VLOOKUP(H661,Presupuesto!$B$11:$C$565,2,0)</f>
        <v>#N/A</v>
      </c>
      <c r="J661" s="97" t="str">
        <f t="shared" si="40"/>
        <v>Desarrollo del Sistema de Educación Superior</v>
      </c>
      <c r="K661" s="97" t="s">
        <v>412</v>
      </c>
    </row>
    <row r="662" spans="3:11" ht="14.45" x14ac:dyDescent="0.35">
      <c r="C662" s="142"/>
      <c r="D662" s="150"/>
      <c r="E662" s="117"/>
      <c r="F662" s="96">
        <f t="shared" si="39"/>
        <v>0</v>
      </c>
      <c r="G662" s="160"/>
      <c r="H662" s="143"/>
      <c r="I662" s="129" t="e">
        <f>VLOOKUP(H662,Presupuesto!$B$11:$C$565,2,0)</f>
        <v>#N/A</v>
      </c>
      <c r="J662" s="97" t="str">
        <f t="shared" si="40"/>
        <v>Desarrollo del Sistema de Educación Superior</v>
      </c>
      <c r="K662" s="97" t="s">
        <v>412</v>
      </c>
    </row>
    <row r="663" spans="3:11" ht="14.45" x14ac:dyDescent="0.35">
      <c r="C663" s="142"/>
      <c r="D663" s="150"/>
      <c r="E663" s="117"/>
      <c r="F663" s="96">
        <f t="shared" si="39"/>
        <v>0</v>
      </c>
      <c r="G663" s="160"/>
      <c r="H663" s="143"/>
      <c r="I663" s="129" t="e">
        <f>VLOOKUP(H663,Presupuesto!$B$11:$C$565,2,0)</f>
        <v>#N/A</v>
      </c>
      <c r="J663" s="97" t="str">
        <f t="shared" si="40"/>
        <v>Desarrollo del Sistema de Educación Superior</v>
      </c>
      <c r="K663" s="97" t="s">
        <v>412</v>
      </c>
    </row>
    <row r="664" spans="3:11" ht="14.45" x14ac:dyDescent="0.35">
      <c r="C664" s="142"/>
      <c r="D664" s="150"/>
      <c r="E664" s="117"/>
      <c r="F664" s="96">
        <f t="shared" si="39"/>
        <v>0</v>
      </c>
      <c r="G664" s="160"/>
      <c r="H664" s="143"/>
      <c r="I664" s="129" t="e">
        <f>VLOOKUP(H664,Presupuesto!$B$11:$C$565,2,0)</f>
        <v>#N/A</v>
      </c>
      <c r="J664" s="97" t="str">
        <f t="shared" si="40"/>
        <v>Desarrollo del Sistema de Educación Superior</v>
      </c>
      <c r="K664" s="97" t="s">
        <v>412</v>
      </c>
    </row>
    <row r="665" spans="3:11" ht="14.45" x14ac:dyDescent="0.35">
      <c r="C665" s="144"/>
      <c r="D665" s="150"/>
      <c r="E665" s="117"/>
      <c r="F665" s="96">
        <f t="shared" si="39"/>
        <v>0</v>
      </c>
      <c r="G665" s="160"/>
      <c r="H665" s="145"/>
      <c r="I665" s="129" t="e">
        <f>VLOOKUP(H665,Presupuesto!$B$11:$C$565,2,0)</f>
        <v>#N/A</v>
      </c>
      <c r="J665" s="97" t="str">
        <f t="shared" si="40"/>
        <v>Desarrollo del Sistema de Educación Superior</v>
      </c>
      <c r="K665" s="97" t="s">
        <v>403</v>
      </c>
    </row>
    <row r="666" spans="3:11" ht="14.45" x14ac:dyDescent="0.35">
      <c r="C666" s="144"/>
      <c r="D666" s="150"/>
      <c r="E666" s="117"/>
      <c r="F666" s="96">
        <f t="shared" si="39"/>
        <v>0</v>
      </c>
      <c r="G666" s="160"/>
      <c r="H666" s="145"/>
      <c r="I666" s="129" t="e">
        <f>VLOOKUP(H666,Presupuesto!$B$11:$C$565,2,0)</f>
        <v>#N/A</v>
      </c>
      <c r="J666" s="97" t="str">
        <f t="shared" si="40"/>
        <v>Desarrollo del Sistema de Educación Superior</v>
      </c>
      <c r="K666" s="97" t="s">
        <v>412</v>
      </c>
    </row>
    <row r="667" spans="3:11" ht="14.45" x14ac:dyDescent="0.35">
      <c r="C667" s="144"/>
      <c r="D667" s="150"/>
      <c r="E667" s="117"/>
      <c r="F667" s="96">
        <f t="shared" si="39"/>
        <v>0</v>
      </c>
      <c r="G667" s="160"/>
      <c r="H667" s="145"/>
      <c r="I667" s="129" t="e">
        <f>VLOOKUP(H667,Presupuesto!$B$11:$C$565,2,0)</f>
        <v>#N/A</v>
      </c>
      <c r="J667" s="97" t="str">
        <f t="shared" si="40"/>
        <v>Desarrollo del Sistema de Educación Superior</v>
      </c>
      <c r="K667" s="97" t="s">
        <v>412</v>
      </c>
    </row>
    <row r="668" spans="3:11" ht="14.45" x14ac:dyDescent="0.35">
      <c r="C668" s="144"/>
      <c r="D668" s="150"/>
      <c r="E668" s="117"/>
      <c r="F668" s="96">
        <f t="shared" si="39"/>
        <v>0</v>
      </c>
      <c r="G668" s="160"/>
      <c r="H668" s="145"/>
      <c r="I668" s="129" t="e">
        <f>VLOOKUP(H668,Presupuesto!$B$11:$C$565,2,0)</f>
        <v>#N/A</v>
      </c>
      <c r="J668" s="97" t="str">
        <f t="shared" si="40"/>
        <v>Desarrollo del Sistema de Educación Superior</v>
      </c>
      <c r="K668" s="97" t="s">
        <v>412</v>
      </c>
    </row>
    <row r="669" spans="3:11" thickBot="1" x14ac:dyDescent="0.4">
      <c r="C669" s="146"/>
      <c r="D669" s="158"/>
      <c r="E669" s="102"/>
      <c r="F669" s="104">
        <f t="shared" si="39"/>
        <v>0</v>
      </c>
      <c r="G669" s="161"/>
      <c r="H669" s="147"/>
      <c r="I669" s="131" t="e">
        <f>VLOOKUP(H669,Presupuesto!$B$11:$C$565,2,0)</f>
        <v>#N/A</v>
      </c>
      <c r="J669" s="105" t="str">
        <f t="shared" si="40"/>
        <v>Desarrollo del Sistema de Educación Superior</v>
      </c>
      <c r="K669" s="123"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40:G42 G82:G87 G97:G100 G151:G185 G195:G229 G239:G273 G283:G317 G327:G361 G371:G405 G415:G449 G459:G493 G503:G537 G547:G581 G591:G625 G635:G669 G14:G17 G27:G30 G52:G56 G66:G72 G110:G113 G122:G140">
      <formula1>$P$2:$Q$2</formula1>
    </dataValidation>
    <dataValidation type="list" allowBlank="1" showInputMessage="1" showErrorMessage="1" errorTitle="¡Ingreso Inválido!" error="Seleccione una opción de la lista" promptTitle="Mes Requerido" prompt="Seleccione el mes en el que requiere el recurso." sqref="K40:K42 K82:K87 K97:K100 K151:K185 K195:K229 K239:K273 K283:K317 K327:K361 K371:K405 K415:K449 K459:K493 K503:K537 K547:K581 K591:K625 K635:K669 K14:K17 K27:K30 K52:K56 K66:K72 K110:K113 K122:K140">
      <formula1>$S$2:$AD$2</formula1>
    </dataValidation>
    <dataValidation type="list" allowBlank="1" showInputMessage="1" showErrorMessage="1" errorTitle="¡Ingreso Invalido!" error="Seleccione una opción de la lista." promptTitle="Categoria/Zona de Viáticos" prompt="Seleccione una opción de la lista" sqref="C14 C27 C40 C52 C66 C82 C97 C122 C151 C195 C239 C283 C327 C371 C415 C459 C503 C547 C591 C635 C110">
      <formula1>$AF$2:$BS$2</formula1>
    </dataValidation>
    <dataValidation type="list" allowBlank="1" showInputMessage="1" showErrorMessage="1" errorTitle="¡Ingreso Inválido!" error="Verifique el valor ingresado." promptTitle="Ingrese el Objeto de Gasto" prompt="Ingrese el Objeto de Gasto" sqref="H40:H42 H82:H87 H97:H100 H151:H185 H195:H229 H239:H273 H283:H317 H327:H361 H371:H405 H415:H449 H459:H493 H503:H537 H547:H581 H591:H625 H635:H669 H14:H17 H27:H30 H52:H56 H66:H72 H110:H113 H122:H140">
      <formula1>$A$1:$UG$1</formula1>
    </dataValidation>
    <dataValidation type="list" allowBlank="1" showInputMessage="1" showErrorMessage="1" errorTitle="¡Ingreso Inválido!" error="Seleccione una opción de la lista." promptTitle="Dimensión Estratégica" prompt="Seleccione una opción de la lista." sqref="J41:J42 J83:J87 J98:J100 J152:J185 J196:J229 J240:J273 J284:J317 J328:J361 J372:J405 J416:J449 J460:J493 J504:J537 J548:J581 J592:J625 J636:J669 J15:J17 J28:J30 J53:J56 J67:J72 J111:J113 J123:J140">
      <formula1>$A$2:$N$2</formula1>
    </dataValidation>
    <dataValidation type="list" allowBlank="1" showInputMessage="1" showErrorMessage="1" errorTitle="¡Ingreso Inválido!" error="Seleccione una opción de la lista." promptTitle="Dimensión Estratégica" prompt="Seleccione una opción de la lista." sqref="J14 J27 J40 J52 J66 J82 J97 J122 J151 J195 J239 J283 J327 J371 J415 J459 J503 J547 J591 J635 J110">
      <formula1>$A$2:$O$2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1" hidden="1" x14ac:dyDescent="0.3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t="14.45" hidden="1" x14ac:dyDescent="0.35">
      <c r="A2" s="121" t="s">
        <v>1357</v>
      </c>
      <c r="B2" s="121" t="s">
        <v>1359</v>
      </c>
      <c r="C2" s="121" t="s">
        <v>471</v>
      </c>
      <c r="D2" s="121" t="s">
        <v>1358</v>
      </c>
      <c r="E2" s="121" t="s">
        <v>1360</v>
      </c>
      <c r="F2" s="121" t="s">
        <v>472</v>
      </c>
      <c r="G2" s="159" t="s">
        <v>1361</v>
      </c>
      <c r="H2" s="121" t="s">
        <v>1362</v>
      </c>
      <c r="I2" s="121" t="s">
        <v>1363</v>
      </c>
      <c r="J2" s="121" t="s">
        <v>1450</v>
      </c>
      <c r="K2" s="121" t="s">
        <v>1364</v>
      </c>
      <c r="L2" s="121" t="s">
        <v>1365</v>
      </c>
      <c r="M2" s="121" t="s">
        <v>1366</v>
      </c>
      <c r="N2" s="121" t="s">
        <v>1367</v>
      </c>
      <c r="O2" s="121" t="s">
        <v>1368</v>
      </c>
      <c r="P2" s="121" t="s">
        <v>1467</v>
      </c>
      <c r="Q2" s="121" t="s">
        <v>1505</v>
      </c>
      <c r="R2" s="424" t="str">
        <f>+Presupuesto!D11</f>
        <v>Recurrente</v>
      </c>
      <c r="S2" s="424"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19" t="s">
        <v>420</v>
      </c>
      <c r="AI2" s="419" t="s">
        <v>421</v>
      </c>
      <c r="AJ2" s="419" t="s">
        <v>422</v>
      </c>
      <c r="AK2" s="419" t="s">
        <v>423</v>
      </c>
      <c r="AL2" s="419" t="s">
        <v>424</v>
      </c>
      <c r="AM2" s="419" t="s">
        <v>427</v>
      </c>
      <c r="AN2" s="419" t="s">
        <v>425</v>
      </c>
      <c r="AO2" s="419" t="s">
        <v>426</v>
      </c>
      <c r="AP2" s="419" t="s">
        <v>428</v>
      </c>
      <c r="AQ2" s="419" t="s">
        <v>429</v>
      </c>
      <c r="AR2" s="419" t="s">
        <v>430</v>
      </c>
      <c r="AS2" s="419" t="s">
        <v>431</v>
      </c>
      <c r="AT2" s="419" t="s">
        <v>432</v>
      </c>
      <c r="AU2" s="419" t="s">
        <v>433</v>
      </c>
      <c r="AV2" s="419" t="s">
        <v>434</v>
      </c>
      <c r="AW2" s="419" t="s">
        <v>435</v>
      </c>
      <c r="AX2" s="419" t="s">
        <v>436</v>
      </c>
      <c r="AY2" s="419" t="s">
        <v>437</v>
      </c>
      <c r="AZ2" s="419" t="s">
        <v>438</v>
      </c>
      <c r="BA2" s="419" t="s">
        <v>439</v>
      </c>
      <c r="BB2" s="419" t="s">
        <v>440</v>
      </c>
      <c r="BC2" s="419" t="s">
        <v>441</v>
      </c>
      <c r="BD2" s="419" t="s">
        <v>442</v>
      </c>
      <c r="BE2" s="419" t="s">
        <v>443</v>
      </c>
      <c r="BF2" s="419" t="s">
        <v>444</v>
      </c>
      <c r="BG2" s="419" t="s">
        <v>445</v>
      </c>
      <c r="BH2" s="419" t="s">
        <v>446</v>
      </c>
      <c r="BI2" s="419" t="s">
        <v>447</v>
      </c>
      <c r="BJ2" s="419" t="s">
        <v>448</v>
      </c>
      <c r="BK2" s="419" t="s">
        <v>449</v>
      </c>
      <c r="BL2" s="419" t="s">
        <v>450</v>
      </c>
      <c r="BM2" s="419" t="s">
        <v>451</v>
      </c>
      <c r="BN2" s="419" t="s">
        <v>452</v>
      </c>
      <c r="BO2" s="419" t="s">
        <v>453</v>
      </c>
      <c r="BP2" s="419" t="s">
        <v>454</v>
      </c>
      <c r="BQ2" s="419" t="s">
        <v>455</v>
      </c>
      <c r="BR2" s="419" t="s">
        <v>456</v>
      </c>
      <c r="BS2" s="419" t="s">
        <v>457</v>
      </c>
      <c r="BT2" s="419" t="s">
        <v>458</v>
      </c>
      <c r="BU2" s="419" t="s">
        <v>459</v>
      </c>
    </row>
    <row r="3" spans="1:555" ht="14.45" hidden="1" x14ac:dyDescent="0.35">
      <c r="AH3" s="420">
        <v>2500</v>
      </c>
      <c r="AI3" s="420">
        <v>1900</v>
      </c>
      <c r="AJ3" s="420">
        <v>1650</v>
      </c>
      <c r="AK3" s="420">
        <v>1580</v>
      </c>
      <c r="AL3" s="420">
        <v>2250</v>
      </c>
      <c r="AM3" s="420">
        <v>1650</v>
      </c>
      <c r="AN3" s="420">
        <v>1400</v>
      </c>
      <c r="AO3" s="421">
        <v>1340</v>
      </c>
      <c r="AP3" s="421">
        <v>2000</v>
      </c>
      <c r="AQ3" s="421">
        <v>1400</v>
      </c>
      <c r="AR3" s="421">
        <v>1150</v>
      </c>
      <c r="AS3" s="421">
        <v>1100</v>
      </c>
      <c r="AT3" s="421">
        <v>1750</v>
      </c>
      <c r="AU3" s="421">
        <v>1150</v>
      </c>
      <c r="AV3" s="421">
        <v>900</v>
      </c>
      <c r="AW3" s="421">
        <v>860</v>
      </c>
      <c r="AX3" s="421">
        <v>1200</v>
      </c>
      <c r="AY3" s="422">
        <v>900</v>
      </c>
      <c r="AZ3" s="422">
        <v>650</v>
      </c>
      <c r="BA3" s="422">
        <v>620</v>
      </c>
      <c r="BB3" s="420">
        <f>+'Cuadro Resumen'!C213</f>
        <v>5605.2314999999999</v>
      </c>
      <c r="BC3" s="420">
        <f>+'Cuadro Resumen'!D213</f>
        <v>5165.6055000000006</v>
      </c>
      <c r="BD3" s="420">
        <f>+'Cuadro Resumen'!E213</f>
        <v>6594.39</v>
      </c>
      <c r="BE3" s="420">
        <f>+'Cuadro Resumen'!F213</f>
        <v>6154.7640000000001</v>
      </c>
      <c r="BF3" s="420">
        <f>+'Cuadro Resumen'!C214</f>
        <v>4945.7925000000005</v>
      </c>
      <c r="BG3" s="420">
        <f>+'Cuadro Resumen'!D214</f>
        <v>4506.1665000000003</v>
      </c>
      <c r="BH3" s="420">
        <f>+'Cuadro Resumen'!E214</f>
        <v>5934.951</v>
      </c>
      <c r="BI3" s="420">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row>
    <row r="4" spans="1:555" thickBot="1" x14ac:dyDescent="0.4"/>
    <row r="5" spans="1:555" ht="26.45" thickBot="1" x14ac:dyDescent="0.4">
      <c r="C5" s="86" t="s">
        <v>388</v>
      </c>
      <c r="D5" s="197">
        <f>SUMIF(C:C,$C$10,D:D)</f>
        <v>0</v>
      </c>
    </row>
    <row r="6" spans="1:555" ht="14.45" x14ac:dyDescent="0.35">
      <c r="C6" s="106"/>
      <c r="D6" s="106"/>
      <c r="E6" s="106"/>
      <c r="F6" s="106"/>
      <c r="G6" s="77"/>
      <c r="H6" s="106"/>
      <c r="I6" s="106"/>
    </row>
    <row r="7" spans="1:555" ht="14.45" x14ac:dyDescent="0.35">
      <c r="C7" s="106"/>
      <c r="D7" s="106"/>
      <c r="E7" s="106"/>
      <c r="F7" s="106"/>
      <c r="G7" s="77"/>
      <c r="H7" s="106"/>
      <c r="I7" s="106"/>
    </row>
    <row r="8" spans="1:555" ht="14.45" x14ac:dyDescent="0.35">
      <c r="C8" s="106"/>
      <c r="D8" s="106"/>
      <c r="E8" s="106"/>
      <c r="F8" s="106"/>
      <c r="G8" s="77"/>
      <c r="H8" s="106"/>
      <c r="I8" s="106"/>
    </row>
    <row r="9" spans="1:555" thickBot="1" x14ac:dyDescent="0.4">
      <c r="C9" s="106"/>
      <c r="D9" s="106"/>
      <c r="E9" s="106"/>
      <c r="F9" s="106"/>
      <c r="G9" s="77"/>
      <c r="H9" s="106"/>
      <c r="I9" s="106"/>
      <c r="K9" s="175"/>
    </row>
    <row r="10" spans="1:555" thickBot="1" x14ac:dyDescent="0.4">
      <c r="C10" s="156" t="s">
        <v>53</v>
      </c>
      <c r="D10" s="350">
        <f>SUM(F17:F38)</f>
        <v>0</v>
      </c>
      <c r="F10" s="70"/>
      <c r="G10" s="78"/>
      <c r="H10" s="70"/>
      <c r="I10" s="70"/>
    </row>
    <row r="11" spans="1:555" ht="14.45" x14ac:dyDescent="0.35">
      <c r="B11" s="92"/>
      <c r="C11" s="70"/>
      <c r="D11" s="31"/>
      <c r="E11" s="92"/>
      <c r="F11" s="92"/>
      <c r="G11" s="92"/>
      <c r="H11" s="75"/>
      <c r="I11" s="75"/>
      <c r="J11" s="75"/>
      <c r="K11" s="111"/>
    </row>
    <row r="12" spans="1:555" ht="14.45" x14ac:dyDescent="0.35">
      <c r="B12" s="92"/>
      <c r="C12" s="70"/>
      <c r="D12" s="31"/>
      <c r="E12" s="92"/>
      <c r="F12" s="92"/>
      <c r="G12" s="92"/>
      <c r="H12" s="75"/>
      <c r="I12" s="75"/>
      <c r="J12" s="75"/>
      <c r="K12" s="111"/>
    </row>
    <row r="13" spans="1:555" ht="15.6" x14ac:dyDescent="0.35">
      <c r="B13" s="92"/>
      <c r="C13" s="201" t="s">
        <v>392</v>
      </c>
      <c r="D13" s="347"/>
      <c r="E13" s="92"/>
      <c r="F13" s="92"/>
      <c r="G13" s="92"/>
      <c r="H13" s="75"/>
      <c r="I13" s="75"/>
      <c r="J13" s="75"/>
      <c r="K13" s="111"/>
    </row>
    <row r="14" spans="1:555" ht="18.600000000000001" x14ac:dyDescent="0.35">
      <c r="B14" s="92"/>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thickBot="1" x14ac:dyDescent="0.4">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465</v>
      </c>
    </row>
    <row r="17" spans="3:12" ht="14.45" x14ac:dyDescent="0.35">
      <c r="C17" s="140"/>
      <c r="D17" s="157"/>
      <c r="E17" s="114"/>
      <c r="F17" s="96">
        <f t="shared" ref="F17:F38" si="0">D17*E17</f>
        <v>0</v>
      </c>
      <c r="G17" s="160"/>
      <c r="H17" s="141" t="s">
        <v>1066</v>
      </c>
      <c r="I17" s="129" t="str">
        <f>VLOOKUP(H17,Presupuesto!$B$11:$C$565,2,0)</f>
        <v>BECAS</v>
      </c>
      <c r="J17" s="215" t="s">
        <v>1450</v>
      </c>
      <c r="K17" s="97" t="s">
        <v>394</v>
      </c>
      <c r="L17" s="97"/>
    </row>
    <row r="18" spans="3:12" ht="14.45" x14ac:dyDescent="0.35">
      <c r="C18" s="140"/>
      <c r="D18" s="157"/>
      <c r="E18" s="122"/>
      <c r="F18" s="96">
        <f t="shared" si="0"/>
        <v>0</v>
      </c>
      <c r="G18" s="160"/>
      <c r="H18" s="141" t="s">
        <v>1068</v>
      </c>
      <c r="I18" s="129" t="str">
        <f>VLOOKUP(H18,Presupuesto!$B$11:$C$565,2,0)</f>
        <v>BECAS ESTUDIANTES DE PREGRADO (PLAN REFORMA)</v>
      </c>
      <c r="J18" s="97" t="str">
        <f>$J$17</f>
        <v>Posgrado</v>
      </c>
      <c r="K18" s="97" t="s">
        <v>412</v>
      </c>
      <c r="L18" s="97"/>
    </row>
    <row r="19" spans="3:12" ht="14.45" x14ac:dyDescent="0.35">
      <c r="C19" s="140"/>
      <c r="D19" s="157"/>
      <c r="E19" s="122"/>
      <c r="F19" s="96">
        <f t="shared" si="0"/>
        <v>0</v>
      </c>
      <c r="G19" s="160"/>
      <c r="H19" s="141" t="s">
        <v>1070</v>
      </c>
      <c r="I19" s="129" t="str">
        <f>VLOOKUP(H19,Presupuesto!$B$11:$C$565,2,0)</f>
        <v>BECAS CONVENIO MINISTERIO SALUD -IHSS-UNAH</v>
      </c>
      <c r="J19" s="97" t="str">
        <f t="shared" ref="J19:J37" si="1">$J$17</f>
        <v>Posgrado</v>
      </c>
      <c r="K19" s="97" t="s">
        <v>412</v>
      </c>
      <c r="L19" s="97"/>
    </row>
    <row r="20" spans="3:12" ht="14.45" x14ac:dyDescent="0.35">
      <c r="C20" s="140"/>
      <c r="D20" s="157"/>
      <c r="E20" s="122"/>
      <c r="F20" s="96">
        <f t="shared" si="0"/>
        <v>0</v>
      </c>
      <c r="G20" s="160"/>
      <c r="H20" s="141" t="s">
        <v>1072</v>
      </c>
      <c r="I20" s="129" t="str">
        <f>VLOOKUP(H20,Presupuesto!$B$11:$C$565,2,0)</f>
        <v>BECAS DE ACTUALIZACION Y CAPACITACION DOCENTE</v>
      </c>
      <c r="J20" s="97" t="str">
        <f t="shared" si="1"/>
        <v>Posgrado</v>
      </c>
      <c r="K20" s="97" t="s">
        <v>412</v>
      </c>
      <c r="L20" s="97"/>
    </row>
    <row r="21" spans="3:12" ht="14.45" x14ac:dyDescent="0.35">
      <c r="C21" s="140"/>
      <c r="D21" s="157"/>
      <c r="E21" s="122"/>
      <c r="F21" s="96">
        <f t="shared" si="0"/>
        <v>0</v>
      </c>
      <c r="G21" s="160"/>
      <c r="H21" s="141" t="s">
        <v>1074</v>
      </c>
      <c r="I21" s="129" t="str">
        <f>VLOOKUP(H21,Presupuesto!$B$11:$C$565,2,0)</f>
        <v>BECAS EXCELENCIA ACADEMICA</v>
      </c>
      <c r="J21" s="97" t="str">
        <f t="shared" si="1"/>
        <v>Posgrado</v>
      </c>
      <c r="K21" s="97" t="s">
        <v>412</v>
      </c>
      <c r="L21" s="97"/>
    </row>
    <row r="22" spans="3:12" ht="14.45" x14ac:dyDescent="0.35">
      <c r="C22" s="140"/>
      <c r="D22" s="157"/>
      <c r="E22" s="122"/>
      <c r="F22" s="96">
        <f t="shared" si="0"/>
        <v>0</v>
      </c>
      <c r="G22" s="160"/>
      <c r="H22" s="141" t="s">
        <v>1076</v>
      </c>
      <c r="I22" s="129" t="str">
        <f>VLOOKUP(H22,Presupuesto!$B$11:$C$565,2,0)</f>
        <v>BECAS PARA HIJOS DE LOS TRABAJADORES</v>
      </c>
      <c r="J22" s="97" t="str">
        <f t="shared" si="1"/>
        <v>Posgrado</v>
      </c>
      <c r="K22" s="97" t="s">
        <v>401</v>
      </c>
      <c r="L22" s="97"/>
    </row>
    <row r="23" spans="3:12" ht="14.45" x14ac:dyDescent="0.35">
      <c r="C23" s="140"/>
      <c r="D23" s="157"/>
      <c r="E23" s="122"/>
      <c r="F23" s="96">
        <f t="shared" si="0"/>
        <v>0</v>
      </c>
      <c r="G23" s="160"/>
      <c r="H23" s="141" t="s">
        <v>1078</v>
      </c>
      <c r="I23" s="129" t="str">
        <f>VLOOKUP(H23,Presupuesto!$B$11:$C$565,2,0)</f>
        <v>BECAS POST GRADO ECONOMIA</v>
      </c>
      <c r="J23" s="97" t="str">
        <f t="shared" si="1"/>
        <v>Posgrado</v>
      </c>
      <c r="K23" s="97" t="s">
        <v>412</v>
      </c>
      <c r="L23" s="97"/>
    </row>
    <row r="24" spans="3:12" ht="14.45" x14ac:dyDescent="0.35">
      <c r="C24" s="140"/>
      <c r="D24" s="157"/>
      <c r="E24" s="122"/>
      <c r="F24" s="96">
        <f t="shared" si="0"/>
        <v>0</v>
      </c>
      <c r="G24" s="160"/>
      <c r="H24" s="141" t="s">
        <v>1080</v>
      </c>
      <c r="I24" s="129" t="str">
        <f>VLOOKUP(H24,Presupuesto!$B$11:$C$565,2,0)</f>
        <v>BECAS POST-GRADO DE TRABAJO SOCIAL</v>
      </c>
      <c r="J24" s="97" t="str">
        <f t="shared" si="1"/>
        <v>Posgrado</v>
      </c>
      <c r="K24" s="97" t="s">
        <v>412</v>
      </c>
      <c r="L24" s="97"/>
    </row>
    <row r="25" spans="3:12" ht="14.45" x14ac:dyDescent="0.35">
      <c r="C25" s="140"/>
      <c r="D25" s="157"/>
      <c r="E25" s="122"/>
      <c r="F25" s="96">
        <f t="shared" si="0"/>
        <v>0</v>
      </c>
      <c r="G25" s="160"/>
      <c r="H25" s="141" t="s">
        <v>1082</v>
      </c>
      <c r="I25" s="129" t="str">
        <f>VLOOKUP(H25,Presupuesto!$B$11:$C$565,2,0)</f>
        <v>BECAS PROFESIONALIZANTES DOCENTE (PLAN DE REFORMA)</v>
      </c>
      <c r="J25" s="97" t="str">
        <f t="shared" si="1"/>
        <v>Posgrado</v>
      </c>
      <c r="K25" s="97" t="s">
        <v>412</v>
      </c>
      <c r="L25" s="97"/>
    </row>
    <row r="26" spans="3:12" ht="14.45" x14ac:dyDescent="0.35">
      <c r="C26" s="140"/>
      <c r="D26" s="157"/>
      <c r="E26" s="122"/>
      <c r="F26" s="96">
        <f t="shared" si="0"/>
        <v>0</v>
      </c>
      <c r="G26" s="160"/>
      <c r="H26" s="141" t="s">
        <v>1084</v>
      </c>
      <c r="I26" s="129" t="str">
        <f>VLOOKUP(H26,Presupuesto!$B$11:$C$565,2,0)</f>
        <v>PRESTAMOS A ESTUDIANTES</v>
      </c>
      <c r="J26" s="97" t="str">
        <f t="shared" si="1"/>
        <v>Posgrado</v>
      </c>
      <c r="K26" s="97" t="s">
        <v>412</v>
      </c>
      <c r="L26" s="97"/>
    </row>
    <row r="27" spans="3:12" ht="14.45" x14ac:dyDescent="0.35">
      <c r="C27" s="140"/>
      <c r="D27" s="157"/>
      <c r="E27" s="122"/>
      <c r="F27" s="96">
        <f t="shared" si="0"/>
        <v>0</v>
      </c>
      <c r="G27" s="160"/>
      <c r="H27" s="141" t="s">
        <v>1086</v>
      </c>
      <c r="I27" s="129" t="str">
        <f>VLOOKUP(H27,Presupuesto!$B$11:$C$565,2,0)</f>
        <v>BECAS TALLERES EMPLEADOS A ESTUDIANTES</v>
      </c>
      <c r="J27" s="97" t="str">
        <f t="shared" si="1"/>
        <v>Posgrado</v>
      </c>
      <c r="K27" s="97" t="s">
        <v>412</v>
      </c>
      <c r="L27" s="97"/>
    </row>
    <row r="28" spans="3:12" ht="14.45" x14ac:dyDescent="0.35">
      <c r="C28" s="140"/>
      <c r="D28" s="157"/>
      <c r="E28" s="122"/>
      <c r="F28" s="96">
        <f t="shared" si="0"/>
        <v>0</v>
      </c>
      <c r="G28" s="160"/>
      <c r="H28" s="141" t="s">
        <v>1088</v>
      </c>
      <c r="I28" s="129" t="str">
        <f>VLOOKUP(H28,Presupuesto!$B$11:$C$565,2,0)</f>
        <v>BECAS EXTERNAS DE INVESTIGACION</v>
      </c>
      <c r="J28" s="97" t="str">
        <f t="shared" si="1"/>
        <v>Posgrado</v>
      </c>
      <c r="K28" s="97" t="s">
        <v>412</v>
      </c>
      <c r="L28" s="97"/>
    </row>
    <row r="29" spans="3:12" ht="14.45" x14ac:dyDescent="0.35">
      <c r="C29" s="140"/>
      <c r="D29" s="157"/>
      <c r="E29" s="122"/>
      <c r="F29" s="96">
        <f t="shared" si="0"/>
        <v>0</v>
      </c>
      <c r="G29" s="160"/>
      <c r="H29" s="141" t="s">
        <v>1090</v>
      </c>
      <c r="I29" s="129" t="str">
        <f>VLOOKUP(H29,Presupuesto!$B$11:$C$565,2,0)</f>
        <v>BECAS SUSTANTIVAS DE INVESTIGACIÓN</v>
      </c>
      <c r="J29" s="97" t="str">
        <f t="shared" si="1"/>
        <v>Posgrado</v>
      </c>
      <c r="K29" s="97" t="s">
        <v>412</v>
      </c>
      <c r="L29" s="97"/>
    </row>
    <row r="30" spans="3:12" ht="14.45" x14ac:dyDescent="0.35">
      <c r="C30" s="140"/>
      <c r="D30" s="157"/>
      <c r="E30" s="122"/>
      <c r="F30" s="96">
        <f t="shared" si="0"/>
        <v>0</v>
      </c>
      <c r="G30" s="160"/>
      <c r="H30" s="141" t="s">
        <v>1092</v>
      </c>
      <c r="I30" s="129" t="str">
        <f>VLOOKUP(H30,Presupuesto!$B$11:$C$565,2,0)</f>
        <v>BECAS DE INVEST, PARA ESTUD. DE PREGRADO</v>
      </c>
      <c r="J30" s="97" t="str">
        <f t="shared" si="1"/>
        <v>Posgrado</v>
      </c>
      <c r="K30" s="97" t="s">
        <v>412</v>
      </c>
      <c r="L30" s="97"/>
    </row>
    <row r="31" spans="3:12" ht="14.45" x14ac:dyDescent="0.35">
      <c r="C31" s="140"/>
      <c r="D31" s="157"/>
      <c r="E31" s="122"/>
      <c r="F31" s="96">
        <f t="shared" si="0"/>
        <v>0</v>
      </c>
      <c r="G31" s="160"/>
      <c r="H31" s="141" t="s">
        <v>1094</v>
      </c>
      <c r="I31" s="129" t="str">
        <f>VLOOKUP(H31,Presupuesto!$B$11:$C$565,2,0)</f>
        <v>BECAS DE INVEST. PARA DOC.DE POST-GRADO</v>
      </c>
      <c r="J31" s="97" t="str">
        <f t="shared" si="1"/>
        <v>Posgrado</v>
      </c>
      <c r="K31" s="97" t="s">
        <v>412</v>
      </c>
      <c r="L31" s="97"/>
    </row>
    <row r="32" spans="3:12" ht="14.45" x14ac:dyDescent="0.35">
      <c r="C32" s="140"/>
      <c r="D32" s="157"/>
      <c r="E32" s="122"/>
      <c r="F32" s="96">
        <f t="shared" si="0"/>
        <v>0</v>
      </c>
      <c r="G32" s="160"/>
      <c r="H32" s="141" t="s">
        <v>1096</v>
      </c>
      <c r="I32" s="129" t="str">
        <f>VLOOKUP(H32,Presupuesto!$B$11:$C$565,2,0)</f>
        <v>BECAS BÁSICAS DE INVESTIGACIÓN</v>
      </c>
      <c r="J32" s="97" t="str">
        <f t="shared" si="1"/>
        <v>Posgrado</v>
      </c>
      <c r="K32" s="97" t="s">
        <v>412</v>
      </c>
      <c r="L32" s="97"/>
    </row>
    <row r="33" spans="3:12" ht="14.45" x14ac:dyDescent="0.35">
      <c r="C33" s="140"/>
      <c r="D33" s="157"/>
      <c r="E33" s="122"/>
      <c r="F33" s="96">
        <f t="shared" si="0"/>
        <v>0</v>
      </c>
      <c r="G33" s="160"/>
      <c r="H33" s="141" t="s">
        <v>1098</v>
      </c>
      <c r="I33" s="129" t="str">
        <f>VLOOKUP(H33,Presupuesto!$B$11:$C$565,2,0)</f>
        <v>BECAS RELEVO GENERACIONAL</v>
      </c>
      <c r="J33" s="97" t="str">
        <f t="shared" si="1"/>
        <v>Posgrado</v>
      </c>
      <c r="K33" s="97" t="s">
        <v>412</v>
      </c>
      <c r="L33" s="97"/>
    </row>
    <row r="34" spans="3:12" ht="14.45" x14ac:dyDescent="0.35">
      <c r="C34" s="140"/>
      <c r="D34" s="157"/>
      <c r="E34" s="122"/>
      <c r="F34" s="96">
        <f t="shared" si="0"/>
        <v>0</v>
      </c>
      <c r="G34" s="160"/>
      <c r="H34" s="141" t="s">
        <v>1100</v>
      </c>
      <c r="I34" s="129" t="str">
        <f>VLOOKUP(H34,Presupuesto!$B$11:$C$565,2,0)</f>
        <v>BECAS DE EQUIDAD</v>
      </c>
      <c r="J34" s="97" t="str">
        <f t="shared" si="1"/>
        <v>Posgrado</v>
      </c>
      <c r="K34" s="97" t="s">
        <v>412</v>
      </c>
      <c r="L34" s="97"/>
    </row>
    <row r="35" spans="3:12" ht="14.45" x14ac:dyDescent="0.35">
      <c r="C35" s="140"/>
      <c r="D35" s="157"/>
      <c r="E35" s="122"/>
      <c r="F35" s="96">
        <f t="shared" si="0"/>
        <v>0</v>
      </c>
      <c r="G35" s="160"/>
      <c r="H35" s="141" t="s">
        <v>1102</v>
      </c>
      <c r="I35" s="129" t="str">
        <f>VLOOKUP(H35,Presupuesto!$B$11:$C$565,2,0)</f>
        <v>PREMIOS AL INVESTIGADOR</v>
      </c>
      <c r="J35" s="97" t="str">
        <f t="shared" si="1"/>
        <v>Posgrado</v>
      </c>
      <c r="K35" s="97" t="s">
        <v>412</v>
      </c>
      <c r="L35" s="97"/>
    </row>
    <row r="36" spans="3:12" ht="14.45" x14ac:dyDescent="0.35">
      <c r="C36" s="140"/>
      <c r="D36" s="157"/>
      <c r="E36" s="122"/>
      <c r="F36" s="96">
        <f t="shared" si="0"/>
        <v>0</v>
      </c>
      <c r="G36" s="160"/>
      <c r="H36" s="141" t="s">
        <v>1104</v>
      </c>
      <c r="I36" s="129" t="str">
        <f>VLOOKUP(H36,Presupuesto!$B$11:$C$565,2,0)</f>
        <v>BECAS DE INV. PARA ESTUDIANTES DE POSTGRADO</v>
      </c>
      <c r="J36" s="97" t="str">
        <f t="shared" si="1"/>
        <v>Posgrado</v>
      </c>
      <c r="K36" s="97" t="s">
        <v>412</v>
      </c>
      <c r="L36" s="97"/>
    </row>
    <row r="37" spans="3:12" ht="14.45" x14ac:dyDescent="0.35">
      <c r="C37" s="140"/>
      <c r="D37" s="157"/>
      <c r="E37" s="122"/>
      <c r="F37" s="96">
        <f t="shared" si="0"/>
        <v>0</v>
      </c>
      <c r="G37" s="160"/>
      <c r="H37" s="141" t="s">
        <v>1106</v>
      </c>
      <c r="I37" s="129" t="str">
        <f>VLOOKUP(H37,Presupuesto!$B$11:$C$565,2,0)</f>
        <v>Becas Especiales de Investigación</v>
      </c>
      <c r="J37" s="97" t="str">
        <f t="shared" si="1"/>
        <v>Posgrado</v>
      </c>
      <c r="K37" s="97" t="s">
        <v>412</v>
      </c>
      <c r="L37" s="97"/>
    </row>
    <row r="38" spans="3:12" thickBot="1" x14ac:dyDescent="0.4">
      <c r="C38" s="146"/>
      <c r="D38" s="219"/>
      <c r="E38" s="102"/>
      <c r="F38" s="104">
        <f t="shared" si="0"/>
        <v>0</v>
      </c>
      <c r="G38" s="161"/>
      <c r="H38" s="147"/>
      <c r="I38" s="131" t="e">
        <f>VLOOKUP(H38,Presupuesto!$B$11:$C$565,2,0)</f>
        <v>#N/A</v>
      </c>
      <c r="J38" s="105" t="str">
        <f t="shared" ref="J38" si="2">$J$17</f>
        <v>Posgrado</v>
      </c>
      <c r="K38" s="123" t="s">
        <v>394</v>
      </c>
      <c r="L38" s="123"/>
    </row>
    <row r="39" spans="3:12" ht="14.45" x14ac:dyDescent="0.35">
      <c r="F39" s="89"/>
      <c r="G39" s="88"/>
      <c r="H39" s="89"/>
      <c r="I39" s="89"/>
    </row>
    <row r="40" spans="3:12" thickBot="1" x14ac:dyDescent="0.4"/>
    <row r="41" spans="3:12" thickBot="1" x14ac:dyDescent="0.4">
      <c r="C41" s="156" t="s">
        <v>53</v>
      </c>
      <c r="D41" s="350">
        <f>SUM(F48:F69)</f>
        <v>0</v>
      </c>
      <c r="F41" s="70"/>
      <c r="G41" s="78"/>
      <c r="H41" s="70"/>
      <c r="I41" s="70"/>
    </row>
    <row r="42" spans="3:12" ht="14.45" x14ac:dyDescent="0.35">
      <c r="C42" s="70"/>
      <c r="D42" s="31"/>
      <c r="E42" s="92"/>
      <c r="F42" s="92"/>
      <c r="G42" s="92"/>
      <c r="H42" s="75"/>
      <c r="I42" s="75"/>
      <c r="J42" s="75"/>
      <c r="K42" s="111"/>
    </row>
    <row r="43" spans="3:12" ht="14.45" x14ac:dyDescent="0.35">
      <c r="C43" s="70"/>
      <c r="D43" s="31"/>
      <c r="E43" s="92"/>
      <c r="F43" s="92"/>
      <c r="G43" s="92"/>
      <c r="H43" s="75"/>
      <c r="I43" s="75"/>
      <c r="J43" s="75"/>
      <c r="K43" s="111"/>
    </row>
    <row r="44" spans="3:12" ht="15.6" x14ac:dyDescent="0.35">
      <c r="C44" s="201" t="s">
        <v>392</v>
      </c>
      <c r="D44" s="347"/>
      <c r="E44" s="92"/>
      <c r="F44" s="92"/>
      <c r="G44" s="92"/>
      <c r="H44" s="75"/>
      <c r="I44" s="75"/>
      <c r="J44" s="75"/>
      <c r="K44" s="111"/>
    </row>
    <row r="45" spans="3:12" ht="18.600000000000001" x14ac:dyDescent="0.35">
      <c r="C45" s="207"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2"/>
      <c r="F45" s="92"/>
      <c r="G45" s="92"/>
      <c r="H45" s="75"/>
      <c r="I45" s="75"/>
      <c r="J45" s="75"/>
      <c r="K45" s="111"/>
    </row>
    <row r="46" spans="3:12" thickBot="1" x14ac:dyDescent="0.4">
      <c r="F46" s="92"/>
      <c r="G46" s="75"/>
      <c r="H46" s="75"/>
      <c r="I46" s="75"/>
    </row>
    <row r="47" spans="3:12" ht="30.75" thickBot="1" x14ac:dyDescent="0.3">
      <c r="C47" s="128" t="s">
        <v>44</v>
      </c>
      <c r="D47" s="133" t="s">
        <v>55</v>
      </c>
      <c r="E47" s="135" t="s">
        <v>57</v>
      </c>
      <c r="F47" s="134" t="s">
        <v>27</v>
      </c>
      <c r="G47" s="132" t="s">
        <v>131</v>
      </c>
      <c r="H47" s="135" t="s">
        <v>46</v>
      </c>
      <c r="I47" s="132" t="s">
        <v>132</v>
      </c>
      <c r="J47" s="132" t="s">
        <v>410</v>
      </c>
      <c r="K47" s="132" t="s">
        <v>411</v>
      </c>
      <c r="L47" s="132" t="s">
        <v>465</v>
      </c>
    </row>
    <row r="48" spans="3:12" ht="14.45" x14ac:dyDescent="0.35">
      <c r="C48" s="140"/>
      <c r="D48" s="157"/>
      <c r="E48" s="114"/>
      <c r="F48" s="96">
        <f t="shared" ref="F48:F69" si="3">D48*E48</f>
        <v>0</v>
      </c>
      <c r="G48" s="160"/>
      <c r="H48" s="141" t="s">
        <v>1066</v>
      </c>
      <c r="I48" s="129" t="str">
        <f>VLOOKUP(H48,Presupuesto!$B$11:$C$565,2,0)</f>
        <v>BECAS</v>
      </c>
      <c r="J48" s="215" t="s">
        <v>1450</v>
      </c>
      <c r="K48" s="97" t="s">
        <v>394</v>
      </c>
      <c r="L48" s="97"/>
    </row>
    <row r="49" spans="3:12" ht="14.45" x14ac:dyDescent="0.35">
      <c r="C49" s="140"/>
      <c r="D49" s="157"/>
      <c r="E49" s="122"/>
      <c r="F49" s="96">
        <f t="shared" si="3"/>
        <v>0</v>
      </c>
      <c r="G49" s="160"/>
      <c r="H49" s="141" t="s">
        <v>1068</v>
      </c>
      <c r="I49" s="129" t="str">
        <f>VLOOKUP(H49,Presupuesto!$B$11:$C$565,2,0)</f>
        <v>BECAS ESTUDIANTES DE PREGRADO (PLAN REFORMA)</v>
      </c>
      <c r="J49" s="97" t="str">
        <f>$J$48</f>
        <v>Posgrado</v>
      </c>
      <c r="K49" s="97" t="s">
        <v>412</v>
      </c>
      <c r="L49" s="97"/>
    </row>
    <row r="50" spans="3:12" ht="14.45" x14ac:dyDescent="0.35">
      <c r="C50" s="140"/>
      <c r="D50" s="157"/>
      <c r="E50" s="122"/>
      <c r="F50" s="96">
        <f t="shared" si="3"/>
        <v>0</v>
      </c>
      <c r="G50" s="160"/>
      <c r="H50" s="141" t="s">
        <v>1070</v>
      </c>
      <c r="I50" s="129" t="str">
        <f>VLOOKUP(H50,Presupuesto!$B$11:$C$565,2,0)</f>
        <v>BECAS CONVENIO MINISTERIO SALUD -IHSS-UNAH</v>
      </c>
      <c r="J50" s="97" t="str">
        <f t="shared" ref="J50:J69" si="4">$J$48</f>
        <v>Posgrado</v>
      </c>
      <c r="K50" s="97" t="s">
        <v>412</v>
      </c>
      <c r="L50" s="97"/>
    </row>
    <row r="51" spans="3:12" ht="14.45" x14ac:dyDescent="0.35">
      <c r="C51" s="140"/>
      <c r="D51" s="157"/>
      <c r="E51" s="122"/>
      <c r="F51" s="96">
        <f t="shared" si="3"/>
        <v>0</v>
      </c>
      <c r="G51" s="160"/>
      <c r="H51" s="141" t="s">
        <v>1072</v>
      </c>
      <c r="I51" s="129" t="str">
        <f>VLOOKUP(H51,Presupuesto!$B$11:$C$565,2,0)</f>
        <v>BECAS DE ACTUALIZACION Y CAPACITACION DOCENTE</v>
      </c>
      <c r="J51" s="97" t="str">
        <f t="shared" si="4"/>
        <v>Posgrado</v>
      </c>
      <c r="K51" s="97" t="s">
        <v>412</v>
      </c>
      <c r="L51" s="97"/>
    </row>
    <row r="52" spans="3:12" ht="14.45" x14ac:dyDescent="0.35">
      <c r="C52" s="140"/>
      <c r="D52" s="157"/>
      <c r="E52" s="122"/>
      <c r="F52" s="96">
        <f t="shared" si="3"/>
        <v>0</v>
      </c>
      <c r="G52" s="160"/>
      <c r="H52" s="141" t="s">
        <v>1074</v>
      </c>
      <c r="I52" s="129" t="str">
        <f>VLOOKUP(H52,Presupuesto!$B$11:$C$565,2,0)</f>
        <v>BECAS EXCELENCIA ACADEMICA</v>
      </c>
      <c r="J52" s="97" t="str">
        <f t="shared" si="4"/>
        <v>Posgrado</v>
      </c>
      <c r="K52" s="97" t="s">
        <v>412</v>
      </c>
      <c r="L52" s="97"/>
    </row>
    <row r="53" spans="3:12" ht="14.45" x14ac:dyDescent="0.35">
      <c r="C53" s="140"/>
      <c r="D53" s="157"/>
      <c r="E53" s="122"/>
      <c r="F53" s="96">
        <f t="shared" si="3"/>
        <v>0</v>
      </c>
      <c r="G53" s="160"/>
      <c r="H53" s="141" t="s">
        <v>1076</v>
      </c>
      <c r="I53" s="129" t="str">
        <f>VLOOKUP(H53,Presupuesto!$B$11:$C$565,2,0)</f>
        <v>BECAS PARA HIJOS DE LOS TRABAJADORES</v>
      </c>
      <c r="J53" s="97" t="str">
        <f t="shared" si="4"/>
        <v>Posgrado</v>
      </c>
      <c r="K53" s="97" t="s">
        <v>401</v>
      </c>
      <c r="L53" s="97"/>
    </row>
    <row r="54" spans="3:12" ht="14.45" x14ac:dyDescent="0.35">
      <c r="C54" s="140"/>
      <c r="D54" s="157"/>
      <c r="E54" s="122"/>
      <c r="F54" s="96">
        <f t="shared" si="3"/>
        <v>0</v>
      </c>
      <c r="G54" s="160"/>
      <c r="H54" s="141" t="s">
        <v>1078</v>
      </c>
      <c r="I54" s="129" t="str">
        <f>VLOOKUP(H54,Presupuesto!$B$11:$C$565,2,0)</f>
        <v>BECAS POST GRADO ECONOMIA</v>
      </c>
      <c r="J54" s="97" t="str">
        <f t="shared" si="4"/>
        <v>Posgrado</v>
      </c>
      <c r="K54" s="97" t="s">
        <v>412</v>
      </c>
      <c r="L54" s="97"/>
    </row>
    <row r="55" spans="3:12" ht="14.45" x14ac:dyDescent="0.35">
      <c r="C55" s="140"/>
      <c r="D55" s="157"/>
      <c r="E55" s="122"/>
      <c r="F55" s="96">
        <f t="shared" si="3"/>
        <v>0</v>
      </c>
      <c r="G55" s="160"/>
      <c r="H55" s="141" t="s">
        <v>1080</v>
      </c>
      <c r="I55" s="129" t="str">
        <f>VLOOKUP(H55,Presupuesto!$B$11:$C$565,2,0)</f>
        <v>BECAS POST-GRADO DE TRABAJO SOCIAL</v>
      </c>
      <c r="J55" s="97" t="str">
        <f t="shared" si="4"/>
        <v>Posgrado</v>
      </c>
      <c r="K55" s="97" t="s">
        <v>412</v>
      </c>
      <c r="L55" s="97"/>
    </row>
    <row r="56" spans="3:12" ht="14.45" x14ac:dyDescent="0.35">
      <c r="C56" s="140"/>
      <c r="D56" s="157"/>
      <c r="E56" s="122"/>
      <c r="F56" s="96">
        <f t="shared" si="3"/>
        <v>0</v>
      </c>
      <c r="G56" s="160"/>
      <c r="H56" s="141" t="s">
        <v>1082</v>
      </c>
      <c r="I56" s="129" t="str">
        <f>VLOOKUP(H56,Presupuesto!$B$11:$C$565,2,0)</f>
        <v>BECAS PROFESIONALIZANTES DOCENTE (PLAN DE REFORMA)</v>
      </c>
      <c r="J56" s="97" t="str">
        <f t="shared" si="4"/>
        <v>Posgrado</v>
      </c>
      <c r="K56" s="97" t="s">
        <v>412</v>
      </c>
      <c r="L56" s="97"/>
    </row>
    <row r="57" spans="3:12" ht="14.45" x14ac:dyDescent="0.35">
      <c r="C57" s="140"/>
      <c r="D57" s="157"/>
      <c r="E57" s="122"/>
      <c r="F57" s="96">
        <f t="shared" si="3"/>
        <v>0</v>
      </c>
      <c r="G57" s="160"/>
      <c r="H57" s="141" t="s">
        <v>1084</v>
      </c>
      <c r="I57" s="129" t="str">
        <f>VLOOKUP(H57,Presupuesto!$B$11:$C$565,2,0)</f>
        <v>PRESTAMOS A ESTUDIANTES</v>
      </c>
      <c r="J57" s="97" t="str">
        <f t="shared" si="4"/>
        <v>Posgrado</v>
      </c>
      <c r="K57" s="97" t="s">
        <v>412</v>
      </c>
      <c r="L57" s="97"/>
    </row>
    <row r="58" spans="3:12" ht="14.45" x14ac:dyDescent="0.35">
      <c r="C58" s="140"/>
      <c r="D58" s="157"/>
      <c r="E58" s="122"/>
      <c r="F58" s="96">
        <f t="shared" si="3"/>
        <v>0</v>
      </c>
      <c r="G58" s="160"/>
      <c r="H58" s="141" t="s">
        <v>1086</v>
      </c>
      <c r="I58" s="129" t="str">
        <f>VLOOKUP(H58,Presupuesto!$B$11:$C$565,2,0)</f>
        <v>BECAS TALLERES EMPLEADOS A ESTUDIANTES</v>
      </c>
      <c r="J58" s="97" t="str">
        <f t="shared" si="4"/>
        <v>Posgrado</v>
      </c>
      <c r="K58" s="97" t="s">
        <v>412</v>
      </c>
      <c r="L58" s="97"/>
    </row>
    <row r="59" spans="3:12" ht="14.45" x14ac:dyDescent="0.35">
      <c r="C59" s="140"/>
      <c r="D59" s="157"/>
      <c r="E59" s="122"/>
      <c r="F59" s="96">
        <f t="shared" si="3"/>
        <v>0</v>
      </c>
      <c r="G59" s="160"/>
      <c r="H59" s="141" t="s">
        <v>1088</v>
      </c>
      <c r="I59" s="129" t="str">
        <f>VLOOKUP(H59,Presupuesto!$B$11:$C$565,2,0)</f>
        <v>BECAS EXTERNAS DE INVESTIGACION</v>
      </c>
      <c r="J59" s="97" t="str">
        <f t="shared" si="4"/>
        <v>Posgrado</v>
      </c>
      <c r="K59" s="97" t="s">
        <v>412</v>
      </c>
      <c r="L59" s="97"/>
    </row>
    <row r="60" spans="3:12" ht="14.45" x14ac:dyDescent="0.35">
      <c r="C60" s="140"/>
      <c r="D60" s="157"/>
      <c r="E60" s="122"/>
      <c r="F60" s="96">
        <f t="shared" si="3"/>
        <v>0</v>
      </c>
      <c r="G60" s="160"/>
      <c r="H60" s="141" t="s">
        <v>1090</v>
      </c>
      <c r="I60" s="129" t="str">
        <f>VLOOKUP(H60,Presupuesto!$B$11:$C$565,2,0)</f>
        <v>BECAS SUSTANTIVAS DE INVESTIGACIÓN</v>
      </c>
      <c r="J60" s="97" t="str">
        <f t="shared" si="4"/>
        <v>Posgrado</v>
      </c>
      <c r="K60" s="97" t="s">
        <v>412</v>
      </c>
      <c r="L60" s="97"/>
    </row>
    <row r="61" spans="3:12" ht="14.45" x14ac:dyDescent="0.35">
      <c r="C61" s="140"/>
      <c r="D61" s="157"/>
      <c r="E61" s="122"/>
      <c r="F61" s="96">
        <f t="shared" si="3"/>
        <v>0</v>
      </c>
      <c r="G61" s="160"/>
      <c r="H61" s="141" t="s">
        <v>1092</v>
      </c>
      <c r="I61" s="129" t="str">
        <f>VLOOKUP(H61,Presupuesto!$B$11:$C$565,2,0)</f>
        <v>BECAS DE INVEST, PARA ESTUD. DE PREGRADO</v>
      </c>
      <c r="J61" s="97" t="str">
        <f t="shared" si="4"/>
        <v>Posgrado</v>
      </c>
      <c r="K61" s="97" t="s">
        <v>412</v>
      </c>
      <c r="L61" s="97"/>
    </row>
    <row r="62" spans="3:12" ht="14.45" x14ac:dyDescent="0.35">
      <c r="C62" s="140"/>
      <c r="D62" s="157"/>
      <c r="E62" s="122"/>
      <c r="F62" s="96">
        <f t="shared" si="3"/>
        <v>0</v>
      </c>
      <c r="G62" s="160"/>
      <c r="H62" s="141" t="s">
        <v>1094</v>
      </c>
      <c r="I62" s="129" t="str">
        <f>VLOOKUP(H62,Presupuesto!$B$11:$C$565,2,0)</f>
        <v>BECAS DE INVEST. PARA DOC.DE POST-GRADO</v>
      </c>
      <c r="J62" s="97" t="str">
        <f t="shared" si="4"/>
        <v>Posgrado</v>
      </c>
      <c r="K62" s="97" t="s">
        <v>412</v>
      </c>
      <c r="L62" s="97"/>
    </row>
    <row r="63" spans="3:12" ht="14.45" x14ac:dyDescent="0.35">
      <c r="C63" s="140"/>
      <c r="D63" s="157"/>
      <c r="E63" s="122"/>
      <c r="F63" s="96">
        <f t="shared" si="3"/>
        <v>0</v>
      </c>
      <c r="G63" s="160"/>
      <c r="H63" s="141" t="s">
        <v>1096</v>
      </c>
      <c r="I63" s="129" t="str">
        <f>VLOOKUP(H63,Presupuesto!$B$11:$C$565,2,0)</f>
        <v>BECAS BÁSICAS DE INVESTIGACIÓN</v>
      </c>
      <c r="J63" s="97" t="str">
        <f t="shared" si="4"/>
        <v>Posgrado</v>
      </c>
      <c r="K63" s="97" t="s">
        <v>412</v>
      </c>
      <c r="L63" s="97"/>
    </row>
    <row r="64" spans="3:12" ht="14.45" x14ac:dyDescent="0.35">
      <c r="C64" s="140"/>
      <c r="D64" s="157"/>
      <c r="E64" s="122"/>
      <c r="F64" s="96">
        <f t="shared" si="3"/>
        <v>0</v>
      </c>
      <c r="G64" s="160"/>
      <c r="H64" s="141" t="s">
        <v>1098</v>
      </c>
      <c r="I64" s="129" t="str">
        <f>VLOOKUP(H64,Presupuesto!$B$11:$C$565,2,0)</f>
        <v>BECAS RELEVO GENERACIONAL</v>
      </c>
      <c r="J64" s="97" t="str">
        <f t="shared" si="4"/>
        <v>Posgrado</v>
      </c>
      <c r="K64" s="97" t="s">
        <v>412</v>
      </c>
      <c r="L64" s="97"/>
    </row>
    <row r="65" spans="3:12" ht="14.45" x14ac:dyDescent="0.35">
      <c r="C65" s="140"/>
      <c r="D65" s="157"/>
      <c r="E65" s="122"/>
      <c r="F65" s="96">
        <f t="shared" si="3"/>
        <v>0</v>
      </c>
      <c r="G65" s="160"/>
      <c r="H65" s="141" t="s">
        <v>1100</v>
      </c>
      <c r="I65" s="129" t="str">
        <f>VLOOKUP(H65,Presupuesto!$B$11:$C$565,2,0)</f>
        <v>BECAS DE EQUIDAD</v>
      </c>
      <c r="J65" s="97" t="str">
        <f t="shared" si="4"/>
        <v>Posgrado</v>
      </c>
      <c r="K65" s="97" t="s">
        <v>412</v>
      </c>
      <c r="L65" s="97"/>
    </row>
    <row r="66" spans="3:12" ht="14.45" x14ac:dyDescent="0.35">
      <c r="C66" s="140"/>
      <c r="D66" s="157"/>
      <c r="E66" s="122"/>
      <c r="F66" s="96">
        <f t="shared" si="3"/>
        <v>0</v>
      </c>
      <c r="G66" s="160"/>
      <c r="H66" s="141" t="s">
        <v>1102</v>
      </c>
      <c r="I66" s="129" t="str">
        <f>VLOOKUP(H66,Presupuesto!$B$11:$C$565,2,0)</f>
        <v>PREMIOS AL INVESTIGADOR</v>
      </c>
      <c r="J66" s="97" t="str">
        <f t="shared" si="4"/>
        <v>Posgrado</v>
      </c>
      <c r="K66" s="97" t="s">
        <v>412</v>
      </c>
      <c r="L66" s="97"/>
    </row>
    <row r="67" spans="3:12" ht="14.45" x14ac:dyDescent="0.35">
      <c r="C67" s="140"/>
      <c r="D67" s="157"/>
      <c r="E67" s="122"/>
      <c r="F67" s="96">
        <f t="shared" si="3"/>
        <v>0</v>
      </c>
      <c r="G67" s="160"/>
      <c r="H67" s="141" t="s">
        <v>1104</v>
      </c>
      <c r="I67" s="129" t="str">
        <f>VLOOKUP(H67,Presupuesto!$B$11:$C$565,2,0)</f>
        <v>BECAS DE INV. PARA ESTUDIANTES DE POSTGRADO</v>
      </c>
      <c r="J67" s="97" t="str">
        <f t="shared" si="4"/>
        <v>Posgrado</v>
      </c>
      <c r="K67" s="97" t="s">
        <v>412</v>
      </c>
      <c r="L67" s="97"/>
    </row>
    <row r="68" spans="3:12" ht="14.45" x14ac:dyDescent="0.35">
      <c r="C68" s="140"/>
      <c r="D68" s="157"/>
      <c r="E68" s="122"/>
      <c r="F68" s="96">
        <f t="shared" si="3"/>
        <v>0</v>
      </c>
      <c r="G68" s="160"/>
      <c r="H68" s="141" t="s">
        <v>1106</v>
      </c>
      <c r="I68" s="129" t="str">
        <f>VLOOKUP(H68,Presupuesto!$B$11:$C$565,2,0)</f>
        <v>Becas Especiales de Investigación</v>
      </c>
      <c r="J68" s="97" t="str">
        <f t="shared" si="4"/>
        <v>Posgrado</v>
      </c>
      <c r="K68" s="97" t="s">
        <v>412</v>
      </c>
      <c r="L68" s="97"/>
    </row>
    <row r="69" spans="3:12" thickBot="1" x14ac:dyDescent="0.4">
      <c r="C69" s="146"/>
      <c r="D69" s="219"/>
      <c r="E69" s="102"/>
      <c r="F69" s="104">
        <f t="shared" si="3"/>
        <v>0</v>
      </c>
      <c r="G69" s="161"/>
      <c r="H69" s="147"/>
      <c r="I69" s="131" t="e">
        <f>VLOOKUP(H69,Presupuesto!$B$11:$C$565,2,0)</f>
        <v>#N/A</v>
      </c>
      <c r="J69" s="105" t="str">
        <f t="shared" si="4"/>
        <v>Posgrado</v>
      </c>
      <c r="K69" s="123" t="s">
        <v>394</v>
      </c>
      <c r="L69" s="123"/>
    </row>
    <row r="71" spans="3:12" thickBot="1" x14ac:dyDescent="0.4"/>
    <row r="72" spans="3:12" thickBot="1" x14ac:dyDescent="0.4">
      <c r="C72" s="156" t="s">
        <v>53</v>
      </c>
      <c r="D72" s="350">
        <f>SUM(F79:F100)</f>
        <v>0</v>
      </c>
      <c r="F72" s="70"/>
      <c r="G72" s="78"/>
      <c r="H72" s="70"/>
      <c r="I72" s="70"/>
    </row>
    <row r="73" spans="3:12" ht="14.45" x14ac:dyDescent="0.35">
      <c r="C73" s="70"/>
      <c r="D73" s="31"/>
      <c r="E73" s="92"/>
      <c r="F73" s="92"/>
      <c r="G73" s="92"/>
      <c r="H73" s="75"/>
      <c r="I73" s="75"/>
      <c r="J73" s="75"/>
      <c r="K73" s="111"/>
    </row>
    <row r="74" spans="3:12" ht="14.45" x14ac:dyDescent="0.35">
      <c r="C74" s="70"/>
      <c r="D74" s="31"/>
      <c r="E74" s="92"/>
      <c r="F74" s="92"/>
      <c r="G74" s="92"/>
      <c r="H74" s="75"/>
      <c r="I74" s="75"/>
      <c r="J74" s="75"/>
      <c r="K74" s="111"/>
    </row>
    <row r="75" spans="3:12" ht="15.6" x14ac:dyDescent="0.35">
      <c r="C75" s="201" t="s">
        <v>392</v>
      </c>
      <c r="D75" s="347"/>
      <c r="E75" s="92"/>
      <c r="F75" s="92"/>
      <c r="G75" s="92"/>
      <c r="H75" s="75"/>
      <c r="I75" s="75"/>
      <c r="J75" s="75"/>
      <c r="K75" s="111"/>
    </row>
    <row r="76" spans="3:12" ht="18.600000000000001" x14ac:dyDescent="0.35">
      <c r="C76" s="207"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2"/>
      <c r="F76" s="92"/>
      <c r="G76" s="92"/>
      <c r="H76" s="75"/>
      <c r="I76" s="75"/>
      <c r="J76" s="75"/>
      <c r="K76" s="111"/>
    </row>
    <row r="77" spans="3:12" thickBot="1" x14ac:dyDescent="0.4">
      <c r="F77" s="92"/>
      <c r="G77" s="75"/>
      <c r="H77" s="75"/>
      <c r="I77" s="75"/>
    </row>
    <row r="78" spans="3:12" ht="30.75" thickBot="1" x14ac:dyDescent="0.3">
      <c r="C78" s="128" t="s">
        <v>44</v>
      </c>
      <c r="D78" s="133" t="s">
        <v>55</v>
      </c>
      <c r="E78" s="135" t="s">
        <v>57</v>
      </c>
      <c r="F78" s="134" t="s">
        <v>27</v>
      </c>
      <c r="G78" s="132" t="s">
        <v>131</v>
      </c>
      <c r="H78" s="135" t="s">
        <v>46</v>
      </c>
      <c r="I78" s="132" t="s">
        <v>132</v>
      </c>
      <c r="J78" s="132" t="s">
        <v>410</v>
      </c>
      <c r="K78" s="132" t="s">
        <v>411</v>
      </c>
      <c r="L78" s="132" t="s">
        <v>465</v>
      </c>
    </row>
    <row r="79" spans="3:12" ht="14.45" x14ac:dyDescent="0.35">
      <c r="C79" s="140"/>
      <c r="D79" s="157"/>
      <c r="E79" s="114"/>
      <c r="F79" s="96">
        <f t="shared" ref="F79:F100" si="5">D79*E79</f>
        <v>0</v>
      </c>
      <c r="G79" s="160"/>
      <c r="H79" s="141" t="s">
        <v>1066</v>
      </c>
      <c r="I79" s="129" t="str">
        <f>VLOOKUP(H79,Presupuesto!$B$11:$C$565,2,0)</f>
        <v>BECAS</v>
      </c>
      <c r="J79" s="215" t="s">
        <v>1450</v>
      </c>
      <c r="K79" s="97" t="s">
        <v>394</v>
      </c>
      <c r="L79" s="97"/>
    </row>
    <row r="80" spans="3:12" ht="14.45" x14ac:dyDescent="0.35">
      <c r="C80" s="140"/>
      <c r="D80" s="157"/>
      <c r="E80" s="122"/>
      <c r="F80" s="96">
        <f t="shared" si="5"/>
        <v>0</v>
      </c>
      <c r="G80" s="160"/>
      <c r="H80" s="141" t="s">
        <v>1068</v>
      </c>
      <c r="I80" s="129" t="str">
        <f>VLOOKUP(H80,Presupuesto!$B$11:$C$565,2,0)</f>
        <v>BECAS ESTUDIANTES DE PREGRADO (PLAN REFORMA)</v>
      </c>
      <c r="J80" s="97" t="str">
        <f>$J$79</f>
        <v>Posgrado</v>
      </c>
      <c r="K80" s="97" t="s">
        <v>412</v>
      </c>
      <c r="L80" s="97"/>
    </row>
    <row r="81" spans="3:12" ht="14.45" x14ac:dyDescent="0.35">
      <c r="C81" s="140"/>
      <c r="D81" s="157"/>
      <c r="E81" s="122"/>
      <c r="F81" s="96">
        <f t="shared" si="5"/>
        <v>0</v>
      </c>
      <c r="G81" s="160"/>
      <c r="H81" s="141" t="s">
        <v>1070</v>
      </c>
      <c r="I81" s="129" t="str">
        <f>VLOOKUP(H81,Presupuesto!$B$11:$C$565,2,0)</f>
        <v>BECAS CONVENIO MINISTERIO SALUD -IHSS-UNAH</v>
      </c>
      <c r="J81" s="97" t="str">
        <f t="shared" ref="J81:J100" si="6">$J$79</f>
        <v>Posgrado</v>
      </c>
      <c r="K81" s="97" t="s">
        <v>412</v>
      </c>
      <c r="L81" s="97"/>
    </row>
    <row r="82" spans="3:12" ht="14.45" x14ac:dyDescent="0.35">
      <c r="C82" s="140"/>
      <c r="D82" s="157"/>
      <c r="E82" s="122"/>
      <c r="F82" s="96">
        <f t="shared" si="5"/>
        <v>0</v>
      </c>
      <c r="G82" s="160"/>
      <c r="H82" s="141" t="s">
        <v>1072</v>
      </c>
      <c r="I82" s="129" t="str">
        <f>VLOOKUP(H82,Presupuesto!$B$11:$C$565,2,0)</f>
        <v>BECAS DE ACTUALIZACION Y CAPACITACION DOCENTE</v>
      </c>
      <c r="J82" s="97" t="str">
        <f t="shared" si="6"/>
        <v>Posgrado</v>
      </c>
      <c r="K82" s="97" t="s">
        <v>412</v>
      </c>
      <c r="L82" s="97"/>
    </row>
    <row r="83" spans="3:12" ht="14.45" x14ac:dyDescent="0.35">
      <c r="C83" s="140"/>
      <c r="D83" s="157"/>
      <c r="E83" s="122"/>
      <c r="F83" s="96">
        <f t="shared" si="5"/>
        <v>0</v>
      </c>
      <c r="G83" s="160"/>
      <c r="H83" s="141" t="s">
        <v>1074</v>
      </c>
      <c r="I83" s="129" t="str">
        <f>VLOOKUP(H83,Presupuesto!$B$11:$C$565,2,0)</f>
        <v>BECAS EXCELENCIA ACADEMICA</v>
      </c>
      <c r="J83" s="97" t="str">
        <f t="shared" si="6"/>
        <v>Posgrado</v>
      </c>
      <c r="K83" s="97" t="s">
        <v>412</v>
      </c>
      <c r="L83" s="97"/>
    </row>
    <row r="84" spans="3:12" ht="14.45" x14ac:dyDescent="0.35">
      <c r="C84" s="140"/>
      <c r="D84" s="157"/>
      <c r="E84" s="122"/>
      <c r="F84" s="96">
        <f t="shared" si="5"/>
        <v>0</v>
      </c>
      <c r="G84" s="160"/>
      <c r="H84" s="141" t="s">
        <v>1076</v>
      </c>
      <c r="I84" s="129" t="str">
        <f>VLOOKUP(H84,Presupuesto!$B$11:$C$565,2,0)</f>
        <v>BECAS PARA HIJOS DE LOS TRABAJADORES</v>
      </c>
      <c r="J84" s="97" t="str">
        <f t="shared" si="6"/>
        <v>Posgrado</v>
      </c>
      <c r="K84" s="97" t="s">
        <v>401</v>
      </c>
      <c r="L84" s="97"/>
    </row>
    <row r="85" spans="3:12" ht="14.45" x14ac:dyDescent="0.35">
      <c r="C85" s="140"/>
      <c r="D85" s="157"/>
      <c r="E85" s="122"/>
      <c r="F85" s="96">
        <f t="shared" si="5"/>
        <v>0</v>
      </c>
      <c r="G85" s="160"/>
      <c r="H85" s="141" t="s">
        <v>1078</v>
      </c>
      <c r="I85" s="129" t="str">
        <f>VLOOKUP(H85,Presupuesto!$B$11:$C$565,2,0)</f>
        <v>BECAS POST GRADO ECONOMIA</v>
      </c>
      <c r="J85" s="97" t="str">
        <f t="shared" si="6"/>
        <v>Posgrado</v>
      </c>
      <c r="K85" s="97" t="s">
        <v>412</v>
      </c>
      <c r="L85" s="97"/>
    </row>
    <row r="86" spans="3:12" ht="14.45" x14ac:dyDescent="0.35">
      <c r="C86" s="140"/>
      <c r="D86" s="157"/>
      <c r="E86" s="122"/>
      <c r="F86" s="96">
        <f t="shared" si="5"/>
        <v>0</v>
      </c>
      <c r="G86" s="160"/>
      <c r="H86" s="141" t="s">
        <v>1080</v>
      </c>
      <c r="I86" s="129" t="str">
        <f>VLOOKUP(H86,Presupuesto!$B$11:$C$565,2,0)</f>
        <v>BECAS POST-GRADO DE TRABAJO SOCIAL</v>
      </c>
      <c r="J86" s="97" t="str">
        <f t="shared" si="6"/>
        <v>Posgrado</v>
      </c>
      <c r="K86" s="97" t="s">
        <v>412</v>
      </c>
      <c r="L86" s="97"/>
    </row>
    <row r="87" spans="3:12" ht="14.45" x14ac:dyDescent="0.35">
      <c r="C87" s="140"/>
      <c r="D87" s="157"/>
      <c r="E87" s="122"/>
      <c r="F87" s="96">
        <f t="shared" si="5"/>
        <v>0</v>
      </c>
      <c r="G87" s="160"/>
      <c r="H87" s="141" t="s">
        <v>1082</v>
      </c>
      <c r="I87" s="129" t="str">
        <f>VLOOKUP(H87,Presupuesto!$B$11:$C$565,2,0)</f>
        <v>BECAS PROFESIONALIZANTES DOCENTE (PLAN DE REFORMA)</v>
      </c>
      <c r="J87" s="97" t="str">
        <f t="shared" si="6"/>
        <v>Posgrado</v>
      </c>
      <c r="K87" s="97" t="s">
        <v>412</v>
      </c>
      <c r="L87" s="97"/>
    </row>
    <row r="88" spans="3:12" ht="14.45" x14ac:dyDescent="0.35">
      <c r="C88" s="140"/>
      <c r="D88" s="157"/>
      <c r="E88" s="122"/>
      <c r="F88" s="96">
        <f t="shared" si="5"/>
        <v>0</v>
      </c>
      <c r="G88" s="160"/>
      <c r="H88" s="141" t="s">
        <v>1084</v>
      </c>
      <c r="I88" s="129" t="str">
        <f>VLOOKUP(H88,Presupuesto!$B$11:$C$565,2,0)</f>
        <v>PRESTAMOS A ESTUDIANTES</v>
      </c>
      <c r="J88" s="97" t="str">
        <f t="shared" si="6"/>
        <v>Posgrado</v>
      </c>
      <c r="K88" s="97" t="s">
        <v>412</v>
      </c>
      <c r="L88" s="97"/>
    </row>
    <row r="89" spans="3:12" ht="14.45" x14ac:dyDescent="0.35">
      <c r="C89" s="140"/>
      <c r="D89" s="157"/>
      <c r="E89" s="122"/>
      <c r="F89" s="96">
        <f t="shared" si="5"/>
        <v>0</v>
      </c>
      <c r="G89" s="160"/>
      <c r="H89" s="141" t="s">
        <v>1086</v>
      </c>
      <c r="I89" s="129" t="str">
        <f>VLOOKUP(H89,Presupuesto!$B$11:$C$565,2,0)</f>
        <v>BECAS TALLERES EMPLEADOS A ESTUDIANTES</v>
      </c>
      <c r="J89" s="97" t="str">
        <f t="shared" si="6"/>
        <v>Posgrado</v>
      </c>
      <c r="K89" s="97" t="s">
        <v>412</v>
      </c>
      <c r="L89" s="97"/>
    </row>
    <row r="90" spans="3:12" ht="14.45" x14ac:dyDescent="0.35">
      <c r="C90" s="140"/>
      <c r="D90" s="157"/>
      <c r="E90" s="122"/>
      <c r="F90" s="96">
        <f t="shared" si="5"/>
        <v>0</v>
      </c>
      <c r="G90" s="160"/>
      <c r="H90" s="141" t="s">
        <v>1088</v>
      </c>
      <c r="I90" s="129" t="str">
        <f>VLOOKUP(H90,Presupuesto!$B$11:$C$565,2,0)</f>
        <v>BECAS EXTERNAS DE INVESTIGACION</v>
      </c>
      <c r="J90" s="97" t="str">
        <f t="shared" si="6"/>
        <v>Posgrado</v>
      </c>
      <c r="K90" s="97" t="s">
        <v>412</v>
      </c>
      <c r="L90" s="97"/>
    </row>
    <row r="91" spans="3:12" ht="14.45" x14ac:dyDescent="0.35">
      <c r="C91" s="140"/>
      <c r="D91" s="157"/>
      <c r="E91" s="122"/>
      <c r="F91" s="96">
        <f t="shared" si="5"/>
        <v>0</v>
      </c>
      <c r="G91" s="160"/>
      <c r="H91" s="141" t="s">
        <v>1090</v>
      </c>
      <c r="I91" s="129" t="str">
        <f>VLOOKUP(H91,Presupuesto!$B$11:$C$565,2,0)</f>
        <v>BECAS SUSTANTIVAS DE INVESTIGACIÓN</v>
      </c>
      <c r="J91" s="97" t="str">
        <f t="shared" si="6"/>
        <v>Posgrado</v>
      </c>
      <c r="K91" s="97" t="s">
        <v>412</v>
      </c>
      <c r="L91" s="97"/>
    </row>
    <row r="92" spans="3:12" ht="14.45" x14ac:dyDescent="0.35">
      <c r="C92" s="140"/>
      <c r="D92" s="157"/>
      <c r="E92" s="122"/>
      <c r="F92" s="96">
        <f t="shared" si="5"/>
        <v>0</v>
      </c>
      <c r="G92" s="160"/>
      <c r="H92" s="141" t="s">
        <v>1092</v>
      </c>
      <c r="I92" s="129" t="str">
        <f>VLOOKUP(H92,Presupuesto!$B$11:$C$565,2,0)</f>
        <v>BECAS DE INVEST, PARA ESTUD. DE PREGRADO</v>
      </c>
      <c r="J92" s="97" t="str">
        <f t="shared" si="6"/>
        <v>Posgrado</v>
      </c>
      <c r="K92" s="97" t="s">
        <v>412</v>
      </c>
      <c r="L92" s="97"/>
    </row>
    <row r="93" spans="3:12" ht="14.45" x14ac:dyDescent="0.35">
      <c r="C93" s="140"/>
      <c r="D93" s="157"/>
      <c r="E93" s="122"/>
      <c r="F93" s="96">
        <f t="shared" si="5"/>
        <v>0</v>
      </c>
      <c r="G93" s="160"/>
      <c r="H93" s="141" t="s">
        <v>1094</v>
      </c>
      <c r="I93" s="129" t="str">
        <f>VLOOKUP(H93,Presupuesto!$B$11:$C$565,2,0)</f>
        <v>BECAS DE INVEST. PARA DOC.DE POST-GRADO</v>
      </c>
      <c r="J93" s="97" t="str">
        <f t="shared" si="6"/>
        <v>Posgrado</v>
      </c>
      <c r="K93" s="97" t="s">
        <v>412</v>
      </c>
      <c r="L93" s="97"/>
    </row>
    <row r="94" spans="3:12" ht="14.45" x14ac:dyDescent="0.35">
      <c r="C94" s="140"/>
      <c r="D94" s="157"/>
      <c r="E94" s="122"/>
      <c r="F94" s="96">
        <f t="shared" si="5"/>
        <v>0</v>
      </c>
      <c r="G94" s="160"/>
      <c r="H94" s="141" t="s">
        <v>1096</v>
      </c>
      <c r="I94" s="129" t="str">
        <f>VLOOKUP(H94,Presupuesto!$B$11:$C$565,2,0)</f>
        <v>BECAS BÁSICAS DE INVESTIGACIÓN</v>
      </c>
      <c r="J94" s="97" t="str">
        <f t="shared" si="6"/>
        <v>Posgrado</v>
      </c>
      <c r="K94" s="97" t="s">
        <v>412</v>
      </c>
      <c r="L94" s="97"/>
    </row>
    <row r="95" spans="3:12" ht="14.45" x14ac:dyDescent="0.35">
      <c r="C95" s="140"/>
      <c r="D95" s="157"/>
      <c r="E95" s="122"/>
      <c r="F95" s="96">
        <f t="shared" si="5"/>
        <v>0</v>
      </c>
      <c r="G95" s="160"/>
      <c r="H95" s="141" t="s">
        <v>1098</v>
      </c>
      <c r="I95" s="129" t="str">
        <f>VLOOKUP(H95,Presupuesto!$B$11:$C$565,2,0)</f>
        <v>BECAS RELEVO GENERACIONAL</v>
      </c>
      <c r="J95" s="97" t="str">
        <f t="shared" si="6"/>
        <v>Posgrado</v>
      </c>
      <c r="K95" s="97" t="s">
        <v>412</v>
      </c>
      <c r="L95" s="97"/>
    </row>
    <row r="96" spans="3:12" ht="14.45" x14ac:dyDescent="0.35">
      <c r="C96" s="140"/>
      <c r="D96" s="157"/>
      <c r="E96" s="122"/>
      <c r="F96" s="96">
        <f t="shared" si="5"/>
        <v>0</v>
      </c>
      <c r="G96" s="160"/>
      <c r="H96" s="141" t="s">
        <v>1100</v>
      </c>
      <c r="I96" s="129" t="str">
        <f>VLOOKUP(H96,Presupuesto!$B$11:$C$565,2,0)</f>
        <v>BECAS DE EQUIDAD</v>
      </c>
      <c r="J96" s="97" t="str">
        <f t="shared" si="6"/>
        <v>Posgrado</v>
      </c>
      <c r="K96" s="97" t="s">
        <v>412</v>
      </c>
      <c r="L96" s="97"/>
    </row>
    <row r="97" spans="3:12" ht="14.45" x14ac:dyDescent="0.35">
      <c r="C97" s="140"/>
      <c r="D97" s="157"/>
      <c r="E97" s="122"/>
      <c r="F97" s="96">
        <f t="shared" si="5"/>
        <v>0</v>
      </c>
      <c r="G97" s="160"/>
      <c r="H97" s="141" t="s">
        <v>1102</v>
      </c>
      <c r="I97" s="129" t="str">
        <f>VLOOKUP(H97,Presupuesto!$B$11:$C$565,2,0)</f>
        <v>PREMIOS AL INVESTIGADOR</v>
      </c>
      <c r="J97" s="97" t="str">
        <f t="shared" si="6"/>
        <v>Posgrado</v>
      </c>
      <c r="K97" s="97" t="s">
        <v>412</v>
      </c>
      <c r="L97" s="97"/>
    </row>
    <row r="98" spans="3:12" ht="14.45" x14ac:dyDescent="0.35">
      <c r="C98" s="140"/>
      <c r="D98" s="157"/>
      <c r="E98" s="122"/>
      <c r="F98" s="96">
        <f t="shared" si="5"/>
        <v>0</v>
      </c>
      <c r="G98" s="160"/>
      <c r="H98" s="141" t="s">
        <v>1104</v>
      </c>
      <c r="I98" s="129" t="str">
        <f>VLOOKUP(H98,Presupuesto!$B$11:$C$565,2,0)</f>
        <v>BECAS DE INV. PARA ESTUDIANTES DE POSTGRADO</v>
      </c>
      <c r="J98" s="97" t="str">
        <f t="shared" si="6"/>
        <v>Posgrado</v>
      </c>
      <c r="K98" s="97" t="s">
        <v>412</v>
      </c>
      <c r="L98" s="97"/>
    </row>
    <row r="99" spans="3:12" ht="14.45" x14ac:dyDescent="0.35">
      <c r="C99" s="140"/>
      <c r="D99" s="157"/>
      <c r="E99" s="122"/>
      <c r="F99" s="96">
        <f t="shared" si="5"/>
        <v>0</v>
      </c>
      <c r="G99" s="160"/>
      <c r="H99" s="141" t="s">
        <v>1106</v>
      </c>
      <c r="I99" s="129" t="str">
        <f>VLOOKUP(H99,Presupuesto!$B$11:$C$565,2,0)</f>
        <v>Becas Especiales de Investigación</v>
      </c>
      <c r="J99" s="97" t="str">
        <f t="shared" si="6"/>
        <v>Posgrado</v>
      </c>
      <c r="K99" s="97" t="s">
        <v>412</v>
      </c>
      <c r="L99" s="97"/>
    </row>
    <row r="100" spans="3:12" thickBot="1" x14ac:dyDescent="0.4">
      <c r="C100" s="146"/>
      <c r="D100" s="219"/>
      <c r="E100" s="102"/>
      <c r="F100" s="104">
        <f t="shared" si="5"/>
        <v>0</v>
      </c>
      <c r="G100" s="161"/>
      <c r="H100" s="147"/>
      <c r="I100" s="131" t="e">
        <f>VLOOKUP(H100,Presupuesto!$B$11:$C$565,2,0)</f>
        <v>#N/A</v>
      </c>
      <c r="J100" s="105" t="str">
        <f t="shared" si="6"/>
        <v>Posgrado</v>
      </c>
      <c r="K100" s="123" t="s">
        <v>394</v>
      </c>
      <c r="L100" s="123"/>
    </row>
    <row r="102" spans="3:12" thickBot="1" x14ac:dyDescent="0.4"/>
    <row r="103" spans="3:12" thickBot="1" x14ac:dyDescent="0.4">
      <c r="C103" s="156" t="s">
        <v>53</v>
      </c>
      <c r="D103" s="350">
        <f>SUM(F110:F131)</f>
        <v>0</v>
      </c>
      <c r="F103" s="70"/>
      <c r="G103" s="78"/>
      <c r="H103" s="70"/>
      <c r="I103" s="70"/>
    </row>
    <row r="104" spans="3:12" ht="14.45" x14ac:dyDescent="0.35">
      <c r="C104" s="70"/>
      <c r="D104" s="31"/>
      <c r="E104" s="92"/>
      <c r="F104" s="92"/>
      <c r="G104" s="92"/>
      <c r="H104" s="75"/>
      <c r="I104" s="75"/>
      <c r="J104" s="75"/>
      <c r="K104" s="111"/>
    </row>
    <row r="105" spans="3:12" ht="14.45" x14ac:dyDescent="0.35">
      <c r="C105" s="70"/>
      <c r="D105" s="31"/>
      <c r="E105" s="92"/>
      <c r="F105" s="92"/>
      <c r="G105" s="92"/>
      <c r="H105" s="75"/>
      <c r="I105" s="75"/>
      <c r="J105" s="75"/>
      <c r="K105" s="111"/>
    </row>
    <row r="106" spans="3:12" ht="15.6" x14ac:dyDescent="0.35">
      <c r="C106" s="201" t="s">
        <v>392</v>
      </c>
      <c r="D106" s="347"/>
      <c r="E106" s="92"/>
      <c r="F106" s="92"/>
      <c r="G106" s="92"/>
      <c r="H106" s="75"/>
      <c r="I106" s="75"/>
      <c r="J106" s="75"/>
      <c r="K106" s="111"/>
    </row>
    <row r="107" spans="3:12" ht="18.600000000000001" x14ac:dyDescent="0.35">
      <c r="C107" s="20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2" thickBot="1" x14ac:dyDescent="0.4">
      <c r="F108" s="92"/>
      <c r="G108" s="75"/>
      <c r="H108" s="75"/>
      <c r="I108" s="75"/>
    </row>
    <row r="109" spans="3:12" ht="30.75" thickBot="1" x14ac:dyDescent="0.3">
      <c r="C109" s="128" t="s">
        <v>44</v>
      </c>
      <c r="D109" s="133" t="s">
        <v>55</v>
      </c>
      <c r="E109" s="135" t="s">
        <v>57</v>
      </c>
      <c r="F109" s="134" t="s">
        <v>27</v>
      </c>
      <c r="G109" s="132" t="s">
        <v>131</v>
      </c>
      <c r="H109" s="135" t="s">
        <v>46</v>
      </c>
      <c r="I109" s="132" t="s">
        <v>132</v>
      </c>
      <c r="J109" s="132" t="s">
        <v>410</v>
      </c>
      <c r="K109" s="132" t="s">
        <v>411</v>
      </c>
      <c r="L109" s="132" t="s">
        <v>465</v>
      </c>
    </row>
    <row r="110" spans="3:12" ht="14.45" x14ac:dyDescent="0.35">
      <c r="C110" s="140"/>
      <c r="D110" s="157"/>
      <c r="E110" s="114"/>
      <c r="F110" s="96">
        <f t="shared" ref="F110:F131" si="7">D110*E110</f>
        <v>0</v>
      </c>
      <c r="G110" s="160"/>
      <c r="H110" s="141" t="s">
        <v>1066</v>
      </c>
      <c r="I110" s="129" t="str">
        <f>VLOOKUP(H110,Presupuesto!$B$11:$C$565,2,0)</f>
        <v>BECAS</v>
      </c>
      <c r="J110" s="215" t="s">
        <v>1450</v>
      </c>
      <c r="K110" s="97" t="s">
        <v>394</v>
      </c>
      <c r="L110" s="97"/>
    </row>
    <row r="111" spans="3:12" ht="14.45" x14ac:dyDescent="0.35">
      <c r="C111" s="140"/>
      <c r="D111" s="157"/>
      <c r="E111" s="122"/>
      <c r="F111" s="96">
        <f t="shared" si="7"/>
        <v>0</v>
      </c>
      <c r="G111" s="160"/>
      <c r="H111" s="141" t="s">
        <v>1068</v>
      </c>
      <c r="I111" s="129" t="str">
        <f>VLOOKUP(H111,Presupuesto!$B$11:$C$565,2,0)</f>
        <v>BECAS ESTUDIANTES DE PREGRADO (PLAN REFORMA)</v>
      </c>
      <c r="J111" s="97" t="str">
        <f>$J$110</f>
        <v>Posgrado</v>
      </c>
      <c r="K111" s="97" t="s">
        <v>412</v>
      </c>
      <c r="L111" s="97"/>
    </row>
    <row r="112" spans="3:12" ht="14.45" x14ac:dyDescent="0.35">
      <c r="C112" s="140"/>
      <c r="D112" s="157"/>
      <c r="E112" s="122"/>
      <c r="F112" s="96">
        <f t="shared" si="7"/>
        <v>0</v>
      </c>
      <c r="G112" s="160"/>
      <c r="H112" s="141" t="s">
        <v>1070</v>
      </c>
      <c r="I112" s="129" t="str">
        <f>VLOOKUP(H112,Presupuesto!$B$11:$C$565,2,0)</f>
        <v>BECAS CONVENIO MINISTERIO SALUD -IHSS-UNAH</v>
      </c>
      <c r="J112" s="97" t="str">
        <f t="shared" ref="J112:J131" si="8">$J$110</f>
        <v>Posgrado</v>
      </c>
      <c r="K112" s="97" t="s">
        <v>412</v>
      </c>
      <c r="L112" s="97"/>
    </row>
    <row r="113" spans="3:12" ht="14.45" x14ac:dyDescent="0.35">
      <c r="C113" s="140"/>
      <c r="D113" s="157"/>
      <c r="E113" s="122"/>
      <c r="F113" s="96">
        <f t="shared" si="7"/>
        <v>0</v>
      </c>
      <c r="G113" s="160"/>
      <c r="H113" s="141" t="s">
        <v>1072</v>
      </c>
      <c r="I113" s="129" t="str">
        <f>VLOOKUP(H113,Presupuesto!$B$11:$C$565,2,0)</f>
        <v>BECAS DE ACTUALIZACION Y CAPACITACION DOCENTE</v>
      </c>
      <c r="J113" s="97" t="str">
        <f t="shared" si="8"/>
        <v>Posgrado</v>
      </c>
      <c r="K113" s="97" t="s">
        <v>412</v>
      </c>
      <c r="L113" s="97"/>
    </row>
    <row r="114" spans="3:12" ht="14.45" x14ac:dyDescent="0.35">
      <c r="C114" s="140"/>
      <c r="D114" s="157"/>
      <c r="E114" s="122"/>
      <c r="F114" s="96">
        <f t="shared" si="7"/>
        <v>0</v>
      </c>
      <c r="G114" s="160"/>
      <c r="H114" s="141" t="s">
        <v>1074</v>
      </c>
      <c r="I114" s="129" t="str">
        <f>VLOOKUP(H114,Presupuesto!$B$11:$C$565,2,0)</f>
        <v>BECAS EXCELENCIA ACADEMICA</v>
      </c>
      <c r="J114" s="97" t="str">
        <f t="shared" si="8"/>
        <v>Posgrado</v>
      </c>
      <c r="K114" s="97" t="s">
        <v>412</v>
      </c>
      <c r="L114" s="97"/>
    </row>
    <row r="115" spans="3:12" ht="14.45" x14ac:dyDescent="0.35">
      <c r="C115" s="140"/>
      <c r="D115" s="157"/>
      <c r="E115" s="122"/>
      <c r="F115" s="96">
        <f t="shared" si="7"/>
        <v>0</v>
      </c>
      <c r="G115" s="160"/>
      <c r="H115" s="141" t="s">
        <v>1076</v>
      </c>
      <c r="I115" s="129" t="str">
        <f>VLOOKUP(H115,Presupuesto!$B$11:$C$565,2,0)</f>
        <v>BECAS PARA HIJOS DE LOS TRABAJADORES</v>
      </c>
      <c r="J115" s="97" t="str">
        <f t="shared" si="8"/>
        <v>Posgrado</v>
      </c>
      <c r="K115" s="97" t="s">
        <v>401</v>
      </c>
      <c r="L115" s="97"/>
    </row>
    <row r="116" spans="3:12" ht="14.45" x14ac:dyDescent="0.35">
      <c r="C116" s="140"/>
      <c r="D116" s="157"/>
      <c r="E116" s="122"/>
      <c r="F116" s="96">
        <f t="shared" si="7"/>
        <v>0</v>
      </c>
      <c r="G116" s="160"/>
      <c r="H116" s="141" t="s">
        <v>1078</v>
      </c>
      <c r="I116" s="129" t="str">
        <f>VLOOKUP(H116,Presupuesto!$B$11:$C$565,2,0)</f>
        <v>BECAS POST GRADO ECONOMIA</v>
      </c>
      <c r="J116" s="97" t="str">
        <f t="shared" si="8"/>
        <v>Posgrado</v>
      </c>
      <c r="K116" s="97" t="s">
        <v>412</v>
      </c>
      <c r="L116" s="97"/>
    </row>
    <row r="117" spans="3:12" ht="14.45" x14ac:dyDescent="0.35">
      <c r="C117" s="140"/>
      <c r="D117" s="157"/>
      <c r="E117" s="122"/>
      <c r="F117" s="96">
        <f t="shared" si="7"/>
        <v>0</v>
      </c>
      <c r="G117" s="160"/>
      <c r="H117" s="141" t="s">
        <v>1080</v>
      </c>
      <c r="I117" s="129" t="str">
        <f>VLOOKUP(H117,Presupuesto!$B$11:$C$565,2,0)</f>
        <v>BECAS POST-GRADO DE TRABAJO SOCIAL</v>
      </c>
      <c r="J117" s="97" t="str">
        <f t="shared" si="8"/>
        <v>Posgrado</v>
      </c>
      <c r="K117" s="97" t="s">
        <v>412</v>
      </c>
      <c r="L117" s="97"/>
    </row>
    <row r="118" spans="3:12" ht="14.45" x14ac:dyDescent="0.35">
      <c r="C118" s="140"/>
      <c r="D118" s="157"/>
      <c r="E118" s="122"/>
      <c r="F118" s="96">
        <f t="shared" si="7"/>
        <v>0</v>
      </c>
      <c r="G118" s="160"/>
      <c r="H118" s="141" t="s">
        <v>1082</v>
      </c>
      <c r="I118" s="129" t="str">
        <f>VLOOKUP(H118,Presupuesto!$B$11:$C$565,2,0)</f>
        <v>BECAS PROFESIONALIZANTES DOCENTE (PLAN DE REFORMA)</v>
      </c>
      <c r="J118" s="97" t="str">
        <f t="shared" si="8"/>
        <v>Posgrado</v>
      </c>
      <c r="K118" s="97" t="s">
        <v>412</v>
      </c>
      <c r="L118" s="97"/>
    </row>
    <row r="119" spans="3:12" ht="14.45" x14ac:dyDescent="0.35">
      <c r="C119" s="140"/>
      <c r="D119" s="157"/>
      <c r="E119" s="122"/>
      <c r="F119" s="96">
        <f t="shared" si="7"/>
        <v>0</v>
      </c>
      <c r="G119" s="160"/>
      <c r="H119" s="141" t="s">
        <v>1084</v>
      </c>
      <c r="I119" s="129" t="str">
        <f>VLOOKUP(H119,Presupuesto!$B$11:$C$565,2,0)</f>
        <v>PRESTAMOS A ESTUDIANTES</v>
      </c>
      <c r="J119" s="97" t="str">
        <f t="shared" si="8"/>
        <v>Posgrado</v>
      </c>
      <c r="K119" s="97" t="s">
        <v>412</v>
      </c>
      <c r="L119" s="97"/>
    </row>
    <row r="120" spans="3:12" ht="14.45" x14ac:dyDescent="0.35">
      <c r="C120" s="140"/>
      <c r="D120" s="157"/>
      <c r="E120" s="122"/>
      <c r="F120" s="96">
        <f t="shared" si="7"/>
        <v>0</v>
      </c>
      <c r="G120" s="160"/>
      <c r="H120" s="141" t="s">
        <v>1086</v>
      </c>
      <c r="I120" s="129" t="str">
        <f>VLOOKUP(H120,Presupuesto!$B$11:$C$565,2,0)</f>
        <v>BECAS TALLERES EMPLEADOS A ESTUDIANTES</v>
      </c>
      <c r="J120" s="97" t="str">
        <f t="shared" si="8"/>
        <v>Posgrado</v>
      </c>
      <c r="K120" s="97" t="s">
        <v>412</v>
      </c>
      <c r="L120" s="97"/>
    </row>
    <row r="121" spans="3:12" ht="14.45" x14ac:dyDescent="0.35">
      <c r="C121" s="140"/>
      <c r="D121" s="157"/>
      <c r="E121" s="122"/>
      <c r="F121" s="96">
        <f t="shared" si="7"/>
        <v>0</v>
      </c>
      <c r="G121" s="160"/>
      <c r="H121" s="141" t="s">
        <v>1088</v>
      </c>
      <c r="I121" s="129" t="str">
        <f>VLOOKUP(H121,Presupuesto!$B$11:$C$565,2,0)</f>
        <v>BECAS EXTERNAS DE INVESTIGACION</v>
      </c>
      <c r="J121" s="97" t="str">
        <f t="shared" si="8"/>
        <v>Posgrado</v>
      </c>
      <c r="K121" s="97" t="s">
        <v>412</v>
      </c>
      <c r="L121" s="97"/>
    </row>
    <row r="122" spans="3:12" ht="14.45" x14ac:dyDescent="0.35">
      <c r="C122" s="140"/>
      <c r="D122" s="157"/>
      <c r="E122" s="122"/>
      <c r="F122" s="96">
        <f t="shared" si="7"/>
        <v>0</v>
      </c>
      <c r="G122" s="160"/>
      <c r="H122" s="141" t="s">
        <v>1090</v>
      </c>
      <c r="I122" s="129" t="str">
        <f>VLOOKUP(H122,Presupuesto!$B$11:$C$565,2,0)</f>
        <v>BECAS SUSTANTIVAS DE INVESTIGACIÓN</v>
      </c>
      <c r="J122" s="97" t="str">
        <f t="shared" si="8"/>
        <v>Posgrado</v>
      </c>
      <c r="K122" s="97" t="s">
        <v>412</v>
      </c>
      <c r="L122" s="97"/>
    </row>
    <row r="123" spans="3:12" ht="14.45" x14ac:dyDescent="0.35">
      <c r="C123" s="140"/>
      <c r="D123" s="157"/>
      <c r="E123" s="122"/>
      <c r="F123" s="96">
        <f t="shared" si="7"/>
        <v>0</v>
      </c>
      <c r="G123" s="160"/>
      <c r="H123" s="141" t="s">
        <v>1092</v>
      </c>
      <c r="I123" s="129" t="str">
        <f>VLOOKUP(H123,Presupuesto!$B$11:$C$565,2,0)</f>
        <v>BECAS DE INVEST, PARA ESTUD. DE PREGRADO</v>
      </c>
      <c r="J123" s="97" t="str">
        <f t="shared" si="8"/>
        <v>Posgrado</v>
      </c>
      <c r="K123" s="97" t="s">
        <v>412</v>
      </c>
      <c r="L123" s="97"/>
    </row>
    <row r="124" spans="3:12" ht="14.45" x14ac:dyDescent="0.35">
      <c r="C124" s="140"/>
      <c r="D124" s="157"/>
      <c r="E124" s="122"/>
      <c r="F124" s="96">
        <f t="shared" si="7"/>
        <v>0</v>
      </c>
      <c r="G124" s="160"/>
      <c r="H124" s="141" t="s">
        <v>1094</v>
      </c>
      <c r="I124" s="129" t="str">
        <f>VLOOKUP(H124,Presupuesto!$B$11:$C$565,2,0)</f>
        <v>BECAS DE INVEST. PARA DOC.DE POST-GRADO</v>
      </c>
      <c r="J124" s="97" t="str">
        <f t="shared" si="8"/>
        <v>Posgrado</v>
      </c>
      <c r="K124" s="97" t="s">
        <v>412</v>
      </c>
      <c r="L124" s="97"/>
    </row>
    <row r="125" spans="3:12" ht="14.45" x14ac:dyDescent="0.35">
      <c r="C125" s="140"/>
      <c r="D125" s="157"/>
      <c r="E125" s="122"/>
      <c r="F125" s="96">
        <f t="shared" si="7"/>
        <v>0</v>
      </c>
      <c r="G125" s="160"/>
      <c r="H125" s="141" t="s">
        <v>1096</v>
      </c>
      <c r="I125" s="129" t="str">
        <f>VLOOKUP(H125,Presupuesto!$B$11:$C$565,2,0)</f>
        <v>BECAS BÁSICAS DE INVESTIGACIÓN</v>
      </c>
      <c r="J125" s="97" t="str">
        <f t="shared" si="8"/>
        <v>Posgrado</v>
      </c>
      <c r="K125" s="97" t="s">
        <v>412</v>
      </c>
      <c r="L125" s="97"/>
    </row>
    <row r="126" spans="3:12" ht="14.45" x14ac:dyDescent="0.35">
      <c r="C126" s="140"/>
      <c r="D126" s="157"/>
      <c r="E126" s="122"/>
      <c r="F126" s="96">
        <f t="shared" si="7"/>
        <v>0</v>
      </c>
      <c r="G126" s="160"/>
      <c r="H126" s="141" t="s">
        <v>1098</v>
      </c>
      <c r="I126" s="129" t="str">
        <f>VLOOKUP(H126,Presupuesto!$B$11:$C$565,2,0)</f>
        <v>BECAS RELEVO GENERACIONAL</v>
      </c>
      <c r="J126" s="97" t="str">
        <f t="shared" si="8"/>
        <v>Posgrado</v>
      </c>
      <c r="K126" s="97" t="s">
        <v>412</v>
      </c>
      <c r="L126" s="97"/>
    </row>
    <row r="127" spans="3:12" ht="14.45" x14ac:dyDescent="0.35">
      <c r="C127" s="140"/>
      <c r="D127" s="157"/>
      <c r="E127" s="122"/>
      <c r="F127" s="96">
        <f t="shared" si="7"/>
        <v>0</v>
      </c>
      <c r="G127" s="160"/>
      <c r="H127" s="141" t="s">
        <v>1100</v>
      </c>
      <c r="I127" s="129" t="str">
        <f>VLOOKUP(H127,Presupuesto!$B$11:$C$565,2,0)</f>
        <v>BECAS DE EQUIDAD</v>
      </c>
      <c r="J127" s="97" t="str">
        <f t="shared" si="8"/>
        <v>Posgrado</v>
      </c>
      <c r="K127" s="97" t="s">
        <v>412</v>
      </c>
      <c r="L127" s="97"/>
    </row>
    <row r="128" spans="3:12" ht="14.45" x14ac:dyDescent="0.35">
      <c r="C128" s="140"/>
      <c r="D128" s="157"/>
      <c r="E128" s="122"/>
      <c r="F128" s="96">
        <f t="shared" si="7"/>
        <v>0</v>
      </c>
      <c r="G128" s="160"/>
      <c r="H128" s="141" t="s">
        <v>1102</v>
      </c>
      <c r="I128" s="129" t="str">
        <f>VLOOKUP(H128,Presupuesto!$B$11:$C$565,2,0)</f>
        <v>PREMIOS AL INVESTIGADOR</v>
      </c>
      <c r="J128" s="97" t="str">
        <f t="shared" si="8"/>
        <v>Posgrado</v>
      </c>
      <c r="K128" s="97" t="s">
        <v>412</v>
      </c>
      <c r="L128" s="97"/>
    </row>
    <row r="129" spans="3:12" ht="14.45" x14ac:dyDescent="0.35">
      <c r="C129" s="140"/>
      <c r="D129" s="157"/>
      <c r="E129" s="122"/>
      <c r="F129" s="96">
        <f t="shared" si="7"/>
        <v>0</v>
      </c>
      <c r="G129" s="160"/>
      <c r="H129" s="141" t="s">
        <v>1104</v>
      </c>
      <c r="I129" s="129" t="str">
        <f>VLOOKUP(H129,Presupuesto!$B$11:$C$565,2,0)</f>
        <v>BECAS DE INV. PARA ESTUDIANTES DE POSTGRADO</v>
      </c>
      <c r="J129" s="97" t="str">
        <f t="shared" si="8"/>
        <v>Posgrado</v>
      </c>
      <c r="K129" s="97" t="s">
        <v>412</v>
      </c>
      <c r="L129" s="97"/>
    </row>
    <row r="130" spans="3:12" ht="14.45" x14ac:dyDescent="0.35">
      <c r="C130" s="140"/>
      <c r="D130" s="157"/>
      <c r="E130" s="122"/>
      <c r="F130" s="96">
        <f t="shared" si="7"/>
        <v>0</v>
      </c>
      <c r="G130" s="160"/>
      <c r="H130" s="141" t="s">
        <v>1106</v>
      </c>
      <c r="I130" s="129" t="str">
        <f>VLOOKUP(H130,Presupuesto!$B$11:$C$565,2,0)</f>
        <v>Becas Especiales de Investigación</v>
      </c>
      <c r="J130" s="97" t="str">
        <f t="shared" si="8"/>
        <v>Posgrado</v>
      </c>
      <c r="K130" s="97" t="s">
        <v>412</v>
      </c>
      <c r="L130" s="97"/>
    </row>
    <row r="131" spans="3:12" thickBot="1" x14ac:dyDescent="0.4">
      <c r="C131" s="146"/>
      <c r="D131" s="219"/>
      <c r="E131" s="102"/>
      <c r="F131" s="104">
        <f t="shared" si="7"/>
        <v>0</v>
      </c>
      <c r="G131" s="161"/>
      <c r="H131" s="147"/>
      <c r="I131" s="131" t="e">
        <f>VLOOKUP(H131,Presupuesto!$B$11:$C$565,2,0)</f>
        <v>#N/A</v>
      </c>
      <c r="J131" s="105" t="str">
        <f t="shared" si="8"/>
        <v>Posgrado</v>
      </c>
      <c r="K131" s="123" t="s">
        <v>394</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12</vt:i4>
      </vt:variant>
    </vt:vector>
  </HeadingPairs>
  <TitlesOfParts>
    <vt:vector size="4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'1. Desarrollo e Innov. Curricu.'!Área_de_impresión</vt:lpstr>
      <vt:lpstr>'11. Gestion Administrativa'!Área_de_impresión</vt:lpstr>
      <vt:lpstr>'2. Investigación Científica'!Área_de_impresión</vt:lpstr>
      <vt:lpstr>'3. Vinculación Univ. Sociedad'!Área_de_impresión</vt:lpstr>
      <vt:lpstr>'4. Docencia y Profesorado Univ.'!Área_de_impresión</vt:lpstr>
      <vt:lpstr>'5. Estudiantes y Graduados'!Área_de_impresión</vt:lpstr>
      <vt:lpstr>'6. Gestión del Conocimiento'!Área_de_impresión</vt:lpstr>
      <vt:lpstr>'7. Lo Esencial de la Reforma U.'!Área_de_impresión</vt:lpstr>
      <vt:lpstr>'8. Asegura. de la Calid. y M'!Área_de_impresión</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2015-10-05T16:48:07Z</cp:lastPrinted>
  <dcterms:created xsi:type="dcterms:W3CDTF">2010-05-02T01:28:32Z</dcterms:created>
  <dcterms:modified xsi:type="dcterms:W3CDTF">2015-10-07T00:10:34Z</dcterms:modified>
</cp:coreProperties>
</file>