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0" windowWidth="11880" windowHeight="337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r:id="rId9"/>
    <sheet name="7. Infraestructura" sheetId="42"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state="hidden" r:id="rId18"/>
    <sheet name="8. Asegura. de la Calid. y M" sheetId="33" r:id="rId19"/>
    <sheet name="9. Cultura de Inno. Insti..." sheetId="47"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TECNOLÓGICOS'!$J$11:$J$79</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J170" i="10" l="1"/>
  <c r="I170" i="10"/>
  <c r="F170" i="10"/>
  <c r="J169" i="10"/>
  <c r="I169" i="10"/>
  <c r="F169" i="10"/>
  <c r="J168" i="10"/>
  <c r="I168" i="10"/>
  <c r="F168" i="10"/>
  <c r="J167" i="10"/>
  <c r="I167" i="10"/>
  <c r="F167" i="10"/>
  <c r="J166" i="10"/>
  <c r="I166" i="10"/>
  <c r="F166" i="10"/>
  <c r="J165" i="10"/>
  <c r="I165" i="10"/>
  <c r="F165" i="10"/>
  <c r="J164" i="10"/>
  <c r="I164" i="10"/>
  <c r="F164" i="10"/>
  <c r="J163" i="10"/>
  <c r="I163" i="10"/>
  <c r="F163" i="10"/>
  <c r="J162" i="10"/>
  <c r="I162" i="10"/>
  <c r="F162" i="10"/>
  <c r="J161" i="10"/>
  <c r="I161" i="10"/>
  <c r="F161" i="10"/>
  <c r="J160" i="10"/>
  <c r="I160" i="10"/>
  <c r="F160" i="10"/>
  <c r="J159" i="10"/>
  <c r="I159" i="10"/>
  <c r="F159" i="10"/>
  <c r="J158" i="10"/>
  <c r="I158" i="10"/>
  <c r="E158" i="10"/>
  <c r="F158" i="10" s="1"/>
  <c r="I157" i="10"/>
  <c r="E157" i="10"/>
  <c r="F157" i="10" s="1"/>
  <c r="C154" i="10"/>
  <c r="O23" i="50"/>
  <c r="O24" i="50"/>
  <c r="O25" i="50"/>
  <c r="O26" i="50"/>
  <c r="O27" i="50"/>
  <c r="O28" i="50"/>
  <c r="J146" i="10"/>
  <c r="I146" i="10"/>
  <c r="F146" i="10"/>
  <c r="J145" i="10"/>
  <c r="I145" i="10"/>
  <c r="F145" i="10"/>
  <c r="J144" i="10"/>
  <c r="I144" i="10"/>
  <c r="F144" i="10"/>
  <c r="J143" i="10"/>
  <c r="I143" i="10"/>
  <c r="F143" i="10"/>
  <c r="J142" i="10"/>
  <c r="I142" i="10"/>
  <c r="F142" i="10"/>
  <c r="J141" i="10"/>
  <c r="I141" i="10"/>
  <c r="F141" i="10"/>
  <c r="J140" i="10"/>
  <c r="I140" i="10"/>
  <c r="F140" i="10"/>
  <c r="J139" i="10"/>
  <c r="I139" i="10"/>
  <c r="F139" i="10"/>
  <c r="J138" i="10"/>
  <c r="I138" i="10"/>
  <c r="F138" i="10"/>
  <c r="J137" i="10"/>
  <c r="I137" i="10"/>
  <c r="F137" i="10"/>
  <c r="J136" i="10"/>
  <c r="I136" i="10"/>
  <c r="F136" i="10"/>
  <c r="J135" i="10"/>
  <c r="I135" i="10"/>
  <c r="F135" i="10"/>
  <c r="J134" i="10"/>
  <c r="I134" i="10"/>
  <c r="E134" i="10"/>
  <c r="F134" i="10" s="1"/>
  <c r="I133" i="10"/>
  <c r="E133" i="10"/>
  <c r="F133" i="10" s="1"/>
  <c r="C130" i="10"/>
  <c r="J122" i="10"/>
  <c r="I122" i="10"/>
  <c r="F122" i="10"/>
  <c r="J121" i="10"/>
  <c r="I121" i="10"/>
  <c r="F121" i="10"/>
  <c r="J120" i="10"/>
  <c r="I120" i="10"/>
  <c r="F120" i="10"/>
  <c r="J119" i="10"/>
  <c r="I119" i="10"/>
  <c r="F119" i="10"/>
  <c r="J118" i="10"/>
  <c r="I118" i="10"/>
  <c r="F118" i="10"/>
  <c r="J117" i="10"/>
  <c r="I117" i="10"/>
  <c r="F117" i="10"/>
  <c r="J116" i="10"/>
  <c r="I116" i="10"/>
  <c r="F116" i="10"/>
  <c r="J115" i="10"/>
  <c r="I115" i="10"/>
  <c r="F115" i="10"/>
  <c r="J114" i="10"/>
  <c r="I114" i="10"/>
  <c r="F114" i="10"/>
  <c r="J113" i="10"/>
  <c r="I113" i="10"/>
  <c r="F113" i="10"/>
  <c r="J112" i="10"/>
  <c r="I112" i="10"/>
  <c r="F112" i="10"/>
  <c r="J111" i="10"/>
  <c r="I111" i="10"/>
  <c r="F111" i="10"/>
  <c r="J110" i="10"/>
  <c r="I110" i="10"/>
  <c r="E110" i="10"/>
  <c r="F110" i="10" s="1"/>
  <c r="I109" i="10"/>
  <c r="E109" i="10"/>
  <c r="F109" i="10" s="1"/>
  <c r="C106" i="10"/>
  <c r="J99" i="10"/>
  <c r="I99" i="10"/>
  <c r="F99" i="10"/>
  <c r="J98" i="10"/>
  <c r="I98" i="10"/>
  <c r="F98" i="10"/>
  <c r="J97" i="10"/>
  <c r="I97" i="10"/>
  <c r="F97" i="10"/>
  <c r="J96" i="10"/>
  <c r="I96" i="10"/>
  <c r="F96" i="10"/>
  <c r="J95" i="10"/>
  <c r="I95" i="10"/>
  <c r="F95" i="10"/>
  <c r="J94" i="10"/>
  <c r="I94" i="10"/>
  <c r="F94" i="10"/>
  <c r="J93" i="10"/>
  <c r="I93" i="10"/>
  <c r="F93" i="10"/>
  <c r="J92" i="10"/>
  <c r="I92" i="10"/>
  <c r="F92" i="10"/>
  <c r="J91" i="10"/>
  <c r="I91" i="10"/>
  <c r="F91" i="10"/>
  <c r="J90" i="10"/>
  <c r="I90" i="10"/>
  <c r="F90" i="10"/>
  <c r="J89" i="10"/>
  <c r="I89" i="10"/>
  <c r="F89" i="10"/>
  <c r="J88" i="10"/>
  <c r="I88" i="10"/>
  <c r="F88" i="10"/>
  <c r="J87" i="10"/>
  <c r="I87" i="10"/>
  <c r="F87" i="10"/>
  <c r="E87" i="10"/>
  <c r="I86" i="10"/>
  <c r="E86" i="10"/>
  <c r="F86" i="10" s="1"/>
  <c r="C83" i="10"/>
  <c r="J76" i="10"/>
  <c r="I76" i="10"/>
  <c r="F76" i="10"/>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J66" i="10"/>
  <c r="I66" i="10"/>
  <c r="F66" i="10"/>
  <c r="J65" i="10"/>
  <c r="I65" i="10"/>
  <c r="F65" i="10"/>
  <c r="J64" i="10"/>
  <c r="I64" i="10"/>
  <c r="E64" i="10"/>
  <c r="F64" i="10" s="1"/>
  <c r="I63" i="10"/>
  <c r="E63" i="10"/>
  <c r="F63" i="10" s="1"/>
  <c r="C60"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F42" i="10"/>
  <c r="J41" i="10"/>
  <c r="I41" i="10"/>
  <c r="E41" i="10"/>
  <c r="F41" i="10" s="1"/>
  <c r="I40" i="10"/>
  <c r="E40" i="10"/>
  <c r="F40" i="10" s="1"/>
  <c r="C37" i="10"/>
  <c r="O9" i="44"/>
  <c r="P13" i="29"/>
  <c r="O13" i="29"/>
  <c r="O12" i="29"/>
  <c r="H12" i="29"/>
  <c r="P12" i="29" s="1"/>
  <c r="P11" i="29"/>
  <c r="O10" i="29"/>
  <c r="P10" i="29"/>
  <c r="O9" i="29"/>
  <c r="P9" i="29"/>
  <c r="H20" i="21"/>
  <c r="P20" i="21" s="1"/>
  <c r="H19" i="21"/>
  <c r="P19" i="21" s="1"/>
  <c r="H18" i="21"/>
  <c r="P18" i="21" s="1"/>
  <c r="H17" i="21"/>
  <c r="P17" i="21" s="1"/>
  <c r="D79" i="10" l="1"/>
  <c r="H24" i="50" s="1"/>
  <c r="P24" i="50" s="1"/>
  <c r="D102" i="10"/>
  <c r="H27" i="50" s="1"/>
  <c r="P27" i="50" s="1"/>
  <c r="D126" i="10"/>
  <c r="H28" i="50" s="1"/>
  <c r="P28" i="50" s="1"/>
  <c r="D150" i="10"/>
  <c r="H23" i="50" s="1"/>
  <c r="P23" i="50" s="1"/>
  <c r="D56" i="10"/>
  <c r="H25" i="50" s="1"/>
  <c r="P25" i="50" s="1"/>
  <c r="D33" i="10"/>
  <c r="H26" i="50" s="1"/>
  <c r="P26" i="50" s="1"/>
  <c r="H38" i="22" l="1"/>
  <c r="O15" i="21"/>
  <c r="P15" i="21"/>
  <c r="O16" i="21"/>
  <c r="P16" i="21"/>
  <c r="P14" i="21"/>
  <c r="O14" i="21"/>
  <c r="O11" i="21" l="1"/>
  <c r="P26" i="29"/>
  <c r="O26" i="29"/>
  <c r="P25" i="29"/>
  <c r="O25" i="29"/>
  <c r="P24" i="29"/>
  <c r="O24" i="29"/>
  <c r="P23" i="29"/>
  <c r="O23" i="29"/>
  <c r="P22" i="29"/>
  <c r="O22" i="29"/>
  <c r="P21" i="29"/>
  <c r="O21" i="29"/>
  <c r="P20" i="29"/>
  <c r="O20" i="29"/>
  <c r="O40" i="21"/>
  <c r="P40" i="21"/>
  <c r="O41" i="21"/>
  <c r="P41" i="21"/>
  <c r="O42" i="21"/>
  <c r="P42" i="21"/>
  <c r="O43" i="21"/>
  <c r="P43" i="21"/>
  <c r="O44" i="21"/>
  <c r="P44" i="21"/>
  <c r="O45" i="21"/>
  <c r="P45" i="21"/>
  <c r="O46" i="21"/>
  <c r="P46" i="21"/>
  <c r="O47" i="21"/>
  <c r="P47" i="21"/>
  <c r="P35" i="21"/>
  <c r="O35" i="21"/>
  <c r="P34" i="21"/>
  <c r="O34" i="21"/>
  <c r="P33" i="21"/>
  <c r="O33" i="21"/>
  <c r="P32" i="21"/>
  <c r="O32" i="21"/>
  <c r="O31" i="21"/>
  <c r="P31" i="21"/>
  <c r="O37" i="21"/>
  <c r="P37" i="21"/>
  <c r="O38" i="21"/>
  <c r="P38" i="21"/>
  <c r="P28" i="21"/>
  <c r="O28" i="21"/>
  <c r="E62" i="7" l="1"/>
  <c r="E61" i="7"/>
  <c r="E60" i="7"/>
  <c r="C52" i="7"/>
  <c r="C33" i="7"/>
  <c r="E43" i="7"/>
  <c r="E42" i="7"/>
  <c r="E41" i="7"/>
  <c r="E24" i="7"/>
  <c r="E23" i="7"/>
  <c r="E22" i="7"/>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14" i="7"/>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O73" i="50"/>
  <c r="P73" i="50"/>
  <c r="O74" i="50"/>
  <c r="P74" i="50"/>
  <c r="O75" i="50"/>
  <c r="P75" i="50"/>
  <c r="O76" i="50"/>
  <c r="P76" i="50"/>
  <c r="O77" i="50"/>
  <c r="P77" i="50"/>
  <c r="O78" i="50"/>
  <c r="P78" i="50"/>
  <c r="O79" i="50"/>
  <c r="P79" i="50"/>
  <c r="N81" i="50"/>
  <c r="M81" i="50"/>
  <c r="L81" i="50"/>
  <c r="K81" i="50"/>
  <c r="J81" i="50"/>
  <c r="I81" i="50"/>
  <c r="G81" i="50"/>
  <c r="P80" i="50"/>
  <c r="O80" i="50"/>
  <c r="O22" i="50"/>
  <c r="P21" i="50"/>
  <c r="O21" i="50"/>
  <c r="P20" i="50"/>
  <c r="O20" i="50"/>
  <c r="P19" i="50"/>
  <c r="O19" i="50"/>
  <c r="P18" i="50"/>
  <c r="O18" i="50"/>
  <c r="O81" i="50" l="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16" i="44"/>
  <c r="P16" i="44"/>
  <c r="O17" i="44"/>
  <c r="P17" i="44"/>
  <c r="O18" i="44"/>
  <c r="P18" i="44"/>
  <c r="O19" i="44"/>
  <c r="P19" i="44"/>
  <c r="O20" i="44"/>
  <c r="P20" i="44"/>
  <c r="O8" i="44"/>
  <c r="O10" i="24"/>
  <c r="P10" i="24"/>
  <c r="O11" i="24"/>
  <c r="P11" i="24"/>
  <c r="O12" i="24"/>
  <c r="P12" i="24"/>
  <c r="O13" i="24"/>
  <c r="P13" i="24"/>
  <c r="O14" i="24"/>
  <c r="P14" i="24"/>
  <c r="O15" i="24"/>
  <c r="O16" i="24"/>
  <c r="O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O8" i="47"/>
  <c r="O11" i="33"/>
  <c r="P11" i="33"/>
  <c r="O12" i="33"/>
  <c r="P12" i="33"/>
  <c r="O13" i="33"/>
  <c r="P13" i="33"/>
  <c r="O14" i="33"/>
  <c r="P14" i="33"/>
  <c r="O15" i="33"/>
  <c r="P15" i="33"/>
  <c r="O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30" i="29"/>
  <c r="O30" i="29"/>
  <c r="P29" i="29"/>
  <c r="O29" i="29"/>
  <c r="P28" i="29"/>
  <c r="O28" i="29"/>
  <c r="P27" i="29"/>
  <c r="O27" i="29"/>
  <c r="O19" i="29"/>
  <c r="O18" i="29"/>
  <c r="P17" i="29"/>
  <c r="O17" i="29"/>
  <c r="P16" i="29"/>
  <c r="O16" i="29"/>
  <c r="O15"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10" i="21"/>
  <c r="P10" i="21"/>
  <c r="O12" i="21"/>
  <c r="P12" i="21"/>
  <c r="O13" i="21"/>
  <c r="P13" i="21"/>
  <c r="O29" i="21"/>
  <c r="P29" i="21"/>
  <c r="O30" i="21"/>
  <c r="O39" i="21"/>
  <c r="O48" i="21"/>
  <c r="P48" i="21"/>
  <c r="O49" i="21"/>
  <c r="P49" i="21"/>
  <c r="O52" i="21"/>
  <c r="P52" i="21"/>
  <c r="O53" i="21"/>
  <c r="P53" i="21"/>
  <c r="O54" i="21"/>
  <c r="P54" i="21"/>
  <c r="O55" i="21"/>
  <c r="P55" i="21"/>
  <c r="O56" i="21"/>
  <c r="P56" i="21"/>
  <c r="O57" i="21"/>
  <c r="P57" i="21"/>
  <c r="O58" i="21"/>
  <c r="O59" i="21"/>
  <c r="P59" i="21"/>
  <c r="O60" i="21"/>
  <c r="P60" i="21"/>
  <c r="O61" i="21"/>
  <c r="P61" i="21"/>
  <c r="O62" i="21"/>
  <c r="P62" i="21"/>
  <c r="O63" i="21"/>
  <c r="P63" i="21"/>
  <c r="O64" i="21"/>
  <c r="P64" i="21"/>
  <c r="O65" i="21"/>
  <c r="P65" i="21"/>
  <c r="O10" i="28"/>
  <c r="O11" i="28"/>
  <c r="O12" i="28"/>
  <c r="O13" i="28"/>
  <c r="O14" i="28"/>
  <c r="O15" i="28"/>
  <c r="O17" i="28"/>
  <c r="O18" i="28"/>
  <c r="O19" i="28"/>
  <c r="O20" i="28"/>
  <c r="O21" i="28"/>
  <c r="O22" i="28"/>
  <c r="O23" i="28"/>
  <c r="O24" i="28"/>
  <c r="O25" i="28"/>
  <c r="O26" i="28"/>
  <c r="O27" i="28"/>
  <c r="O28" i="28"/>
  <c r="O9" i="28"/>
  <c r="P9" i="28"/>
  <c r="P10" i="28"/>
  <c r="P11" i="28"/>
  <c r="P12" i="28"/>
  <c r="P14" i="28"/>
  <c r="P15" i="28"/>
  <c r="P17" i="28"/>
  <c r="P18" i="28"/>
  <c r="P19" i="28"/>
  <c r="P20" i="28"/>
  <c r="P21" i="28"/>
  <c r="P22" i="28"/>
  <c r="P23" i="28"/>
  <c r="P24" i="28"/>
  <c r="P25" i="28"/>
  <c r="P26" i="28"/>
  <c r="P27" i="28"/>
  <c r="P28"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G95" i="7"/>
  <c r="J94" i="7"/>
  <c r="G94" i="7"/>
  <c r="J93" i="7"/>
  <c r="G93" i="7"/>
  <c r="J83" i="7"/>
  <c r="F83" i="7"/>
  <c r="G83" i="7" s="1"/>
  <c r="J82" i="7"/>
  <c r="G82" i="7"/>
  <c r="J81" i="7"/>
  <c r="E81" i="7"/>
  <c r="G81" i="7" s="1"/>
  <c r="J80" i="7"/>
  <c r="E80" i="7"/>
  <c r="G80" i="7" s="1"/>
  <c r="J79" i="7"/>
  <c r="E79" i="7"/>
  <c r="G79" i="7" s="1"/>
  <c r="J78" i="7"/>
  <c r="G78" i="7"/>
  <c r="J77" i="7"/>
  <c r="G77" i="7"/>
  <c r="J76" i="7"/>
  <c r="E76" i="7"/>
  <c r="G76" i="7" s="1"/>
  <c r="J75" i="7"/>
  <c r="G75" i="7"/>
  <c r="J74" i="7"/>
  <c r="G74" i="7"/>
  <c r="J64" i="7"/>
  <c r="F64" i="7"/>
  <c r="G64" i="7" s="1"/>
  <c r="J63" i="7"/>
  <c r="G63" i="7"/>
  <c r="J62" i="7"/>
  <c r="G62" i="7"/>
  <c r="J61" i="7"/>
  <c r="G61" i="7"/>
  <c r="J60" i="7"/>
  <c r="G60" i="7"/>
  <c r="J59" i="7"/>
  <c r="G59" i="7"/>
  <c r="J58" i="7"/>
  <c r="G58" i="7"/>
  <c r="J57" i="7"/>
  <c r="G57" i="7"/>
  <c r="J56" i="7"/>
  <c r="G56" i="7"/>
  <c r="J55" i="7"/>
  <c r="G55" i="7"/>
  <c r="J45" i="7"/>
  <c r="F45" i="7"/>
  <c r="G45" i="7" s="1"/>
  <c r="J44" i="7"/>
  <c r="G44" i="7"/>
  <c r="J43" i="7"/>
  <c r="G43" i="7"/>
  <c r="J42" i="7"/>
  <c r="G42" i="7"/>
  <c r="J41" i="7"/>
  <c r="G41" i="7"/>
  <c r="J40" i="7"/>
  <c r="G40" i="7"/>
  <c r="J39" i="7"/>
  <c r="G39" i="7"/>
  <c r="J38" i="7"/>
  <c r="G38" i="7"/>
  <c r="J37" i="7"/>
  <c r="G37" i="7"/>
  <c r="J36" i="7"/>
  <c r="G36" i="7"/>
  <c r="D72" i="40" l="1"/>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F180" i="8"/>
  <c r="G180" i="8" s="1"/>
  <c r="D67" i="9"/>
  <c r="D86" i="9"/>
  <c r="D124" i="9"/>
  <c r="D103" i="40"/>
  <c r="D143" i="9"/>
  <c r="D200" i="9"/>
  <c r="D219" i="9"/>
  <c r="D96" i="43"/>
  <c r="D40" i="42"/>
  <c r="D160" i="42"/>
  <c r="D70" i="42"/>
  <c r="D41" i="40"/>
  <c r="D54" i="12"/>
  <c r="H8" i="21" s="1"/>
  <c r="P8" i="21" s="1"/>
  <c r="D142" i="12"/>
  <c r="H9" i="21" s="1"/>
  <c r="P9" i="21" s="1"/>
  <c r="D230" i="12"/>
  <c r="H19" i="29" s="1"/>
  <c r="P19" i="29" s="1"/>
  <c r="D495" i="12"/>
  <c r="H17" i="24" s="1"/>
  <c r="P17" i="24" s="1"/>
  <c r="D583" i="12"/>
  <c r="H8" i="23" s="1"/>
  <c r="P8" i="23" s="1"/>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H18" i="29" s="1"/>
  <c r="P18" i="29" s="1"/>
  <c r="F768" i="8"/>
  <c r="G768" i="8" s="1"/>
  <c r="F804" i="8"/>
  <c r="G804" i="8" s="1"/>
  <c r="F756" i="8"/>
  <c r="G756" i="8" s="1"/>
  <c r="F753" i="8"/>
  <c r="G753" i="8" s="1"/>
  <c r="F762" i="8"/>
  <c r="G762" i="8" s="1"/>
  <c r="F745" i="8"/>
  <c r="G745" i="8" s="1"/>
  <c r="F766" i="8"/>
  <c r="G766" i="8" s="1"/>
  <c r="F774" i="8"/>
  <c r="G774" i="8" s="1"/>
  <c r="D48" i="7"/>
  <c r="H15" i="29" s="1"/>
  <c r="P15" i="29" s="1"/>
  <c r="D29" i="7"/>
  <c r="H14" i="29" s="1"/>
  <c r="P14" i="29" s="1"/>
  <c r="D143" i="7"/>
  <c r="H39" i="21" s="1"/>
  <c r="P39" i="21" s="1"/>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H16" i="33" s="1"/>
  <c r="P16" i="33" s="1"/>
  <c r="D98" i="12"/>
  <c r="D186" i="12"/>
  <c r="D274" i="12"/>
  <c r="H58" i="21" s="1"/>
  <c r="P58" i="21" s="1"/>
  <c r="D407" i="12"/>
  <c r="H16" i="24" s="1"/>
  <c r="P16" i="24" s="1"/>
  <c r="D318" i="12"/>
  <c r="H30" i="21" s="1"/>
  <c r="P30" i="21" s="1"/>
  <c r="D451" i="12"/>
  <c r="H11" i="21" s="1"/>
  <c r="P11" i="21" s="1"/>
  <c r="D759" i="12"/>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H13" i="28" s="1"/>
  <c r="P13" i="28" s="1"/>
  <c r="D67" i="7"/>
  <c r="G36" i="46"/>
  <c r="H36" i="46"/>
  <c r="I36" i="46"/>
  <c r="J36" i="46"/>
  <c r="K36" i="46"/>
  <c r="L36" i="46"/>
  <c r="M36" i="46"/>
  <c r="N36" i="46"/>
  <c r="O36" i="46"/>
  <c r="P36" i="46"/>
  <c r="I21" i="27" s="1"/>
  <c r="G34" i="45"/>
  <c r="H34" i="45"/>
  <c r="I34" i="45"/>
  <c r="J34" i="45"/>
  <c r="K34" i="45"/>
  <c r="L34" i="45"/>
  <c r="M34" i="45"/>
  <c r="N34" i="45"/>
  <c r="O34" i="45"/>
  <c r="P34" i="45"/>
  <c r="I10" i="27" s="1"/>
  <c r="G66" i="21"/>
  <c r="I66" i="21"/>
  <c r="J66" i="21"/>
  <c r="K66" i="21"/>
  <c r="L66" i="21"/>
  <c r="M66" i="21"/>
  <c r="N66" i="21"/>
  <c r="O66" i="21"/>
  <c r="H74" i="22"/>
  <c r="I74" i="22"/>
  <c r="J74" i="22"/>
  <c r="K74" i="22"/>
  <c r="L74" i="22"/>
  <c r="M74" i="22"/>
  <c r="N74" i="22"/>
  <c r="O74" i="22"/>
  <c r="P74" i="22"/>
  <c r="I6" i="27" s="1"/>
  <c r="G74" i="22"/>
  <c r="P66" i="21" l="1"/>
  <c r="I5" i="27" s="1"/>
  <c r="H66" i="21"/>
  <c r="D70" i="8"/>
  <c r="D490" i="8"/>
  <c r="D250" i="8"/>
  <c r="D730" i="8"/>
  <c r="D130" i="8"/>
  <c r="H8" i="44" s="1"/>
  <c r="P8" i="44" s="1"/>
  <c r="D550" i="8"/>
  <c r="D910" i="8"/>
  <c r="D850" i="8"/>
  <c r="D790" i="8"/>
  <c r="D190" i="8"/>
  <c r="H9" i="44" s="1"/>
  <c r="P9" i="44" s="1"/>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O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O43" i="30"/>
  <c r="P43" i="30"/>
  <c r="I8" i="27" s="1"/>
  <c r="O31" i="29"/>
  <c r="O29"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N487" i="38"/>
  <c r="AL487" i="38"/>
  <c r="AK487" i="38"/>
  <c r="AJ487" i="38"/>
  <c r="AH487" i="38"/>
  <c r="AG487" i="38"/>
  <c r="AF487" i="38"/>
  <c r="AD487" i="38"/>
  <c r="AC487" i="38"/>
  <c r="AB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AM486" i="38"/>
  <c r="AI486"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AI193" i="38"/>
  <c r="AQ195" i="38"/>
  <c r="AE196" i="38"/>
  <c r="AE170" i="38"/>
  <c r="AE174" i="38"/>
  <c r="AI197" i="38"/>
  <c r="F195" i="38"/>
  <c r="H195" i="38" s="1"/>
  <c r="AM195" i="38"/>
  <c r="AI194" i="38"/>
  <c r="AI195" i="38"/>
  <c r="AM196" i="38"/>
  <c r="AE194"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N200" i="38"/>
  <c r="AL200" i="38"/>
  <c r="AK200" i="38"/>
  <c r="AJ200" i="38"/>
  <c r="AH200" i="38"/>
  <c r="AG200" i="38"/>
  <c r="AF200" i="38"/>
  <c r="AD200" i="38"/>
  <c r="AC200" i="38"/>
  <c r="AB200" i="38"/>
  <c r="D200" i="38"/>
  <c r="AP198" i="38"/>
  <c r="AP191" i="38" s="1"/>
  <c r="AO198" i="38"/>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AR184" i="38" l="1"/>
  <c r="F383"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92" i="38"/>
  <c r="H437" i="38"/>
  <c r="H428" i="38"/>
  <c r="AR490" i="38"/>
  <c r="H491" i="38"/>
  <c r="AR491" i="38"/>
  <c r="AR494" i="38"/>
  <c r="AR471" i="38"/>
  <c r="AR497" i="38"/>
  <c r="AR496" i="38"/>
  <c r="H448" i="38"/>
  <c r="AI485" i="38"/>
  <c r="AR481" i="38"/>
  <c r="J478" i="38"/>
  <c r="H476" i="38"/>
  <c r="H481" i="38"/>
  <c r="AR476" i="38"/>
  <c r="AR486" i="38"/>
  <c r="AE485" i="38"/>
  <c r="J473" i="38"/>
  <c r="AR479"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H145" i="38"/>
  <c r="AR142" i="38"/>
  <c r="H159" i="38"/>
  <c r="H154" i="38"/>
  <c r="H155" i="38"/>
  <c r="H167" i="38"/>
  <c r="AR166" i="38"/>
  <c r="J170" i="38"/>
  <c r="H138" i="38"/>
  <c r="H180" i="38"/>
  <c r="AR180" i="38"/>
  <c r="AR183" i="38"/>
  <c r="H187" i="38"/>
  <c r="H184" i="38"/>
  <c r="J178" i="38"/>
  <c r="AR181" i="38"/>
  <c r="J189" i="38"/>
  <c r="J188" i="38"/>
  <c r="AR179"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AB164" i="38"/>
  <c r="AF164" i="38"/>
  <c r="AQ213" i="38"/>
  <c r="F221" i="38"/>
  <c r="J221" i="38" s="1"/>
  <c r="AE221" i="38"/>
  <c r="AI214" i="38"/>
  <c r="AI198" i="38"/>
  <c r="AH199" i="38"/>
  <c r="AH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F206" i="38"/>
  <c r="AI191" i="38"/>
  <c r="AE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P222" i="38"/>
  <c r="AI164" i="38"/>
  <c r="AR224" i="38"/>
  <c r="AE527" i="38"/>
  <c r="AM527" i="38"/>
  <c r="H165" i="38"/>
  <c r="AI312" i="38"/>
  <c r="AR338" i="38"/>
  <c r="AO222" i="38"/>
  <c r="AR206" i="38"/>
  <c r="AQ96" i="38"/>
  <c r="AE96" i="38"/>
  <c r="AF327" i="38"/>
  <c r="AK12" i="38"/>
  <c r="AM133" i="38"/>
  <c r="AR260" i="38"/>
  <c r="AK327" i="38"/>
  <c r="AQ118" i="38"/>
  <c r="AI509" i="38"/>
  <c r="AR509" i="38" s="1"/>
  <c r="AR119" i="38"/>
  <c r="AR207" i="38"/>
  <c r="AQ83" i="38"/>
  <c r="AQ223" i="38"/>
  <c r="AI345" i="38"/>
  <c r="F389" i="38"/>
  <c r="J389" i="38" s="1"/>
  <c r="AQ243" i="38"/>
  <c r="AK222"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Q149" i="38"/>
  <c r="AR85" i="38"/>
  <c r="AE267" i="38"/>
  <c r="AQ398" i="38"/>
  <c r="AR489" i="38"/>
  <c r="AR88" i="38"/>
  <c r="AL106" i="38"/>
  <c r="AM164" i="38"/>
  <c r="AR330" i="38"/>
  <c r="AI243" i="38"/>
  <c r="AR165" i="38"/>
  <c r="AM149" i="38"/>
  <c r="AD106" i="38"/>
  <c r="F118" i="38"/>
  <c r="J118" i="38" s="1"/>
  <c r="J383" i="38"/>
  <c r="AN222" i="38"/>
  <c r="AH327" i="38"/>
  <c r="AQ47" i="38"/>
  <c r="AG12" i="38"/>
  <c r="H62" i="38"/>
  <c r="AR103" i="38"/>
  <c r="AR131" i="38"/>
  <c r="H132" i="38"/>
  <c r="H234" i="38"/>
  <c r="AP397" i="38"/>
  <c r="AR403" i="38"/>
  <c r="AR528" i="38"/>
  <c r="AR466" i="38"/>
  <c r="AR221" i="38"/>
  <c r="AQ89" i="38"/>
  <c r="AM96" i="38"/>
  <c r="J335" i="38"/>
  <c r="H335" i="38"/>
  <c r="AE500" i="38"/>
  <c r="AR62" i="38"/>
  <c r="AI96" i="38"/>
  <c r="AR214"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J213" i="38"/>
  <c r="H213" i="38"/>
  <c r="AP106" i="38"/>
  <c r="AN106" i="38"/>
  <c r="AI149" i="38"/>
  <c r="AR134" i="38"/>
  <c r="J148" i="38"/>
  <c r="H148" i="38"/>
  <c r="AI107" i="38"/>
  <c r="AR107" i="38" s="1"/>
  <c r="J117" i="38"/>
  <c r="H117" i="38"/>
  <c r="AH12" i="38"/>
  <c r="AR90" i="38"/>
  <c r="H51" i="38"/>
  <c r="J51" i="38"/>
  <c r="J207" i="38"/>
  <c r="H207" i="38"/>
  <c r="J467" i="38"/>
  <c r="H467" i="38"/>
  <c r="D499" i="38"/>
  <c r="F499" i="38" s="1"/>
  <c r="F500" i="38"/>
  <c r="J489" i="38"/>
  <c r="H489" i="38"/>
  <c r="F267" i="38"/>
  <c r="AN12" i="38"/>
  <c r="F223"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I327" i="38"/>
  <c r="AR267" i="38"/>
  <c r="AR527" i="38"/>
  <c r="AR500" i="38"/>
  <c r="J133" i="38"/>
  <c r="AM222" i="38"/>
  <c r="AR89" i="38"/>
  <c r="AR133" i="38"/>
  <c r="AR83" i="38"/>
  <c r="H389" i="38"/>
  <c r="AR389" i="38"/>
  <c r="H118" i="38"/>
  <c r="AR96" i="38"/>
  <c r="AR526" i="38"/>
  <c r="AR499" i="38"/>
  <c r="AI12" i="38"/>
  <c r="J328" i="38"/>
  <c r="H328" i="38"/>
  <c r="H223" i="38"/>
  <c r="J223" i="38"/>
  <c r="H499" i="38"/>
  <c r="J499" i="38"/>
  <c r="H527" i="38"/>
  <c r="J527" i="38"/>
  <c r="J267" i="38"/>
  <c r="H267" i="38"/>
  <c r="H500" i="38"/>
  <c r="J500" i="38"/>
  <c r="J107" i="38"/>
  <c r="H107" i="38"/>
  <c r="F31" i="8"/>
  <c r="G31" i="8" s="1"/>
  <c r="F33" i="8"/>
  <c r="G33" i="8" s="1"/>
  <c r="F28" i="8"/>
  <c r="G28" i="8" s="1"/>
  <c r="F21" i="8"/>
  <c r="G21" i="8" s="1"/>
  <c r="J526" i="38" l="1"/>
  <c r="C52" i="27" l="1"/>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31" i="29"/>
  <c r="M31" i="29"/>
  <c r="L31" i="29"/>
  <c r="K31" i="29"/>
  <c r="J31" i="29"/>
  <c r="I31" i="29"/>
  <c r="G31" i="29"/>
  <c r="N29" i="28"/>
  <c r="M29" i="28"/>
  <c r="L29" i="28"/>
  <c r="K29" i="28"/>
  <c r="J29" i="28"/>
  <c r="I29" i="28"/>
  <c r="H29" i="28"/>
  <c r="G29"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P17" i="43"/>
  <c r="D10" i="40"/>
  <c r="D5" i="40" s="1"/>
  <c r="C9" i="27" s="1"/>
  <c r="J30" i="10"/>
  <c r="Y322" i="38" s="1"/>
  <c r="J26" i="9"/>
  <c r="J18" i="9"/>
  <c r="Y201" i="38" s="1"/>
  <c r="C10" i="27" l="1"/>
  <c r="H15" i="24"/>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P15" i="24" l="1"/>
  <c r="P39" i="24" s="1"/>
  <c r="I18" i="27" s="1"/>
  <c r="H39" i="24"/>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H404" i="38"/>
  <c r="J404" i="38"/>
  <c r="AM397" i="38"/>
  <c r="P29" i="28"/>
  <c r="I4" i="27" s="1"/>
  <c r="G26" i="7"/>
  <c r="AC201" i="38" s="1"/>
  <c r="Y526" i="38" l="1"/>
  <c r="Y327" i="38"/>
  <c r="Y397" i="38"/>
  <c r="Y222" i="38"/>
  <c r="Y499" i="38"/>
  <c r="Z12" i="38"/>
  <c r="Z526" i="38"/>
  <c r="Z327" i="38"/>
  <c r="Z397" i="38"/>
  <c r="Z222" i="38"/>
  <c r="Z190" i="38"/>
  <c r="Z106" i="38" s="1"/>
  <c r="AE201" i="38"/>
  <c r="AR201" i="38" s="1"/>
  <c r="AC199" i="38"/>
  <c r="H398" i="38"/>
  <c r="J398" i="38"/>
  <c r="J25" i="7"/>
  <c r="G25" i="7"/>
  <c r="Z566" i="38" l="1"/>
  <c r="AC190" i="38"/>
  <c r="AE190" i="38" s="1"/>
  <c r="AE199" i="3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J19" i="7"/>
  <c r="G20" i="7"/>
  <c r="J20" i="7"/>
  <c r="G21" i="7"/>
  <c r="D248" i="38" s="1"/>
  <c r="J21" i="7"/>
  <c r="G22" i="7"/>
  <c r="J22" i="7"/>
  <c r="G23" i="7"/>
  <c r="J23" i="7"/>
  <c r="G24" i="7"/>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F58" i="8"/>
  <c r="G58" i="8" s="1"/>
  <c r="C57" i="27"/>
  <c r="D10" i="7"/>
  <c r="D5" i="7" s="1"/>
  <c r="C4" i="27" l="1"/>
  <c r="H8" i="29"/>
  <c r="D222" i="38"/>
  <c r="F243" i="38"/>
  <c r="J248" i="38"/>
  <c r="H248" i="38"/>
  <c r="AF560" i="38"/>
  <c r="AC164" i="38"/>
  <c r="AE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F27" i="10"/>
  <c r="E317" i="38" s="1"/>
  <c r="F26" i="10"/>
  <c r="F25" i="10"/>
  <c r="F24" i="10"/>
  <c r="F23" i="10"/>
  <c r="F22" i="10"/>
  <c r="F21" i="10"/>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F317" i="38" l="1"/>
  <c r="E312" i="38"/>
  <c r="AO487" i="38"/>
  <c r="AO485" i="38" s="1"/>
  <c r="E487" i="38"/>
  <c r="E200" i="38"/>
  <c r="AO200" i="38"/>
  <c r="E196" i="38"/>
  <c r="AO196" i="38"/>
  <c r="E186" i="38"/>
  <c r="AO186" i="38"/>
  <c r="P8" i="29"/>
  <c r="P31" i="29" s="1"/>
  <c r="I7" i="27" s="1"/>
  <c r="H31" i="29"/>
  <c r="I22" i="27"/>
  <c r="I25" i="27" s="1"/>
  <c r="Y162" i="38"/>
  <c r="Y149" i="38" s="1"/>
  <c r="Y106" i="38" s="1"/>
  <c r="J243" i="38"/>
  <c r="H243" i="38"/>
  <c r="AD317" i="38"/>
  <c r="AE317" i="38" s="1"/>
  <c r="AR317" i="38" s="1"/>
  <c r="AP348" i="38"/>
  <c r="AQ348" i="38" s="1"/>
  <c r="E348" i="38"/>
  <c r="F348" i="38" s="1"/>
  <c r="F366" i="38"/>
  <c r="AB366" i="38"/>
  <c r="AC106" i="38"/>
  <c r="O29" i="34"/>
  <c r="F149" i="38"/>
  <c r="H158" i="38"/>
  <c r="J158" i="38"/>
  <c r="AD357" i="38"/>
  <c r="AE357" i="38" s="1"/>
  <c r="AB322" i="38"/>
  <c r="AD349" i="38"/>
  <c r="AE349" i="38" s="1"/>
  <c r="AR349" i="38" s="1"/>
  <c r="AD366" i="38"/>
  <c r="AO357" i="38"/>
  <c r="AQ357" i="38" s="1"/>
  <c r="AJ385" i="38"/>
  <c r="AD322" i="38"/>
  <c r="D77" i="27"/>
  <c r="AJ350" i="38"/>
  <c r="D70" i="27"/>
  <c r="AC348" i="38"/>
  <c r="D78" i="27"/>
  <c r="AB350" i="38"/>
  <c r="D76" i="27"/>
  <c r="AO350" i="38"/>
  <c r="D71" i="27"/>
  <c r="AD348" i="38"/>
  <c r="D75" i="27"/>
  <c r="AD350" i="38"/>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AB27" i="38"/>
  <c r="AE27" i="38" s="1"/>
  <c r="AR27" i="38" s="1"/>
  <c r="F27" i="38"/>
  <c r="AB21" i="38"/>
  <c r="D13" i="38"/>
  <c r="D10" i="12"/>
  <c r="D5" i="12" s="1"/>
  <c r="D10" i="9"/>
  <c r="G60" i="8"/>
  <c r="F67" i="8"/>
  <c r="G67" i="8" s="1"/>
  <c r="AB29" i="38" s="1"/>
  <c r="D10" i="10"/>
  <c r="AQ487" i="38" l="1"/>
  <c r="AR487" i="38" s="1"/>
  <c r="F312" i="38"/>
  <c r="E222" i="38"/>
  <c r="F222" i="38" s="1"/>
  <c r="J317" i="38"/>
  <c r="H317" i="38"/>
  <c r="AD312" i="38"/>
  <c r="AD222" i="38" s="1"/>
  <c r="F186" i="38"/>
  <c r="E164" i="38"/>
  <c r="F200" i="38"/>
  <c r="E199" i="38"/>
  <c r="AQ196" i="38"/>
  <c r="AR196" i="38" s="1"/>
  <c r="AO191" i="38"/>
  <c r="AQ191" i="38" s="1"/>
  <c r="AR191" i="38" s="1"/>
  <c r="E191" i="38"/>
  <c r="F191" i="38" s="1"/>
  <c r="F196" i="38"/>
  <c r="F487" i="38"/>
  <c r="E485" i="38"/>
  <c r="AQ186" i="38"/>
  <c r="AR186" i="38" s="1"/>
  <c r="AO164" i="38"/>
  <c r="AO199" i="38"/>
  <c r="AQ200" i="38"/>
  <c r="AR200" i="38" s="1"/>
  <c r="C8" i="27"/>
  <c r="N8" i="47"/>
  <c r="AQ485" i="38"/>
  <c r="AR485" i="38" s="1"/>
  <c r="AO397" i="38"/>
  <c r="AQ397" i="38" s="1"/>
  <c r="AR397" i="38" s="1"/>
  <c r="H22" i="50"/>
  <c r="AB64" i="38"/>
  <c r="AE64" i="38" s="1"/>
  <c r="AR64" i="38" s="1"/>
  <c r="Y64" i="38"/>
  <c r="Y47" i="38" s="1"/>
  <c r="AP345" i="38"/>
  <c r="AP327" i="38" s="1"/>
  <c r="E345" i="38"/>
  <c r="E327" i="38" s="1"/>
  <c r="F327" i="38" s="1"/>
  <c r="J348" i="38"/>
  <c r="H348" i="38"/>
  <c r="J366" i="38"/>
  <c r="H366" i="38"/>
  <c r="D12" i="38"/>
  <c r="D566" i="38" s="1"/>
  <c r="F8" i="27" s="1"/>
  <c r="H149" i="38"/>
  <c r="J149" i="38"/>
  <c r="AR357" i="38"/>
  <c r="AC345" i="38"/>
  <c r="AC327" i="38" s="1"/>
  <c r="AE322" i="38"/>
  <c r="AR322" i="38" s="1"/>
  <c r="AB312" i="38"/>
  <c r="AJ383" i="38"/>
  <c r="AM383" i="38" s="1"/>
  <c r="AR383" i="38" s="1"/>
  <c r="AM385" i="38"/>
  <c r="AR385" i="38" s="1"/>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J222" i="38" l="1"/>
  <c r="H222" i="38"/>
  <c r="H312" i="38"/>
  <c r="J312" i="38"/>
  <c r="AQ164" i="38"/>
  <c r="AR164" i="38" s="1"/>
  <c r="J196" i="38"/>
  <c r="H196" i="38"/>
  <c r="E190" i="38"/>
  <c r="F190" i="38" s="1"/>
  <c r="F199" i="38"/>
  <c r="J191" i="38"/>
  <c r="H191" i="38"/>
  <c r="H200" i="38"/>
  <c r="J200" i="38"/>
  <c r="F485" i="38"/>
  <c r="E397" i="38"/>
  <c r="F397" i="38" s="1"/>
  <c r="E106" i="38"/>
  <c r="F106" i="38" s="1"/>
  <c r="F164" i="38"/>
  <c r="AO190" i="38"/>
  <c r="AQ190" i="38" s="1"/>
  <c r="AR190" i="38" s="1"/>
  <c r="AQ199" i="38"/>
  <c r="AR199" i="38" s="1"/>
  <c r="J487" i="38"/>
  <c r="H487" i="38"/>
  <c r="J186" i="38"/>
  <c r="H186" i="38"/>
  <c r="P8" i="47"/>
  <c r="P21" i="47" s="1"/>
  <c r="I12" i="27" s="1"/>
  <c r="I14" i="27" s="1"/>
  <c r="I27" i="27" s="1"/>
  <c r="N21" i="47"/>
  <c r="P22" i="50"/>
  <c r="P81" i="50" s="1"/>
  <c r="I24" i="27" s="1"/>
  <c r="H81" i="50"/>
  <c r="AB47" i="38"/>
  <c r="AE47" i="38" s="1"/>
  <c r="AR47" i="38" s="1"/>
  <c r="F345" i="38"/>
  <c r="J345" i="38" s="1"/>
  <c r="H327" i="38"/>
  <c r="J327" i="38"/>
  <c r="AE327" i="38"/>
  <c r="AB222" i="38"/>
  <c r="AE222" i="38" s="1"/>
  <c r="AR222" i="38" s="1"/>
  <c r="AE312" i="38"/>
  <c r="AR312" i="38" s="1"/>
  <c r="AO327" i="38"/>
  <c r="AQ345" i="38"/>
  <c r="AM345" i="38"/>
  <c r="AJ327" i="38"/>
  <c r="AM327" i="38" s="1"/>
  <c r="AE345" i="38"/>
  <c r="AR350" i="38"/>
  <c r="AB106" i="38"/>
  <c r="AE106" i="38" s="1"/>
  <c r="AM12" i="38"/>
  <c r="AP12" i="38"/>
  <c r="AP566" i="38" s="1"/>
  <c r="AQ13" i="38"/>
  <c r="H397" i="38" l="1"/>
  <c r="J397" i="38"/>
  <c r="H485" i="38"/>
  <c r="J485" i="38"/>
  <c r="J164" i="38"/>
  <c r="H164" i="38"/>
  <c r="H199" i="38"/>
  <c r="J199" i="38"/>
  <c r="H106" i="38"/>
  <c r="J106" i="38"/>
  <c r="J190" i="38"/>
  <c r="H190" i="38"/>
  <c r="AO106" i="38"/>
  <c r="AQ106" i="38" s="1"/>
  <c r="AR106" i="38" s="1"/>
  <c r="AB12" i="38"/>
  <c r="AB566" i="38" s="1"/>
  <c r="H345" i="38"/>
  <c r="AJ566" i="38"/>
  <c r="AR345" i="38"/>
  <c r="AQ327" i="38"/>
  <c r="AR327" i="38" s="1"/>
  <c r="AQ12" i="38"/>
  <c r="D5" i="9"/>
  <c r="C6" i="27" s="1"/>
  <c r="C80" i="27"/>
  <c r="AO566" i="38" l="1"/>
  <c r="D40" i="27"/>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W190" i="38" l="1"/>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 r="D90" i="27" l="1"/>
  <c r="C102" i="27"/>
  <c r="D88" i="27"/>
  <c r="C87" i="27"/>
  <c r="C99" i="27"/>
  <c r="D93" i="27"/>
  <c r="D89" i="27"/>
  <c r="D92" i="27"/>
  <c r="C92" i="27"/>
  <c r="C94" i="27"/>
  <c r="D95" i="27"/>
  <c r="C90" i="27"/>
  <c r="C97" i="27"/>
  <c r="C98" i="27"/>
  <c r="C96" i="27"/>
  <c r="C101" i="27"/>
  <c r="D91" i="27"/>
  <c r="D98" i="27"/>
  <c r="D97" i="27"/>
  <c r="C88" i="27"/>
  <c r="C93" i="27"/>
  <c r="D100" i="27"/>
  <c r="C95" i="27"/>
  <c r="C91" i="27"/>
  <c r="D87" i="27"/>
  <c r="C100" i="27"/>
  <c r="D94" i="27"/>
  <c r="D101" i="27"/>
  <c r="D102" i="27"/>
  <c r="D99" i="27"/>
  <c r="C89" i="27"/>
  <c r="D96" i="27"/>
  <c r="C86" i="27"/>
  <c r="D86" i="27"/>
  <c r="D5" i="10"/>
  <c r="C7" i="27" s="1"/>
  <c r="C13" i="27" s="1"/>
  <c r="D103" i="27" l="1"/>
  <c r="C103"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Mauricio</author>
  </authors>
  <commentList>
    <comment ref="D586" authorId="0">
      <text>
        <r>
          <rPr>
            <b/>
            <sz val="9"/>
            <color indexed="81"/>
            <rFont val="Tahoma"/>
            <family val="2"/>
          </rPr>
          <t>Mauricio:</t>
        </r>
        <r>
          <rPr>
            <sz val="9"/>
            <color indexed="81"/>
            <rFont val="Tahoma"/>
            <family val="2"/>
          </rPr>
          <t xml:space="preserve">
</t>
        </r>
      </text>
    </comment>
  </commentList>
</comments>
</file>

<file path=xl/comments3.xml><?xml version="1.0" encoding="utf-8"?>
<comments xmlns="http://schemas.openxmlformats.org/spreadsheetml/2006/main">
  <authors>
    <author>aly13</author>
  </authors>
  <commentList>
    <comment ref="Q31" authorId="0">
      <text>
        <r>
          <rPr>
            <b/>
            <sz val="9"/>
            <color indexed="81"/>
            <rFont val="Tahoma"/>
            <family val="2"/>
          </rPr>
          <t>aly13:</t>
        </r>
        <r>
          <rPr>
            <sz val="9"/>
            <color indexed="81"/>
            <rFont val="Tahoma"/>
            <family val="2"/>
          </rPr>
          <t xml:space="preserve">
</t>
        </r>
      </text>
    </comment>
    <comment ref="Q32" authorId="0">
      <text>
        <r>
          <rPr>
            <b/>
            <sz val="9"/>
            <color indexed="81"/>
            <rFont val="Tahoma"/>
            <family val="2"/>
          </rPr>
          <t>aly13:</t>
        </r>
        <r>
          <rPr>
            <sz val="9"/>
            <color indexed="81"/>
            <rFont val="Tahoma"/>
            <family val="2"/>
          </rPr>
          <t xml:space="preserve">
</t>
        </r>
      </text>
    </comment>
    <comment ref="Q33" authorId="0">
      <text>
        <r>
          <rPr>
            <b/>
            <sz val="9"/>
            <color indexed="81"/>
            <rFont val="Tahoma"/>
            <family val="2"/>
          </rPr>
          <t>aly13:</t>
        </r>
        <r>
          <rPr>
            <sz val="9"/>
            <color indexed="81"/>
            <rFont val="Tahoma"/>
            <family val="2"/>
          </rPr>
          <t xml:space="preserve">
</t>
        </r>
      </text>
    </comment>
    <comment ref="Q34" authorId="0">
      <text>
        <r>
          <rPr>
            <b/>
            <sz val="9"/>
            <color indexed="81"/>
            <rFont val="Tahoma"/>
            <family val="2"/>
          </rPr>
          <t>aly13:</t>
        </r>
        <r>
          <rPr>
            <sz val="9"/>
            <color indexed="81"/>
            <rFont val="Tahoma"/>
            <family val="2"/>
          </rPr>
          <t xml:space="preserve">
</t>
        </r>
      </text>
    </comment>
    <comment ref="Q35" authorId="0">
      <text>
        <r>
          <rPr>
            <b/>
            <sz val="9"/>
            <color indexed="81"/>
            <rFont val="Tahoma"/>
            <family val="2"/>
          </rPr>
          <t>aly13:</t>
        </r>
        <r>
          <rPr>
            <sz val="9"/>
            <color indexed="81"/>
            <rFont val="Tahoma"/>
            <family val="2"/>
          </rPr>
          <t xml:space="preserve">
</t>
        </r>
      </text>
    </comment>
  </commentList>
</comments>
</file>

<file path=xl/comments4.xml><?xml version="1.0" encoding="utf-8"?>
<comments xmlns="http://schemas.openxmlformats.org/spreadsheetml/2006/main">
  <authors>
    <author>Mauricio</author>
  </authors>
  <commentList>
    <comment ref="E8" authorId="0">
      <text>
        <r>
          <rPr>
            <b/>
            <sz val="9"/>
            <color indexed="81"/>
            <rFont val="Tahoma"/>
            <family val="2"/>
          </rPr>
          <t>Mauricio:</t>
        </r>
        <r>
          <rPr>
            <sz val="9"/>
            <color indexed="81"/>
            <rFont val="Tahoma"/>
            <family val="2"/>
          </rPr>
          <t xml:space="preserve">
</t>
        </r>
      </text>
    </comment>
  </commentList>
</comments>
</file>

<file path=xl/sharedStrings.xml><?xml version="1.0" encoding="utf-8"?>
<sst xmlns="http://schemas.openxmlformats.org/spreadsheetml/2006/main" count="13988" uniqueCount="2016">
  <si>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</si>
  <si>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</si>
  <si>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</si>
  <si>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</si>
  <si>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</si>
  <si>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</si>
  <si>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</si>
  <si>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</si>
  <si>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</si>
  <si>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</si>
  <si>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</si>
  <si>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</si>
  <si>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</si>
  <si>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</si>
  <si>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</si>
  <si>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</si>
  <si>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</si>
  <si>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</si>
  <si>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</si>
  <si>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</si>
  <si>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</si>
  <si>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</si>
  <si>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</si>
  <si>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</si>
  <si>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</si>
  <si>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</si>
  <si>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</si>
  <si>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</si>
  <si>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</si>
  <si>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</si>
  <si>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</si>
  <si>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</si>
  <si>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</si>
  <si>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</si>
  <si>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</si>
  <si>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</si>
  <si>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</si>
  <si>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</si>
  <si>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</si>
  <si>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</si>
  <si>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</si>
  <si>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</si>
  <si>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</si>
  <si>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</si>
  <si>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</si>
  <si>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</si>
  <si>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</si>
  <si>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</si>
  <si>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</si>
  <si>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</si>
  <si>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</si>
  <si>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</si>
  <si>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</si>
  <si>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</si>
  <si>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</si>
  <si>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</si>
  <si>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</si>
  <si>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</si>
  <si>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</si>
  <si>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</si>
  <si>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</si>
  <si>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</si>
  <si>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</si>
  <si>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</si>
  <si>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</si>
  <si>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</si>
  <si>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</si>
  <si>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</si>
  <si>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</si>
  <si>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</si>
  <si>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</si>
  <si>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</si>
  <si>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</si>
  <si>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</si>
  <si>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</si>
  <si>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</si>
  <si>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</si>
  <si>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</si>
  <si>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</si>
  <si>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</si>
  <si>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</si>
  <si>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</si>
  <si>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</si>
  <si>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</si>
  <si>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</si>
  <si>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</si>
  <si>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</si>
  <si>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</si>
  <si>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</si>
  <si>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</si>
  <si>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</si>
  <si>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</si>
  <si>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</si>
  <si>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</si>
  <si>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</si>
  <si>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</si>
  <si>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</si>
  <si>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</si>
  <si>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</si>
  <si>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</si>
  <si>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</si>
  <si>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</si>
  <si>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</si>
  <si>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</si>
  <si>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</si>
  <si>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</si>
  <si>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</si>
  <si>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</si>
  <si>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</si>
  <si>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</si>
  <si>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</si>
  <si>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</si>
  <si>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</si>
  <si>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</si>
  <si>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</si>
  <si>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</si>
  <si>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</si>
  <si>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</si>
  <si>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</si>
  <si>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</si>
  <si>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</si>
  <si>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</si>
  <si>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</si>
  <si>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</si>
  <si>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</si>
  <si>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</si>
  <si>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</si>
  <si>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</si>
  <si>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</si>
  <si>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</si>
  <si>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</si>
  <si>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</si>
  <si>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</si>
  <si>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</si>
  <si>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</si>
  <si>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</si>
  <si>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</si>
  <si>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</si>
  <si>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</si>
  <si>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</si>
  <si>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</si>
  <si>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</si>
  <si>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</si>
  <si>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</si>
  <si>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</si>
  <si>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</si>
  <si>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</si>
  <si>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</si>
  <si>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</si>
  <si>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</si>
  <si>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</si>
  <si>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</si>
  <si>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</si>
  <si>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</si>
  <si>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</si>
  <si>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</si>
  <si>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</si>
  <si>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</si>
  <si>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</si>
  <si>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</si>
  <si>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</si>
  <si>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</si>
  <si>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</si>
  <si>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</si>
  <si>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</si>
  <si>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</si>
  <si>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</si>
  <si>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</si>
  <si>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</si>
  <si>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</si>
  <si>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</si>
  <si>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</si>
  <si>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</si>
  <si>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</si>
  <si>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</si>
  <si>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</si>
  <si>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</si>
  <si>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</si>
  <si>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</si>
  <si>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</si>
  <si>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</si>
  <si>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</si>
  <si>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</si>
  <si>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</si>
  <si>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</si>
  <si>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</si>
  <si>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</si>
  <si>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</si>
  <si>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</si>
  <si>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</si>
  <si>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</si>
  <si>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</si>
  <si>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</si>
  <si>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</si>
  <si>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</si>
  <si>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</si>
  <si>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</si>
  <si>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</si>
  <si>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</si>
  <si>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</si>
  <si>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</si>
  <si>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</si>
  <si>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</si>
  <si>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</si>
  <si>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</si>
  <si>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</si>
  <si>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</si>
  <si>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</si>
  <si>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</si>
  <si>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</si>
  <si>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</si>
  <si>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</si>
  <si>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</si>
  <si>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</si>
  <si>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</si>
  <si>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</si>
  <si>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</si>
  <si>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</si>
  <si>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</si>
  <si>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</si>
  <si>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</si>
  <si>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</si>
  <si>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</si>
  <si>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</si>
  <si>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</si>
  <si>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</si>
  <si>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</si>
  <si>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</si>
  <si>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</si>
  <si>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</si>
  <si>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</si>
  <si>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</si>
  <si>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</si>
  <si>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</si>
  <si>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</si>
  <si>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</si>
  <si>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</si>
  <si>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</si>
  <si>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</si>
  <si>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</si>
  <si>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</si>
  <si>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</si>
  <si>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</si>
  <si>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</si>
  <si>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</si>
  <si>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</si>
  <si>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</si>
  <si>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</si>
  <si>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</si>
  <si>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</si>
  <si>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</si>
  <si>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</si>
  <si>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</si>
  <si>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</si>
  <si>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</si>
  <si>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</si>
  <si>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</si>
  <si>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</si>
  <si>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</si>
  <si>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</si>
  <si>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</si>
  <si>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</si>
  <si>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</si>
  <si>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</si>
  <si>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</si>
  <si>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</si>
  <si>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</si>
  <si>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</si>
  <si>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</si>
  <si>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</si>
  <si>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</si>
  <si>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</si>
  <si>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</si>
  <si>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</si>
  <si>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</si>
  <si>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</si>
  <si>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</si>
  <si>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</si>
  <si>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</si>
  <si>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</si>
  <si>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</si>
  <si>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</si>
  <si>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</si>
  <si>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</si>
  <si>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</si>
  <si>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</si>
  <si>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</si>
  <si>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</si>
  <si>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</si>
  <si>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</si>
  <si>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</si>
  <si>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</si>
  <si>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</si>
  <si>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</si>
  <si>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</si>
  <si>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</si>
  <si>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</si>
  <si>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</si>
  <si>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</si>
  <si>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</si>
  <si>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</si>
  <si>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</si>
  <si>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</si>
  <si>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</si>
  <si>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</si>
  <si>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</si>
  <si>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</si>
  <si>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</si>
  <si>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</si>
  <si>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</si>
  <si>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</si>
  <si>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</si>
  <si>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</si>
  <si>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</si>
  <si>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</si>
  <si>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</si>
  <si>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</si>
  <si>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</si>
  <si>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</si>
  <si>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</si>
  <si>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</si>
  <si>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</si>
  <si>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</si>
  <si>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</si>
  <si>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</si>
  <si>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</si>
  <si>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</si>
  <si>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</si>
  <si>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</si>
  <si>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</si>
  <si>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</si>
  <si>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</si>
  <si>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</si>
  <si>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</si>
  <si>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</si>
  <si>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</si>
  <si>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</si>
  <si>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</si>
  <si>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</si>
  <si>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</si>
  <si>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</si>
  <si>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</si>
  <si>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</si>
  <si>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</si>
  <si>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</si>
  <si>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</si>
  <si>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</si>
  <si>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</si>
  <si>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</si>
  <si>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</si>
  <si>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</si>
  <si>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</si>
  <si>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</si>
  <si>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</si>
  <si>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</si>
  <si>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</si>
  <si>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</si>
  <si>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</si>
  <si>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</si>
  <si>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</si>
  <si>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</si>
  <si>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</si>
  <si>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</si>
  <si>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</si>
  <si>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</si>
  <si>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</si>
  <si>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</si>
  <si>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</si>
  <si>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</si>
  <si>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</si>
  <si>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</si>
  <si>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</si>
  <si>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</si>
  <si>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</si>
  <si>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</si>
  <si>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</si>
  <si>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</si>
  <si>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</si>
  <si>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</si>
  <si>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</si>
  <si>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</si>
  <si>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</si>
  <si>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</si>
  <si>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</si>
  <si>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</si>
  <si>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</si>
  <si>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</si>
  <si>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</si>
  <si>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</si>
  <si>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</si>
  <si>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</si>
  <si>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</si>
  <si>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</si>
  <si>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</si>
  <si>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</si>
  <si>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</si>
  <si>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</si>
  <si>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</si>
  <si>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</si>
  <si>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</si>
  <si>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</si>
  <si>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</si>
  <si>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</si>
  <si>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</si>
  <si>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</si>
  <si>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</si>
  <si>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</si>
  <si>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</si>
  <si>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</si>
  <si>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</si>
  <si>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</si>
  <si>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</si>
  <si>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</si>
  <si>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</si>
  <si>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</si>
  <si>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</si>
  <si>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</si>
  <si>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</si>
  <si>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</si>
  <si>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</si>
  <si>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</si>
  <si>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</si>
  <si>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</si>
  <si>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</si>
  <si>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</si>
  <si>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</si>
  <si>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</si>
  <si>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</si>
  <si>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</si>
  <si>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</si>
  <si>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</si>
  <si>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</si>
  <si>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</si>
  <si>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</si>
  <si>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</si>
  <si>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</si>
  <si>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</si>
  <si>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</si>
  <si>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</si>
  <si>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</si>
  <si>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</si>
  <si>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</si>
  <si>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</si>
  <si>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</si>
  <si>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</si>
  <si>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</si>
  <si>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</si>
  <si>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</si>
  <si>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</si>
  <si>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</si>
  <si>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</si>
  <si>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</si>
  <si>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</si>
  <si>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</si>
  <si>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</si>
  <si>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</si>
  <si>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</si>
  <si>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</si>
  <si>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</si>
  <si>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</si>
  <si>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</si>
  <si>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</si>
  <si>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</si>
  <si>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</si>
  <si>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</si>
  <si>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</si>
  <si>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</si>
  <si>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</si>
  <si>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</si>
  <si>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</si>
  <si>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</si>
  <si>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</si>
  <si>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</si>
  <si>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</si>
  <si>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</si>
  <si>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</si>
  <si>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</si>
  <si>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</si>
  <si>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</si>
  <si>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</si>
  <si>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</si>
  <si>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</si>
  <si>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</si>
  <si>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</si>
  <si>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</si>
  <si>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</si>
  <si>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</si>
  <si>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</si>
  <si>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</si>
  <si>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</si>
  <si>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</si>
  <si>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</si>
  <si>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</si>
  <si>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</si>
  <si>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</si>
  <si>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</si>
  <si>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</si>
  <si>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</si>
  <si>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</si>
  <si>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</si>
  <si>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</si>
  <si>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</si>
  <si>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</si>
  <si>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</si>
  <si>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</si>
  <si>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</si>
  <si>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</si>
  <si>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</si>
  <si>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</si>
  <si>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</si>
  <si>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</si>
  <si>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</si>
  <si>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</si>
  <si>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</si>
  <si>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</si>
  <si>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</si>
  <si>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</si>
  <si>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</si>
  <si>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</si>
  <si>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</si>
  <si>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</si>
  <si>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</si>
  <si>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</si>
  <si>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</si>
  <si>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</si>
  <si>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</si>
  <si>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</si>
  <si>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</si>
  <si>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</si>
  <si>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</si>
  <si>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</si>
  <si>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</si>
  <si>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</si>
  <si>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</si>
  <si>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</si>
  <si>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</si>
  <si>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</si>
  <si>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</si>
  <si>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</si>
  <si>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</si>
  <si>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</si>
  <si>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</si>
  <si>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</si>
  <si>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</si>
  <si>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</si>
  <si>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</si>
  <si>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</si>
  <si>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</si>
  <si>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</si>
  <si>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</si>
  <si>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</si>
  <si>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</si>
  <si>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</si>
  <si>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</si>
  <si>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</si>
  <si>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</si>
  <si>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</si>
  <si>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</si>
  <si>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</si>
  <si>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</si>
  <si>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</si>
  <si>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</si>
  <si>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</si>
  <si>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</si>
  <si>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</si>
  <si>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</si>
  <si>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</si>
  <si>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</si>
  <si>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</si>
  <si>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</si>
  <si>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</si>
  <si>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</si>
  <si>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</si>
  <si>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</si>
  <si>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</si>
  <si>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</si>
  <si>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</si>
  <si>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</si>
  <si>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</si>
  <si>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</si>
  <si>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</si>
  <si>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</si>
  <si>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</si>
  <si>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</si>
  <si>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</si>
  <si>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</si>
  <si>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</si>
  <si>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</si>
  <si>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</si>
  <si>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</si>
  <si>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</si>
  <si>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</si>
  <si>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</si>
  <si>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</si>
  <si>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</si>
  <si>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</si>
  <si>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</si>
  <si>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</si>
  <si>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</si>
  <si>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</si>
  <si>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</si>
  <si>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</si>
  <si>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</si>
  <si>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</si>
  <si>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</si>
  <si>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</si>
  <si>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</si>
  <si>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</si>
  <si>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</si>
  <si>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</si>
  <si>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</si>
  <si>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</si>
  <si>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</si>
  <si>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</si>
  <si>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</si>
  <si>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</si>
  <si>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</si>
  <si>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</si>
  <si>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</si>
  <si>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</si>
  <si>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</si>
  <si>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</si>
  <si>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</si>
  <si>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</si>
  <si>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</si>
  <si>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</si>
  <si>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</si>
  <si>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</si>
  <si>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</si>
  <si>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</si>
  <si>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</si>
  <si>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</si>
  <si>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</si>
  <si>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</si>
  <si>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</si>
  <si>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</si>
  <si>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</si>
  <si>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</si>
  <si>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</si>
  <si>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</si>
  <si>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</si>
  <si>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</si>
  <si>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</si>
  <si>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</si>
  <si>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</si>
  <si>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</si>
  <si>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</si>
  <si>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</si>
  <si>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</si>
  <si>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</si>
  <si>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</si>
  <si>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</si>
  <si>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</si>
  <si>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</si>
  <si>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</si>
  <si>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</si>
  <si>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</si>
  <si>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</si>
  <si>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</si>
  <si>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</si>
  <si>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</si>
  <si>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</si>
  <si>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</si>
  <si>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</si>
  <si>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</si>
  <si>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</si>
  <si>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</si>
  <si>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</si>
  <si>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</si>
  <si>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</si>
  <si>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</si>
  <si>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</si>
  <si>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</si>
  <si>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</si>
  <si>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</si>
  <si>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</si>
  <si>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</si>
  <si>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</si>
  <si>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</si>
  <si>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</si>
  <si>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</si>
  <si>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</si>
  <si>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</si>
  <si>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</si>
  <si>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</si>
  <si>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</si>
  <si>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</si>
  <si>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</si>
  <si>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</si>
  <si>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</si>
  <si>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</si>
  <si>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</si>
  <si>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</si>
  <si>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</si>
  <si>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</si>
  <si>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</si>
  <si>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</si>
  <si>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</si>
  <si>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</si>
  <si>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</si>
  <si>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</si>
  <si>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</si>
  <si>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</si>
  <si>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</si>
  <si>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</si>
  <si>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</si>
  <si>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</si>
  <si>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</si>
  <si>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</si>
  <si>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</si>
  <si>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</si>
  <si>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</si>
  <si>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</si>
  <si>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</si>
  <si>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</si>
  <si>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</si>
  <si>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</si>
  <si>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</si>
  <si>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</si>
  <si>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</si>
  <si>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</si>
  <si>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</si>
  <si>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</si>
  <si>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</si>
  <si>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</si>
  <si>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</si>
  <si>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</si>
  <si>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</si>
  <si>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</si>
  <si>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</si>
  <si>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</si>
  <si>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</si>
  <si>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</si>
  <si>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</si>
  <si>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</si>
  <si>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</si>
  <si>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</si>
  <si>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</si>
  <si>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</si>
  <si>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</si>
  <si>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</si>
  <si>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</si>
  <si>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</si>
  <si>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</si>
  <si>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</si>
  <si>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</si>
  <si>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</si>
  <si>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</si>
  <si>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</si>
  <si>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</si>
  <si>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</si>
  <si>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</si>
  <si>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</si>
  <si>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</si>
  <si>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</si>
  <si>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</si>
  <si>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</si>
  <si>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</si>
  <si>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</si>
  <si>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</si>
  <si>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</si>
  <si>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</si>
  <si>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</si>
  <si>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</si>
  <si>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</si>
  <si>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</si>
  <si>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</si>
  <si>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</si>
  <si>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</si>
  <si>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</si>
  <si>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</si>
  <si>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</si>
  <si>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</si>
  <si>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</si>
  <si>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</si>
  <si>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</si>
  <si>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</si>
  <si>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</si>
  <si>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</si>
  <si>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</si>
  <si>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</si>
  <si>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</si>
  <si>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</si>
  <si>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</si>
  <si>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</si>
  <si>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</si>
  <si>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</si>
  <si>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</si>
  <si>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</si>
  <si>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</si>
  <si>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</si>
  <si>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</si>
  <si>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</si>
  <si>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</si>
  <si>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</si>
  <si>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</si>
  <si>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</si>
  <si>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</si>
  <si>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</si>
  <si>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</si>
  <si>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</si>
  <si>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</si>
  <si>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</si>
  <si>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</si>
  <si>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</si>
  <si>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</si>
  <si>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</si>
  <si>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</si>
  <si>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</si>
  <si>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</si>
  <si>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</si>
  <si>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</si>
  <si>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</si>
  <si>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</si>
  <si>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</si>
  <si>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</si>
  <si>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</si>
  <si>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</si>
  <si>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</si>
  <si>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</si>
  <si>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</si>
  <si>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</si>
  <si>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</si>
  <si>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</si>
  <si>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</si>
  <si>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</si>
  <si>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</si>
  <si>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</si>
  <si>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</si>
  <si>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</si>
  <si>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</si>
  <si>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</si>
  <si>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</si>
  <si>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</si>
  <si>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</si>
  <si>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</si>
  <si>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</si>
  <si>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</si>
  <si>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</si>
  <si>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</si>
  <si>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</si>
  <si>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</si>
  <si>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</si>
  <si>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</si>
  <si>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</si>
  <si>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</si>
  <si>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</si>
  <si>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</si>
  <si>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</si>
  <si>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</si>
  <si>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</si>
  <si>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</si>
  <si>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</si>
  <si>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</si>
  <si>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</si>
  <si>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</si>
  <si>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</si>
  <si>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</si>
  <si>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</si>
  <si>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</si>
  <si>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</si>
  <si>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</si>
  <si>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</si>
  <si>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</si>
  <si>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</si>
  <si>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</si>
  <si>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</si>
  <si>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</si>
  <si>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</si>
  <si>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</si>
  <si>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</si>
  <si>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</si>
  <si>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</si>
  <si>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</si>
  <si>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</si>
  <si>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</si>
  <si>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</si>
  <si>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</si>
  <si>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</si>
  <si>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</si>
  <si>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</si>
  <si>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</si>
  <si>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</si>
  <si>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</si>
  <si>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</si>
  <si>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</si>
  <si>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</si>
  <si>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</si>
  <si>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</si>
  <si>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</si>
  <si>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</si>
  <si>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</si>
  <si>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</si>
  <si>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</si>
  <si>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</si>
  <si>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</si>
  <si>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</si>
  <si>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</si>
  <si>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</si>
  <si>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</si>
  <si>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</si>
  <si>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</si>
  <si>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</si>
  <si>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</si>
  <si>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</si>
  <si>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</si>
  <si>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</si>
  <si>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</si>
  <si>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</si>
  <si>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</si>
  <si>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</si>
  <si>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</si>
  <si>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</si>
  <si>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</si>
  <si>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</si>
  <si>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</si>
  <si>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</si>
  <si>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</si>
  <si>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</si>
  <si>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</si>
  <si>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</si>
  <si>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</si>
  <si>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</si>
  <si>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</si>
  <si>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</si>
  <si>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</si>
  <si>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</si>
  <si>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</si>
  <si>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</si>
  <si>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</si>
  <si>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</si>
  <si>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</si>
  <si>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</si>
  <si>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</si>
  <si>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</si>
  <si>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</si>
  <si>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</si>
  <si>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</si>
  <si>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</si>
  <si>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</si>
  <si>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</si>
  <si>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</si>
  <si>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</si>
  <si>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</si>
  <si>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</si>
  <si>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</si>
  <si>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</si>
  <si>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</si>
  <si>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</si>
  <si>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</si>
  <si>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</si>
  <si>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</si>
  <si>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</si>
  <si>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</si>
  <si>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</si>
  <si>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</si>
  <si>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</si>
  <si>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</si>
  <si>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</si>
  <si>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</si>
  <si>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</si>
  <si>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</si>
  <si>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</si>
  <si>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</si>
  <si>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</si>
  <si>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</si>
  <si>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</si>
  <si>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</si>
  <si>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</si>
  <si>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</si>
  <si>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</si>
  <si>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</si>
  <si>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</si>
  <si>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</si>
  <si>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</si>
  <si>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</si>
  <si>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</si>
  <si>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</si>
  <si>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</si>
  <si>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</si>
  <si>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</si>
  <si>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</si>
  <si>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</si>
  <si>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</si>
  <si>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</si>
  <si>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</si>
  <si>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</si>
  <si>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</si>
  <si>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</si>
  <si>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</si>
  <si>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</si>
  <si>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</si>
  <si>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</si>
  <si>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</si>
  <si>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</si>
  <si>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</si>
  <si>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</si>
  <si>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</si>
  <si>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</si>
  <si>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</si>
  <si>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</si>
  <si>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</si>
  <si>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</si>
  <si>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</si>
  <si>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</si>
  <si>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</si>
  <si>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</si>
  <si>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</si>
  <si>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</si>
  <si>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</si>
  <si>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</si>
  <si>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</si>
  <si>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</si>
  <si>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</si>
  <si>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</si>
  <si>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</si>
  <si>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</si>
  <si>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</si>
  <si>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</si>
  <si>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</si>
  <si>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</si>
  <si>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</si>
  <si>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</si>
  <si>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</si>
  <si>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</si>
  <si>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</si>
  <si>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</si>
  <si>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</si>
  <si>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</si>
  <si>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</si>
  <si>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</si>
  <si>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</si>
  <si>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</si>
  <si>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</si>
  <si>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</si>
  <si>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</si>
  <si>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</si>
  <si>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</si>
  <si>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</si>
  <si>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</si>
  <si>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</si>
  <si>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</si>
  <si>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</si>
  <si>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</si>
  <si>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</si>
  <si>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</si>
  <si>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</si>
  <si>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</si>
  <si>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</si>
  <si>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</si>
  <si>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</si>
  <si>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</si>
  <si>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</si>
  <si>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</si>
  <si>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</si>
  <si>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</si>
  <si>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</si>
  <si>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</si>
  <si>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</si>
  <si>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</si>
  <si>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</si>
  <si>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</si>
  <si>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</si>
  <si>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</si>
  <si>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</si>
  <si>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</si>
  <si>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</si>
  <si>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</si>
  <si>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</si>
  <si>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</si>
  <si>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</si>
  <si>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</si>
  <si>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</si>
  <si>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</si>
  <si>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</si>
  <si>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</si>
  <si>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</si>
  <si>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</si>
  <si>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</si>
  <si>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</si>
  <si>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</si>
  <si>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</si>
  <si>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</si>
  <si>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</si>
  <si>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</si>
  <si>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</si>
  <si>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</si>
  <si>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</si>
  <si>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</si>
  <si>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</si>
  <si>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</si>
  <si>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</si>
  <si>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</si>
  <si>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</si>
  <si>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</si>
  <si>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</si>
  <si>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</si>
  <si>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</si>
  <si>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</si>
  <si>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</si>
  <si>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</si>
  <si>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</si>
  <si>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</si>
  <si>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</si>
  <si>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</si>
  <si>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</si>
  <si>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</si>
  <si>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</si>
  <si>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</si>
  <si>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</si>
  <si>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</si>
  <si>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</si>
  <si>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</si>
  <si>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</si>
  <si>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</si>
  <si>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</si>
  <si>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</si>
  <si>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</si>
  <si>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</si>
  <si>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</si>
  <si>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</si>
  <si>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</si>
  <si>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</si>
  <si>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</si>
  <si>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</si>
  <si>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</si>
  <si>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</si>
  <si>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</si>
  <si>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</si>
  <si>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</si>
  <si>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</si>
  <si>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</si>
  <si>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</si>
  <si>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</si>
  <si>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</si>
  <si>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</si>
  <si>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</si>
  <si>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</si>
  <si>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</si>
  <si>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</si>
  <si>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</si>
  <si>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</si>
  <si>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</si>
  <si>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</si>
  <si>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</si>
  <si>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</si>
  <si>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</si>
  <si>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</si>
  <si>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</si>
  <si>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</si>
  <si>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</si>
  <si>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</si>
  <si>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</si>
  <si>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</si>
  <si>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</si>
  <si>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</si>
  <si>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</si>
  <si>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</si>
  <si>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</si>
  <si>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</si>
  <si>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</si>
  <si>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</si>
  <si>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</si>
  <si>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</si>
  <si>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</si>
  <si>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</si>
  <si>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</si>
  <si>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</si>
  <si>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</si>
  <si>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</si>
  <si>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</si>
  <si>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</si>
  <si>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</si>
  <si>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</si>
  <si>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</si>
  <si>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</si>
  <si>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</si>
  <si>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</si>
  <si>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</si>
  <si>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</si>
  <si>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</si>
  <si>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</si>
  <si>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</si>
  <si>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</si>
  <si>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</si>
  <si>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</si>
  <si>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</si>
  <si>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</si>
  <si>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</si>
  <si>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</si>
  <si>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</si>
  <si>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</si>
  <si>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</si>
  <si>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</si>
  <si>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</si>
  <si>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</si>
  <si>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</si>
  <si>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</si>
  <si>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</si>
  <si>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</si>
  <si>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</si>
  <si>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</si>
  <si>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</si>
  <si>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</si>
  <si>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</si>
  <si>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</si>
  <si>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</si>
  <si>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</si>
  <si>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</si>
  <si>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</si>
  <si>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</si>
  <si>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</si>
  <si>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</si>
  <si>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</si>
  <si>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</si>
  <si>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</si>
  <si>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</si>
  <si>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</si>
  <si>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</si>
  <si>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</si>
  <si>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</si>
  <si>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</si>
  <si>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</si>
  <si>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</si>
  <si>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</si>
  <si>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</si>
  <si>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</si>
  <si>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</si>
  <si>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</si>
  <si>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</si>
  <si>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</si>
  <si>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</si>
  <si>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</si>
  <si>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</si>
  <si>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</si>
  <si>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</si>
  <si>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</si>
  <si>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</si>
  <si>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</si>
  <si>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</si>
  <si>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</si>
  <si>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</si>
  <si>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</si>
  <si>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</si>
  <si>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</si>
  <si>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</si>
  <si>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</si>
  <si>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</si>
  <si>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</si>
  <si>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</si>
  <si>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</si>
  <si>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</si>
  <si>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</si>
  <si>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</si>
  <si>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</si>
  <si>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</si>
  <si>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</si>
  <si>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</si>
  <si>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</si>
  <si>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</si>
  <si>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</si>
  <si>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</si>
  <si>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</si>
  <si>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</si>
  <si>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</si>
  <si>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</si>
  <si>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</si>
  <si>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</si>
  <si>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</si>
  <si>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</si>
  <si>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</si>
  <si>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</si>
  <si>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</si>
  <si>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</si>
  <si>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</si>
  <si>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</si>
  <si>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</si>
  <si>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</si>
  <si>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</si>
  <si>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</si>
  <si>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</si>
  <si>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</si>
  <si>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</si>
  <si>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</si>
  <si>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</si>
  <si>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</si>
  <si>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</si>
  <si>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</si>
  <si>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</si>
  <si>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</si>
  <si>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</si>
  <si>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</si>
  <si>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</si>
  <si>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</si>
  <si>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</si>
  <si>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</si>
  <si>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</si>
  <si>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</si>
  <si>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</si>
  <si>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</si>
  <si>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</si>
  <si>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</si>
  <si>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</si>
  <si>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</si>
  <si>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</si>
  <si>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</si>
  <si>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</si>
  <si>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</si>
  <si>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</si>
  <si>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</si>
  <si>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</si>
  <si>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</si>
  <si>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</si>
  <si>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</si>
  <si>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</si>
  <si>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</si>
  <si>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</si>
  <si>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</si>
  <si>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</si>
  <si>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</si>
  <si>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</si>
  <si>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</si>
  <si>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</si>
  <si>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</si>
  <si>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</si>
  <si>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</si>
  <si>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</si>
  <si>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</si>
  <si>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</si>
  <si>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</si>
  <si>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</si>
  <si>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</si>
  <si>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</si>
  <si>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</si>
  <si>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</si>
  <si>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</si>
  <si>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</si>
  <si>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</si>
  <si>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</si>
  <si>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</si>
  <si>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</si>
  <si>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</si>
  <si>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</si>
  <si>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</si>
  <si>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</si>
  <si>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</si>
  <si>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</si>
  <si>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</si>
  <si>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</si>
  <si>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</si>
  <si>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</si>
  <si>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</si>
  <si>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</si>
  <si>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</si>
  <si>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</si>
  <si>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</si>
  <si>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</si>
  <si>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</si>
  <si>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</si>
  <si>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</si>
  <si>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</si>
  <si>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</si>
  <si>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</si>
  <si>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</si>
  <si>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</si>
  <si>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</si>
  <si>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</si>
  <si>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</si>
  <si>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</si>
  <si>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</si>
  <si>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</si>
  <si>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</si>
  <si>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</si>
  <si>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</si>
  <si>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</si>
  <si>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</si>
  <si>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</si>
  <si>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</si>
  <si>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</si>
  <si>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</si>
  <si>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</si>
  <si>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</si>
  <si>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</si>
  <si>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</si>
  <si>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</si>
  <si>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</si>
  <si>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</si>
  <si>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</si>
  <si>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</si>
  <si>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</si>
  <si>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</si>
  <si>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</si>
  <si>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</si>
  <si>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</si>
  <si>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</si>
  <si>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</si>
  <si>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</si>
  <si>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</si>
  <si>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</si>
  <si>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</si>
  <si>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</si>
  <si>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</si>
  <si>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</si>
  <si>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</si>
  <si>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</si>
  <si>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</si>
  <si>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</si>
  <si>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</si>
  <si>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</si>
  <si>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</si>
  <si>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</si>
  <si>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</si>
  <si>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</si>
  <si>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</si>
  <si>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</si>
  <si>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</si>
  <si>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</si>
  <si>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</si>
  <si>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</si>
  <si>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</si>
  <si>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</si>
  <si>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</si>
  <si>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</si>
  <si>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</si>
  <si>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</si>
  <si>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</si>
  <si>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</si>
  <si>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</si>
  <si>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</si>
  <si>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</si>
  <si>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</si>
  <si>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</si>
  <si>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</si>
  <si>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</si>
  <si>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</si>
  <si>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</si>
  <si>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</si>
  <si>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</si>
  <si>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</si>
  <si>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</si>
  <si>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</si>
  <si>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</si>
  <si>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</si>
  <si>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</si>
  <si>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</si>
  <si>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</si>
  <si>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Fortalecer de manera permanente y sostenida la Vinculación de la UNAH con el Estado, sus graduados, las fuerzas sociales, productivas y demás que integran la sociedad hondureña.</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</si>
  <si>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</si>
  <si>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</si>
  <si>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</si>
  <si>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</si>
  <si>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</si>
  <si>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</si>
  <si>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</si>
  <si>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</si>
  <si>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</si>
  <si>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</si>
  <si>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</si>
  <si>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</si>
  <si>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</si>
  <si>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</si>
  <si>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</si>
  <si>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</si>
  <si>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</si>
  <si>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</si>
  <si>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</si>
  <si>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</si>
  <si>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</si>
  <si>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</si>
  <si>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</si>
  <si>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</si>
  <si>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</si>
  <si>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</si>
  <si>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</si>
  <si>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</si>
  <si>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</si>
  <si>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</si>
  <si>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</si>
  <si>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</si>
  <si>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</si>
  <si>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</si>
  <si>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</si>
  <si>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</si>
  <si>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</si>
  <si>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</si>
  <si>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</si>
  <si>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</si>
  <si>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</si>
  <si>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</si>
  <si>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</si>
  <si>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</si>
  <si>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</si>
  <si>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</si>
  <si>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</si>
  <si>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</si>
  <si>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</si>
  <si>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</si>
  <si>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</si>
  <si>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</si>
  <si>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</si>
  <si>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</si>
  <si>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</si>
  <si>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</si>
  <si>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</si>
  <si>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</si>
  <si>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</si>
  <si>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</si>
  <si>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</si>
  <si>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</si>
  <si>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</si>
  <si>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</si>
  <si>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</si>
  <si>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</si>
  <si>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</si>
  <si>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</si>
  <si>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</si>
  <si>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</si>
  <si>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</si>
  <si>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</si>
  <si>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</si>
  <si>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</si>
  <si>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</si>
  <si>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</si>
  <si>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17.1.c.1.UIC.1</t>
  </si>
  <si>
    <t>1. Ampliado el conocimiento de los estudiantes en (Epiinfo, Spss, Estadistica, Metodología de la investigación, Citiprogram, y Otros)</t>
  </si>
  <si>
    <t>1. Capacitar a los estudiantes y Docentes en las diferentes areas del conocimientos (Epiinfo, Spss, Estadistica, Metodología de la investigación, Citiprogram, y Otros)</t>
  </si>
  <si>
    <t>Fortalecer los conocimiento teoricos practicos de los estudiantes</t>
  </si>
  <si>
    <t>Listado de participantes, Fotografias, Y otros.</t>
  </si>
  <si>
    <t>Docentes Universitarios y Estudiantes</t>
  </si>
  <si>
    <t>UIC, Decanatura</t>
  </si>
  <si>
    <t xml:space="preserve">a. Mejoramiento de la Calidad Educativa. </t>
  </si>
  <si>
    <t>1. Rediseño del Plan de estudio de las Carreras de Medicina.</t>
  </si>
  <si>
    <t>1.1.a.1.MED.1</t>
  </si>
  <si>
    <t>Elaboración de un Plan de factibilidad para la implementación de un nuevo plan de estudio.</t>
  </si>
  <si>
    <t>Cumplimiento de los requisitos de las normas academicas y Garantizar la Viabilidad un nuevo plan de estudio.</t>
  </si>
  <si>
    <t>Documento Impreso.</t>
  </si>
  <si>
    <t>Estudiantes y Docentes Universitarios de FCM.</t>
  </si>
  <si>
    <t>Coordinación de Carrera de Medicina, Administración y Decanatura.</t>
  </si>
  <si>
    <t>Presentación del Documento del Diagnostico rediseño curricular de la carrera de Medicina</t>
  </si>
  <si>
    <t>Coordinación de Carrera de Medicina y Decanatura.</t>
  </si>
  <si>
    <t>Elaboración para presentación de la malla curricular de la carrera de Medicina</t>
  </si>
  <si>
    <t>Presentación del Documento Base del Desarrollo Curricular de la Carrera de Medicina</t>
  </si>
  <si>
    <t>1. 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</si>
  <si>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Fortalecemiento de las competencias docentes para la educación superior que faciliten el aprendizaje y mejoren la eficiencia terminal.</t>
  </si>
  <si>
    <t>Facilitar la metodología de aprendizaje a los estudiantes en las 11 asignaturas que imparte el departamento de medicina interna</t>
  </si>
  <si>
    <t>Número de alumnos matriculados en cada asignatura del departamento de medicina interna</t>
  </si>
  <si>
    <t>Medicina Interna y Decanatura</t>
  </si>
  <si>
    <t>a. Las Unidades Académicas y Administrativas disponen y tienen  acceso a los servicios de la plataforma tecnológica y al programa de desarrollo tecnológico de la UNAH.</t>
  </si>
  <si>
    <t>b. La infraestructura de las sedes universitarias en termino de aulas, salones, talleres, laboratorios, oficinas u otros, son suficientes y adecuados para el logro de los objetivos institucionales.</t>
  </si>
  <si>
    <t>c. Los Departamentos Académicos y las carreras disponen del equipo didáctico necesario para facilitar el proceso del desarrollo educativo.</t>
  </si>
  <si>
    <t>d. La unidad académica cuenta con un presupuesto que le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</si>
  <si>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</si>
  <si>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11.1.b.1.MI.1</t>
  </si>
  <si>
    <t>Construcción de aulas en terraza del sexto piso bloque médico-quirúrgico del HEU de 8 x 15 m2 (120m2)</t>
  </si>
  <si>
    <t>240 m2</t>
  </si>
  <si>
    <t>2 Aulas construidas</t>
  </si>
  <si>
    <t>Docentes universitarios y estudiantes</t>
  </si>
  <si>
    <t>Medicina Interna Administración y Decanatura</t>
  </si>
  <si>
    <t>4.1.1.1.GO.1</t>
  </si>
  <si>
    <t>1.- Capacitaciones en el area de metodologia y evaluacion de los aprendizajes                             2.- Planeamiento Didactico basado en aprendizaje modular</t>
  </si>
  <si>
    <t>La mejora de la calidad e implementacion del rediseño curricular</t>
  </si>
  <si>
    <t>Listas de Asistencia de las capacitciones</t>
  </si>
  <si>
    <t>los docentes</t>
  </si>
  <si>
    <t>Estudiantes Matriculados</t>
  </si>
  <si>
    <t xml:space="preserve"> Estudiantes de las asignaturas del departamento de GO</t>
  </si>
  <si>
    <t>1. presentación de proyecto, planeación, diseño y ejecución</t>
  </si>
  <si>
    <t xml:space="preserve">                        L.7000 x m2</t>
  </si>
  <si>
    <t>4.1.a.2.MI.2</t>
  </si>
  <si>
    <t>4.1.a.1.GO.1</t>
  </si>
  <si>
    <t>Medicina Interna, Coordinación de Carrera y Decanatura</t>
  </si>
  <si>
    <t>Ginecología y Obstetricia, Coordinación de Carrera y Decanatura</t>
  </si>
  <si>
    <t>3. Implementado el rediseño del plan de estudio de la carrera de medicina  Facultad de Ciencias Medicas por el departamento de Ginecología y Obstetricia</t>
  </si>
  <si>
    <t>Fortalecer los conocimiento teoricos practicos de los estudiantes y deterioro de material didactico causado por inundación del edificio</t>
  </si>
  <si>
    <t>Generar la producción de 2 volumenes de la revista de la Facultad de Ciencias Médicas y apoyo de la mejora de la calidad de la docencia</t>
  </si>
  <si>
    <t>Volumenes de la revista de la Facultad de Ciencias Médicas y talleres</t>
  </si>
  <si>
    <t xml:space="preserve"> Estudiantes de las asignaturas del departamento de Pediatría</t>
  </si>
  <si>
    <t xml:space="preserve"> Estudiantes de las asignaturas del departamento de Morfología</t>
  </si>
  <si>
    <t>Docentes y Estudiantes de las carreras de la Facultad de Ciencias Medicas</t>
  </si>
  <si>
    <t>UTES y Decanatura</t>
  </si>
  <si>
    <t>Departamento GO, Coordinación de Carrera Decanatura</t>
  </si>
  <si>
    <t>Pediatria, Coordinación de Carrera y Decanatura</t>
  </si>
  <si>
    <t>Morfología, Coordinación de Carrera y Decanatura</t>
  </si>
  <si>
    <t>2.1.b.1.1</t>
  </si>
  <si>
    <t>4.1.a.2.MORFO.3</t>
  </si>
  <si>
    <t>a.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</si>
  <si>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Encuentro regional de la enseñanza de las ciencias morfologícas aplicadas a la clínica</t>
  </si>
  <si>
    <t>Realización del encuentro regional de la enseñanza de las ciencias morfologícas aplicadas a la clínica</t>
  </si>
  <si>
    <t>9.1.a.1.MORFO.1</t>
  </si>
  <si>
    <t>Renta de Equipo audiovisual</t>
  </si>
  <si>
    <t>Boleto aereo internacional para expositores</t>
  </si>
  <si>
    <t>Ayuda social a personas</t>
  </si>
  <si>
    <t>Actualización sobre las nuevas tendencias la enseñanza de la ciencias morfologícas</t>
  </si>
  <si>
    <t>Realización del del encuentro regional de la enseñanza de las ciencias morfologícas aplicadas a la clínica</t>
  </si>
  <si>
    <t>Morfología y Decanatura</t>
  </si>
  <si>
    <t>Mecanismos y sistemas de evaluación de los aprendizajes basado en competencia</t>
  </si>
  <si>
    <t>1. Investigación realizada: Resultados de la capacitación docente basado en competencia y su impacto en la mejora de los aprendizajes en el área básica</t>
  </si>
  <si>
    <t xml:space="preserve">Elaboración y aprobación del protocolo de investigación y ejecución de la investigación </t>
  </si>
  <si>
    <t>1. Implementado el rediseño del plan de estudio de la Carrera de Medicina</t>
  </si>
  <si>
    <t>4.1.a.4.FISIO.4</t>
  </si>
  <si>
    <t xml:space="preserve">Realización del encuentro regional de la enseñanza de las ciencias fisiologícas </t>
  </si>
  <si>
    <t xml:space="preserve">2. Encuentro regional de la enseñanza de las ciencias fisiologícas </t>
  </si>
  <si>
    <t>9.1.a.2.FISIO.2</t>
  </si>
  <si>
    <t>2. Implementado el rediseño del plan de estudio de la carrera de medicina  Facultad de Ciencias Medicas por el departamento de Medicina Interna</t>
  </si>
  <si>
    <t>17.1.c.2.MI.2</t>
  </si>
  <si>
    <t>17.1.c.3.GO.3</t>
  </si>
  <si>
    <t>17.1.c.4.PEDIA.4</t>
  </si>
  <si>
    <t>4. Implementado el rediseño del plan de estudio de la carrera de medicina  Facultad de Ciencias Medicas por el departamento de Pediatría</t>
  </si>
  <si>
    <t>5. Implementado el rediseño del plan de estudio de la carrera de medicina  Facultad de Ciencias Medicas por el departamento de Ciencias Morfologícas</t>
  </si>
  <si>
    <t>17.1.c.5.MORFO.5</t>
  </si>
  <si>
    <t>6. Implementado el rediseño del plan de estudio de la carrera de medicina  Facultad de Ciencias Medicas por la Unidad Educacional en Salud</t>
  </si>
  <si>
    <t>7. Modernizado en el área tecnologíca el Departamento de Ciencias Fisiologicas y generar una mejor formación de los docentes universitarios y alumnos que deseen formarse en el área d elas ciencias fisiologicas</t>
  </si>
  <si>
    <t>17.1.c.6.UTES.6</t>
  </si>
  <si>
    <t>17.1.c.7.FISIO.7</t>
  </si>
  <si>
    <t>2. Transmisión horizontal y edad pediatrica del chikungunya</t>
  </si>
  <si>
    <t>Transmisión materno fetal</t>
  </si>
  <si>
    <t>Detección clinico laboratorial</t>
  </si>
  <si>
    <t>Examen PCR</t>
  </si>
  <si>
    <t>2.1.b.2.PEDIA.2</t>
  </si>
  <si>
    <t>2.1.b.1.UTES.1.</t>
  </si>
  <si>
    <t>3. Detección precoz del recien nacido potencialmente infectado</t>
  </si>
  <si>
    <t>Aplicación de protocolo clinico laboratorial</t>
  </si>
  <si>
    <t>2.1.b.3.PEDIA.3</t>
  </si>
  <si>
    <t>Examenes cultivo, pcr, hemograma y calcitonina</t>
  </si>
  <si>
    <t>GINECOBSTETRICIA</t>
  </si>
  <si>
    <t>4.1.a.5.DSP.5</t>
  </si>
  <si>
    <t xml:space="preserve">32 Docentes capacitados en la ciencia de la enfermería. 
</t>
  </si>
  <si>
    <t>4.1.a.4.DSP.4</t>
  </si>
  <si>
    <t>4.1.a.5.ENF.5</t>
  </si>
  <si>
    <t xml:space="preserve">1. Diagnostico del personal docente de necesidades de capacitacion. 
. Protocolo de Investigacion 
*Diseño, recoleccion, tabulacion y analisis 
* Informe de los resultados
* Elaboaracion de un plan de capacitacion.
</t>
  </si>
  <si>
    <t xml:space="preserve">Identificar las necesidades educativas a la Luz del rediseño curricular. </t>
  </si>
  <si>
    <t xml:space="preserve">Diagnostico realizado </t>
  </si>
  <si>
    <t xml:space="preserve">Personal Docente de Carrera de Enfermeria de los 7 Centros Universitarios 
Estudiantes de la Carrera de Enfermeria. </t>
  </si>
  <si>
    <t xml:space="preserve">Personal Docente de Carrera de Enfermeria de los 7 Centros Universitarios Y 
Estudiantes de la Carrera de Enfermeria. </t>
  </si>
  <si>
    <t>Autoridades de Enfermeria de los 7 Centros Regionales y Decanatura</t>
  </si>
  <si>
    <t xml:space="preserve">5. Capacitados docente en la  ciencia de la enfermeria con  nuevos enfoques pedagogicos  </t>
  </si>
  <si>
    <t xml:space="preserve"> Intercambio con profesores de universidades con convenios adscritos con la UNAH. </t>
  </si>
  <si>
    <t xml:space="preserve">6. Capacitados docente en la  ciencia de la enfermeria con  nuevos enfoques pedagogicos  </t>
  </si>
  <si>
    <t>4.1.a.6.ENF.6</t>
  </si>
  <si>
    <t xml:space="preserve">6. Diseño de un plan de intercambio a interes de la Carrera de enfermeria de los 7 Centros Universitarios. 
*Acercamiento con la Vicerrectoria de asuntos Internacionales para identificar las universidadaes con convenios adscritos con la UNAH. 
*Establecer comunicacion con las universidades afines 
*Compartir el plan educativo de intercambio entre las universidades. 
* Establecer las condiciones d elos intercambios. </t>
  </si>
  <si>
    <t>Pasajes aereo</t>
  </si>
  <si>
    <t xml:space="preserve">Que las egresadas tengan conocimientos actualizados de acuerdo a las nuevas tendencias de la actualidad en los servicios. 
Actualizacion de los conocimientos docentes con las nuevas tendencias de enfermeria y enfoques pedagocgicos.  
</t>
  </si>
  <si>
    <t>1. Plan de capacitacion.
Lista de participantes
Productos de los talleres. 
2. Convenios de intercambios aprobados
*comunicaciones estableciads con Universidades identificadas y otras. 
*Ejecusion del plan con participacion de profesores de las universidades identificadas</t>
  </si>
  <si>
    <t xml:space="preserve">Autoridades de Enfermeria de los 7 Centros Regionales y Decanatura </t>
  </si>
  <si>
    <t>2. Rediseño del Plan de estudio de las Carreras de Medicina.</t>
  </si>
  <si>
    <t>3. Rediseño del Plan de estudio de las Carreras de Medicina.</t>
  </si>
  <si>
    <t>4. Rediseño del Plan de estudio de las Carreras de Medicina.</t>
  </si>
  <si>
    <t>5. Rediseño del plan de estudios Carrera de Enfermeria</t>
  </si>
  <si>
    <t>1.1.a.5.ENF.5.</t>
  </si>
  <si>
    <t>1.1.a.4.MED.4</t>
  </si>
  <si>
    <t>1.1.a.3.MED.3</t>
  </si>
  <si>
    <t>1.1.a.2.MED.2</t>
  </si>
  <si>
    <t xml:space="preserve">Plan de estudios rediseñado y aprobado Curricula de Carrera de Enfermeria </t>
  </si>
  <si>
    <t xml:space="preserve">Elaboracion de plan de factibilidad, socialización del Plan de Estudios rediseñado
* 2 Asambleas de docentes en los diferentes Centros Regionales Universitarios
*16  ejemplares y distribucion del plan de estudios rediseñado y aprobado y  Diseño de los guiones metodologicos del plan de estudios rediseñado.
*Jornada de socializacion de la matriz y lineamientos para la elaboracion de  los Guiones metologogicos.
**entrega de 20 matrices de guiones metodologicos a los todos los Centros Universitario.
** Conformacion de redes docentes por area disciplinar. 
*** Distribucion de los espacios de aprendizaje por redes en los diferentes Centros Regionales Universitarios 
** Talleres de planeamiento didactico para docentes, </t>
  </si>
  <si>
    <t>Viáticos Nacionales Categoría II Zona  Periodo Corto</t>
  </si>
  <si>
    <t xml:space="preserve">Ser de las 17 carreras priorizadas por la UNAH para realizar el rediseño curricular </t>
  </si>
  <si>
    <t>Los docentes universitarios y estudiantes</t>
  </si>
  <si>
    <t>Enfermeria y Decanatura</t>
  </si>
  <si>
    <t>7 Unidades de gestion de la investigacion cientificas conformadas y 7 Grupos de investigacion de enfermería conformados.</t>
  </si>
  <si>
    <t>2.1.e.1.ENF.1</t>
  </si>
  <si>
    <t>1. 7 Unidades de gestion de la investigación cientifica de enfermeria en todos los centros universitarios a nivel nacional</t>
  </si>
  <si>
    <t>1. Coordinar entre la unidad de gestion de la investigación cientifica de enfermeria, institutos, grupos de investigacion y centros regionales a nivel nacional.</t>
  </si>
  <si>
    <t>1. Docentes y estudiantes con formacion  sobre formulacion de proyectos de investigacion que conforman grupos de gestion de investigacion de enfermeria</t>
  </si>
  <si>
    <t>2.1.d.1.ENF.1</t>
  </si>
  <si>
    <t>1. Desarrollar capacitaciones dirigidas a docentes y estudiantes enfocadas en la formulacion de proyectos de investigación de acuerdo a los criterios establecidos por la DICU</t>
  </si>
  <si>
    <t>Fortalecer y paricipar en becas de investigacion</t>
  </si>
  <si>
    <t>listas de asistencia y productoss de l taller</t>
  </si>
  <si>
    <t>estudiantes y docentes</t>
  </si>
  <si>
    <t>Autoridades de la carrera y corrdinadora UICE</t>
  </si>
  <si>
    <t>Autoridades de la carrera,  corrdinadora UICE y Decanatura</t>
  </si>
  <si>
    <t>2. Docentes y estudiantes con formacion  sobre formulacion de proyectos de investigacion que conforman grupos de gestion de investigacion de enfermeria</t>
  </si>
  <si>
    <t>3. Docentes y estudiantes con formacion  sobre formulacion de proyectos de investigacion que conforman grupos de gestion de investigacion de enfermeria</t>
  </si>
  <si>
    <t>2.1.d.2.ENF.2</t>
  </si>
  <si>
    <t>2.1.d.3.ENF.3</t>
  </si>
  <si>
    <t>2. Desarrollar capacitaciones dirigidas a docentes y estudiantes enfocadas en la formulacion de proyectos de investigación de acuerdo a los criterios establecidos por la DICU.</t>
  </si>
  <si>
    <t>3. Capacitar en metodologias  de  investigacion en los diferentes enfoques (cuantitativo, cualitativo y mixto) y metodologias pedagogicas y didactica a docentes que desarrollan los espacios de aprendizaje de investigacion en salud</t>
  </si>
  <si>
    <t>istas de asistencia y productoss de l taller</t>
  </si>
  <si>
    <t>2. Resultados de investigacion publicados en paginas webs, revistas cientificas escritas y en linea</t>
  </si>
  <si>
    <t>2. actividades cientificas realizadas durante el año academico.</t>
  </si>
  <si>
    <t>2.1.b.2.ENF.2</t>
  </si>
  <si>
    <t>2. Establecer dentro del aprendizaje la investigacion en el area de salud para realizar la ejecucion de proyectos investigativos, los cuales Desarrollen y ejecuten protocolos para luego ser articulos cientificos</t>
  </si>
  <si>
    <r>
      <t>La investigacion es un eje del modelo educativo de la</t>
    </r>
    <r>
      <rPr>
        <sz val="11"/>
        <rFont val="Calibri"/>
        <family val="2"/>
      </rPr>
      <t xml:space="preserve">UNAH </t>
    </r>
    <r>
      <rPr>
        <sz val="12"/>
        <rFont val="Calibri"/>
        <family val="2"/>
      </rPr>
      <t>y la enseñanza de la investigacion en pregrado y postgrado promueve el desarrollo de esta linea, promover cambios  en el ejercicio de la profesion</t>
    </r>
  </si>
  <si>
    <t xml:space="preserve">Documentos de investigaciones </t>
  </si>
  <si>
    <t>Docentes universitarios y Estudiantes de la Carrera de Enfermería</t>
  </si>
  <si>
    <t>Enfermería Y Decanatura</t>
  </si>
  <si>
    <t>3. Actividades cientifica como jornadas, congresos, foros o simposium.</t>
  </si>
  <si>
    <t>3. actividades cientificas realizadas durante el año academico.</t>
  </si>
  <si>
    <t>2.1.b.3.ENF.3</t>
  </si>
  <si>
    <t>3. Socializacion de resultados de investigacion a travez de jornadas cientificas, congresos, foros, simposioum, encuentros estudiantiles y de docentes, redes tematicas de enfermería y del area de la salud, revistas, portales webs.</t>
  </si>
  <si>
    <t>Renta de equipo audiovisual</t>
  </si>
  <si>
    <t>Alimentos y bebidas para personas</t>
  </si>
  <si>
    <t>Elaboración de afiches, invitaciones y otros</t>
  </si>
  <si>
    <t>La investigacion es un eje del modelo educativo de laUNAH y la enseñanza de la investigacion en pregrado y postgrado promueve el desarrollo de esta linea, promover cambios  en el ejercicio de la profesion</t>
  </si>
  <si>
    <t>Lista de asistencias</t>
  </si>
  <si>
    <t>1. Trabajos cientificos realizados bajo los criterios de derecho de autor y propiedad intelectual</t>
  </si>
  <si>
    <t>1. 100% de trabajos realizados bajos los criterios de derecho de autor y propiedad intelectual</t>
  </si>
  <si>
    <t xml:space="preserve">1. Registrar los resultados de proyectos de investigación en  CATIE de la UNAH protegiendo los derechos de autor y la propiedad intelectual.
</t>
  </si>
  <si>
    <t>2.1.c.1.ENF.1</t>
  </si>
  <si>
    <t>Publicar de acuerdo a criterios de propiedad intelectual</t>
  </si>
  <si>
    <t>Listas de asistencias</t>
  </si>
  <si>
    <t>Docentes Universitarios de la Carrera de Enfermería</t>
  </si>
  <si>
    <t>Enfermería, corrdinadora UICE y Decanatura</t>
  </si>
  <si>
    <t>a. Área Estratégica no. 1 Vínculos académicos y alianzas estratégicas</t>
  </si>
  <si>
    <t>b. Area Estratégica no. 2   Servicio Social y gestión del riesgo</t>
  </si>
  <si>
    <t>3.2.b.1.ENF.1</t>
  </si>
  <si>
    <t>1. Condiciones de salud mejoradas en la población intervenida</t>
  </si>
  <si>
    <t>1. Reducción de los indices de mortalidad y morbilidad en la población intervenida</t>
  </si>
  <si>
    <t>1. Análisis de la situación de salud de la 3 comunidades y Intervención de enfermería con las familias de riesgo</t>
  </si>
  <si>
    <t>Distribución de material didactico a las comunidades intervenidas</t>
  </si>
  <si>
    <t>Laminillas para toma de citología</t>
  </si>
  <si>
    <t>Desparacitantes para niños en vista que la SESAL ya no lo proporciona en frasco</t>
  </si>
  <si>
    <t>Espatula de ayre</t>
  </si>
  <si>
    <t>Dar respuesta a las necesidades de las comunidades intervenidas, asi mismo integrar los conocimientos adquiridos mediante la práctica de los estudiantes de la Carrera de Enfermería</t>
  </si>
  <si>
    <t>Boletas de citología, foirmatos de proyectos de vinculación</t>
  </si>
  <si>
    <t>Pobladores de las comunidades intervenidas</t>
  </si>
  <si>
    <t>Enfermería y Decanatura</t>
  </si>
  <si>
    <t>Curricula rediseñadad y aprobada  de la Carrera de Medicina</t>
  </si>
  <si>
    <t>1. Planeación y promoción del encuentro regional de la enseñanza de las ciencias morfologícas aplicadas a la clínica</t>
  </si>
  <si>
    <t>2. Planeación y promoción del encuentro regional de la enseñanza de las ciencias Fisiologícas</t>
  </si>
  <si>
    <t>c. Promover la aplicación de nuevas tecnologías en las diferentes áreas del conocimiento con base en las necesidades institucionales y tendencias mundiales.</t>
  </si>
  <si>
    <t>2. Desarrollar actividades educativas de aprendizaje en las 11 asignaturas que imparte el departamento de medicina interna</t>
  </si>
  <si>
    <t xml:space="preserve">3. Desarrolllar actividades educativas de aprendizaje en la asignaturas que imparte el departamento de GO  </t>
  </si>
  <si>
    <t xml:space="preserve">4. Desarrolllar actividades educativas de aprendizaje en la asignaturas que imparte el departamento de Pediatria  </t>
  </si>
  <si>
    <t xml:space="preserve">5. Desarrolllar actividades educativas de aprendizaje en la asignaturas que imparte el departamento de Ciencias Morfologícas  </t>
  </si>
  <si>
    <t xml:space="preserve">6. Apoyar el desarrollo de las actividades académicas para las carreras de la Facultad de Ciencias Médicas  </t>
  </si>
  <si>
    <t>Contrucción de un Edificio para la Carrera de Enfermeria con capacidad de 20 aulas y un pisos para instalar laboratorios de simulación</t>
  </si>
  <si>
    <t>de la enseñanza  de acuerdo al modelo educativo de la UNAH y el nuevo rediseño del plan de estudio de la Carrera de Enfermería</t>
  </si>
  <si>
    <t>Edificio Contruido</t>
  </si>
  <si>
    <t>Docentes universitarios y estudiantes de la Carrera de Enfermería</t>
  </si>
  <si>
    <t>Enfermería, Administración General FCM y Decanatura FCM</t>
  </si>
  <si>
    <t>11.1.b.2.ENF.2</t>
  </si>
  <si>
    <t>Contrucción de un edificio para la carrera de Enfermería que conste de 20 aulas y piso para colocar los simuladores</t>
  </si>
  <si>
    <t>1. Resultados de investigacion publicados en paginas webs, revistas cientificas escritas y en linea</t>
  </si>
  <si>
    <t>1. actividades cientificas realizadas durante el año academico.</t>
  </si>
  <si>
    <t>1. Establecer dentro del aprendizaje la investigacion en el area de salud para realizar la ejecucion de proyectos investigativos, los cuales Desarrollen y ejecuten protocolos para luego ser articulos cientificos</t>
  </si>
  <si>
    <t>2.1.b.2.ENF.1</t>
  </si>
  <si>
    <t>4. Divulgacion de las publicaciones de trabajos de investigacion con estudiantes y docentes de grado y posgrado: b.1)Posgrado                         Tema 1: Postgrado Oncología Quirúrgica                            Eficacia de la sutura mecánica versus la sutura convencional en la realización de anastomosis en tubo digestivo en  pacientes con neoplasia gastrointestinal HGSF y HEU, Tegucigalpa, 2015-2016?</t>
  </si>
  <si>
    <t>4. Numero de investigaciones presentadas en congresos, jornadas cientificas nacionales e internacionales</t>
  </si>
  <si>
    <t>2.1.b.4.UIC.4</t>
  </si>
  <si>
    <t>4. Elaboracion de los resumenes para presentar en las jornadas y congresos</t>
  </si>
  <si>
    <t>Numeros de congresos y jornada cientifica</t>
  </si>
  <si>
    <t>Estudiantes y docententes de pregrado y posgrado</t>
  </si>
  <si>
    <t xml:space="preserve">Presentacion de los conocimientos generados en las investigaciones </t>
  </si>
  <si>
    <t>Estudiantes y docentes de grado y postgrado de la Faculta de Ciencias Médicas</t>
  </si>
  <si>
    <t>UIC y Decanatura</t>
  </si>
  <si>
    <t>5. Divulgacion de las publicaciones de trabajos de investigacion con estudiantes y docentes de grado y posgrado: Prevalencia y factores asociados al cáncer gástrico captados en el área de 
Endoscopia del Hospital Escuela Universitario, junio - diciembre 2016</t>
  </si>
  <si>
    <t>5. Numero de investigaciones presentadas en congresos, jornadas cientificas nacionales e internacionales</t>
  </si>
  <si>
    <t>2.1.b.5.UIC.5</t>
  </si>
  <si>
    <t>5. Elaboracion de los resumenes para presentar en las jornadas y congresos</t>
  </si>
  <si>
    <t>6. Numero de investigaciones presentadas en congresos, jornadas cientificas nacionales e internacionales</t>
  </si>
  <si>
    <t>2.1.b.6.UIC.6</t>
  </si>
  <si>
    <t>6. Elaboracion de los resumenes para presentar en las jornadas y congresos</t>
  </si>
  <si>
    <t>7. Numero de investigaciones presentadas en congresos, jornadas cientificas nacionales e internacionales</t>
  </si>
  <si>
    <t>2.1.b.7.UIC.7</t>
  </si>
  <si>
    <t>7. Elaboracion de los resumenes para presentar en las jornadas y congresos</t>
  </si>
  <si>
    <t>6.  Divulgacion de las publicaciones de trabajos de investigacion con estudiantes y docentes de grado y posgrado: Tema 5. Postgrado de oftalmología                                  Causas de déficit visual y grado de satisfacción en relación a objetivo visual alcanzado en pacientes rehabilitados en clínicas de baja visión. Octubre 2015 2016</t>
  </si>
  <si>
    <t>7. Divulgacion de las publicaciones de trabajos de investigacion con estudiantes y docentes de grado y posgrado:  Tema 4. Postgrado Rehabilitación
Barreras y facilitadores en pacientes  menores de 6 años con PCI Teletón  e IHSS  de Tegucigalpa 2016</t>
  </si>
  <si>
    <t xml:space="preserve">8. Divulgacion de las publicaciones de trabajos de investigacion con estudiantes y docentes de grado y posgrado: Tema 6. Postgrado de ORL
Eficacia de la terapia esteroidea en pacientes con sordera súbita, HEU 2016,  Factores de riesgo del cáncer laríngeo en pacientes del HEU del 2014 al 2016.
 </t>
  </si>
  <si>
    <t>8. Numero de investigaciones presentadas en congresos, jornadas cientificas nacionales e internacionales</t>
  </si>
  <si>
    <t>2.1.b.8.UIC.8</t>
  </si>
  <si>
    <t>8. Elaboracion de los resumenes para presentar en las jornadas y congresos</t>
  </si>
  <si>
    <t>2. Docentes y estudiantes capacitados en Propiededad Industrial, Derechos de Autor e Integridad Cientifica</t>
  </si>
  <si>
    <t xml:space="preserve">2. Docentes y estudiantes capacitados </t>
  </si>
  <si>
    <t>2.1.c.2.UIC.2</t>
  </si>
  <si>
    <t>Elaboracion  de  programas de los diferentes planes de capacitacion para los docentes y estudiantes</t>
  </si>
  <si>
    <t>Desarrollo de habilidades y competencias en el area de investigacion</t>
  </si>
  <si>
    <t>Listado de participantes de docentes y estudiantes asi como numero de talleres</t>
  </si>
  <si>
    <t>UIC, CEIB y Decanatura</t>
  </si>
  <si>
    <t>4. Docentes capacitados en los diferentes enfoques espistemologicos de la investigacion</t>
  </si>
  <si>
    <t>1. 100% de los docentes con competencias de formulacion de proyectos de investigación</t>
  </si>
  <si>
    <t>2. 100% de los docentes con competencias de formulacion de proyectos de investigación</t>
  </si>
  <si>
    <t>3. 100% de los docentes con competencias de formulacion de proyectos de investigación</t>
  </si>
  <si>
    <t>4. Docentes de pregrado y posgrado capacitados</t>
  </si>
  <si>
    <t>2.1.d.4.UIC.4</t>
  </si>
  <si>
    <t>4.  Elaboración y dearrollo de plan de capacitación</t>
  </si>
  <si>
    <t xml:space="preserve">Aplicación de  la investigacion cientifica como herramienta metodologica </t>
  </si>
  <si>
    <t>Numero de proyectos de investigaciogestionados, grupos de investigacion organizados y circulos de creatividad integrados ademas se necesita priorizar la invercion de los fondos</t>
  </si>
  <si>
    <t>Docentes de grado y posgrado</t>
  </si>
  <si>
    <t>2. Docentes y estudiantes planifican proyectos de investigacion, participan en convocatorias nacionales e internacionles para la obtencion de fondos para la investigacion, participan en equipos de investigacion, participan en circulos de creatividad y priorizacion de las lineas de investigacion por los departamentos de las ciencias medicas</t>
  </si>
  <si>
    <t>2. Numero de protocolos presentados por docentes y estudiantes,  optención de apoyo financiero para la ejecucion de los proyectos de investigacion, organización de equipos creativos y documento de las lineas priorizadas</t>
  </si>
  <si>
    <t>2.1.e.2.UIC.2</t>
  </si>
  <si>
    <t>2. Elaboración y presentación de los proyectos de investigación, Participación en convocatorias nacionales e internacionales para la obtención de fondos, propuestas de investigación elaboradas, fomento del autodescubrimiento y la  organización en la integración interdisciplinaria de equipos creativos y elaboración de líneas prioritarias en los departamentos que aún no las tienen</t>
  </si>
  <si>
    <t>Número de proyectos de investigaciones gestionados, grupos de investigación organizados y círculos de creatividad integrados además se necesita priorizar la inversión de los fondos</t>
  </si>
  <si>
    <t xml:space="preserve">2. Alianza estrategica con la Fundacion Waal, para desarrollar el diplomado de Prevencion de Discapacidades Prenatal </t>
  </si>
  <si>
    <t>2. a. Propuestas de proyectos de investigacion de los cursantes de diplomado de prevencion dediscapacidades prenatales y b. Propuestas de intervencion de los cursantes de diplomado de prevencion dediscapacidades prenatales</t>
  </si>
  <si>
    <t>3.2.b.2.ENF.2</t>
  </si>
  <si>
    <t>2. a. Elaboracion de proyectos de investigacion para detectar problemas de discapacidad prenatal           y b.  Elaboracion de la intervenciones para contribuir a la disminucion de las discapacidades prenatales</t>
  </si>
  <si>
    <t>Realizacion de las investigaciones para disminuir las discapacidades prenatales</t>
  </si>
  <si>
    <t>Profesionales de salud capacitados en la prevencion de Discapacidades Prenatales</t>
  </si>
  <si>
    <t>Profesionales de la Salud en General</t>
  </si>
  <si>
    <t>UIC,Fundacion WAAL y Decanatura</t>
  </si>
  <si>
    <t>7. Elaboracion y desarrollo de plan de capacitacion</t>
  </si>
  <si>
    <t>7. Cuatro Cursos de Metodologia de la investigacion</t>
  </si>
  <si>
    <t>8. Cuatro Curso de EPI INFO</t>
  </si>
  <si>
    <t>9. Dos Curso de Bioestadistica</t>
  </si>
  <si>
    <t>10. Dos Curso de Integridad Cientifica</t>
  </si>
  <si>
    <t>11. Dos Curso de Planiacion de Proyectos de Investigacion PEP</t>
  </si>
  <si>
    <t>12. Dos Curso de Propiedad Intelectual y Derechos de Autor</t>
  </si>
  <si>
    <t>13. Cuatro Seminarios de Investigacion a MSS</t>
  </si>
  <si>
    <t>7. Docentes de grado y posgrado capacitados</t>
  </si>
  <si>
    <t>8. Docentes de grado y posgrado capacitados</t>
  </si>
  <si>
    <t>9. Docentes de grado y posgrado capacitados</t>
  </si>
  <si>
    <t>8. Elaboracion y desarrollo de plan de capacitacion</t>
  </si>
  <si>
    <t>9. Elaboracion y desarrollo de plan de capacitacion</t>
  </si>
  <si>
    <t>10. Elaboracion y desarrollo de plan de capacitacion</t>
  </si>
  <si>
    <t>10. Docentes de pregrado y posgrado capacitados</t>
  </si>
  <si>
    <t>11. Docentes de grado y posgrado capacitados</t>
  </si>
  <si>
    <t>11. Elaboracion y desarrollo de plan de capacitacion</t>
  </si>
  <si>
    <t>12. Docentes de pregrado y posgrado capacitados</t>
  </si>
  <si>
    <t>12. Elaboracion y desarrollo de plan de capacitacion</t>
  </si>
  <si>
    <t>13. Estudiantes de grado capacitados</t>
  </si>
  <si>
    <t>13. Elaboracion y desarrollo de plan de capacitacion</t>
  </si>
  <si>
    <t>4.1.a.7.UIC.7</t>
  </si>
  <si>
    <t>4.1.a.8.UIC.8</t>
  </si>
  <si>
    <t>4.1.a.9.UIC.9</t>
  </si>
  <si>
    <t>4.1.a.10.UIC.10</t>
  </si>
  <si>
    <t>4.1.a.11.UIC.11</t>
  </si>
  <si>
    <t>4.1.a.12.UIC.12</t>
  </si>
  <si>
    <t>4.1.a.13.UIC.13</t>
  </si>
  <si>
    <t>Aplica los conocimientos aprendidos realizando investigacion</t>
  </si>
  <si>
    <t>Lista de asistencia Fotografias Numero de talleres</t>
  </si>
  <si>
    <t>Estudiantes y Docentes</t>
  </si>
  <si>
    <t>Desarrolla habilidades informaticas para realizar proyectos de investigacion</t>
  </si>
  <si>
    <t xml:space="preserve">Comprende y aplica los conocimientos para el analisis estadistico </t>
  </si>
  <si>
    <t>Deasrrolla habilidades para planear proyectos de investigacion</t>
  </si>
  <si>
    <t>Concientiza y analiza la importancia de la etica en la investigacion</t>
  </si>
  <si>
    <t>Conoce las leyes nacionales y universitarias sobre los derecho de autor</t>
  </si>
  <si>
    <t>Conoce y aplica los conceptos basicos de la metodologia de la investigacion para la realizacion de su trabajo de graduacion</t>
  </si>
  <si>
    <t xml:space="preserve">Estudiantes </t>
  </si>
  <si>
    <t>4. Boletin informativo</t>
  </si>
  <si>
    <t>4. Boletines impresos</t>
  </si>
  <si>
    <t>4. Elaboracion de cuatro boletines en el año</t>
  </si>
  <si>
    <t xml:space="preserve"> Informar a la comunidad de las ciencias de la salud sobre los distintos trabajos que se realizan en investigacion</t>
  </si>
  <si>
    <t>Numero de boletines impresos y distribuidos</t>
  </si>
  <si>
    <t>Dosentes y estudiantes y personal administrativo</t>
  </si>
  <si>
    <t>Diseño, elaboración e impresión de de 2000 boletines</t>
  </si>
  <si>
    <t>Ofrecer una alternativa de manejo a los pacientes con hipervolemia refreactaria al tratamiento con diureticos</t>
  </si>
  <si>
    <t>Ficha de monitoreo y protocolo de procedimiento</t>
  </si>
  <si>
    <t>Pacientes expandido de volumen y refractario al tratamiento convencional</t>
  </si>
  <si>
    <t>Medicina Interna, Servicio de Nefrología HEU y Decanatura</t>
  </si>
  <si>
    <t>Reducir los costos financieros al estado hondureño para el manejo de la hiperfosfatemia</t>
  </si>
  <si>
    <t>Examen níveles de fósforo en sangre pre y pos hemodialisis en los pacientes sometidos al ejercicio</t>
  </si>
  <si>
    <t>Pacientes en hemodialisis en el HEU</t>
  </si>
  <si>
    <t xml:space="preserve">Contribuir a la caracterización de la nefropatía mesoamericana en Honduras </t>
  </si>
  <si>
    <t>Ficha recolección de datos y base de datos</t>
  </si>
  <si>
    <t>Pacientes con enfermedad renal de la zona sur del país</t>
  </si>
  <si>
    <t>Medicina Interna, Sociedad Hondureña de Nefrología y Decanatura</t>
  </si>
  <si>
    <t xml:space="preserve">Escala de womac </t>
  </si>
  <si>
    <t>Ofrecer una alternativa de tratamiento a los pacientes con osteoartritis</t>
  </si>
  <si>
    <t>Pacientes mayores de 50 años con osteoartritis que llegan al servicio  de medicina física y rahabilitación del HEU</t>
  </si>
  <si>
    <t>Medicina y Decanatura</t>
  </si>
  <si>
    <t>Pacientes adultos ambulatorios del HEU con chikungunya</t>
  </si>
  <si>
    <t>Ficha de recoleccion de datos y base de datos y resultados de laboratorio</t>
  </si>
  <si>
    <t>Conocimiento integral de la enfermedad en adultos relacionado a las secuelas y la discapacidad</t>
  </si>
  <si>
    <t>Hemato-oncologo</t>
  </si>
  <si>
    <t>Medicina Interna</t>
  </si>
  <si>
    <t>Investigacion de caracterizacion de Pacientes con IRC en la zona sur y caracterizacion de Chikungunya en adultos.</t>
  </si>
  <si>
    <t>Costo en dolares</t>
  </si>
  <si>
    <t>Graduacion de dos hemato-oncologos para atender la poblacion hematoncologica del Hospital Escuela Universitario</t>
  </si>
  <si>
    <t>100% de los graduandos</t>
  </si>
  <si>
    <t>Gestion de dos becas para egresados del postgrado de medicina interna.</t>
  </si>
  <si>
    <t xml:space="preserve">COSTO </t>
  </si>
  <si>
    <t>Alta de manda no atendida por este tipo de recursos especializados por la ausencia de los mismos en el pais.</t>
  </si>
  <si>
    <t>Contrato de becas otorgadas</t>
  </si>
  <si>
    <t>Pacientes hematoncologicos del HEU</t>
  </si>
  <si>
    <t>Vice-Rectoria Academica,Decanatura y Departamento de Medicina Interna.</t>
  </si>
  <si>
    <t>a. Fortalecimiento Institucional mediante el desarrollo Docente y Personal Administrativo responde a las necesidades académicas y a lo establecido en la normativa institucional</t>
  </si>
  <si>
    <t xml:space="preserve">1. Fortalecido el área admnistrativa y Gerencial del Centro de Diagnóstico de Imágenes Biomédicas y Rehabilitación e Investigación </t>
  </si>
  <si>
    <t>1. Evaluación del desempeño del área admnistrativa</t>
  </si>
  <si>
    <t>12.1.a.1.ECS.1</t>
  </si>
  <si>
    <t>Contribuir a la mejora de la calidad educativa, rediseño de plan de estudio y valorar el impacto de la capacitación docente</t>
  </si>
  <si>
    <t>Resultado de la investigación</t>
  </si>
  <si>
    <t xml:space="preserve">Docentes de área básica </t>
  </si>
  <si>
    <t>UTES, Morfología, Coordinación de carrera y Decanatura</t>
  </si>
  <si>
    <t>1. Desarrollo de procesos administrativos y técnicos del Centro de Diagnóstico de Imágenes Biomédicas y Rehabilitación e Investigación</t>
  </si>
  <si>
    <t>2.1.b.5.MI.5</t>
  </si>
  <si>
    <t>2.1.b.6.MI.6</t>
  </si>
  <si>
    <t>2.1.b.7.MI.7</t>
  </si>
  <si>
    <t>2.1.b.8.MI.8</t>
  </si>
  <si>
    <t>2.1.b.9.MI.9</t>
  </si>
  <si>
    <t>Proponer medidas de control,mitigacion y maneo de la violencia requiere el conocer como se presentan los fenemenos relacionados a la seguridad ciudadadana y actividades ilegales para proponer intervenciones efectivas a nivel nacional.</t>
  </si>
  <si>
    <t>Documento propuesta y el informe final.</t>
  </si>
  <si>
    <t>La sociedad Hondureña</t>
  </si>
  <si>
    <t>Departamento de Salud Publica y Decanatura.</t>
  </si>
  <si>
    <t>El costo mayor de la atencion a las personas se centra en las inversiones recurrentes para atender las enfermedades cronicas de los grupos poblacionales. Antes de desarrollar propuestas de intervencion  es necesario caracterizarlas en persona,tiempo y espacio.</t>
  </si>
  <si>
    <t>Adultos mayores en poblacion abierta en los diferentes municipios que se desarrolla la APS .</t>
  </si>
  <si>
    <t>Beneficio en forma directa a los y las estudiantes de la UNA para acceder a paquetes garantizados de servicios de salud con sostenibilidad a traves de un sub-sistema de aseguramiento en salud en la UNAH.</t>
  </si>
  <si>
    <t>Estudiantes de la UNAH.</t>
  </si>
  <si>
    <t>Se ha realizado grandes inversiones para la prevencion de la transmision del VIH y necesitamos construir evidencias que relacionen la educacion con los cambios de comportamento deseados.</t>
  </si>
  <si>
    <t>Encuesta,programa epi-info y cronograma de actividades.</t>
  </si>
  <si>
    <t>Grpos PEMAR</t>
  </si>
  <si>
    <t>5. Mejoria de la calidad de vida de los pacientes con insuficiencia cardiáca congestiva y reducción de la mobimortalidad, de la necesidad de rehospitalización y de la estancia hospitalaria, reducción de la sobre carga de volumen con mejoria de la capacidad funcional para el ejercicio y reducción de los costo para el estado hondureño en materia de salud</t>
  </si>
  <si>
    <t>6. Aumento de la eliminación de fósforo durante la hemodialisis; y optimización el tratamiento hemodialitico en pacientes renales crónicos, reduccción de costos en la compra de quelantes y mejorar la calidad de vida psicosocial.</t>
  </si>
  <si>
    <t>7. Caracterización clínica del paciente con insuficiencia renal crónica en la zona sur de Honduras</t>
  </si>
  <si>
    <t>8. Beneficio del cloruro de magnesio en el tratamiento de la osteoartritis en pacientes mayores de 50 años</t>
  </si>
  <si>
    <t>9. Caracterización del paciente adulto con enfermedad crónica no tranmisible más chikungunya</t>
  </si>
  <si>
    <t>10. Meta analisis de las bases de datos sobre violencia del Observatorio de violencia,Hospital Escuela Universitario y Secretaria de Seguridad en el Municipio del DC.</t>
  </si>
  <si>
    <t>11. Carga de enfermedad del adulto mayor en los diferentes municipios de APS.</t>
  </si>
  <si>
    <t>12. Caracterizacion de la demanda socaul de servicios de salud de los y las estudiantes de la UNAH para el desarrollo de una propuesta de aseguramiento publico en salud.</t>
  </si>
  <si>
    <t>13. Propuesta de una estrategia metodologia y educativa para la prevencion de la transmision del VIH.</t>
  </si>
  <si>
    <t xml:space="preserve">13. Evaluadas las diferentes intervenciones educativas para la prevencion del VIH y establecidas su relacion directa con la disminucion en la incidencia. </t>
  </si>
  <si>
    <t>12. Establecida la  demanda social de servicios de salud de los y las estudiantes de la UNAH. Realizado el estudio actuarial de la propuesta del sistema de aseguramiento publico en salud</t>
  </si>
  <si>
    <t>11. Establecida la prevalencia de las ECNT en el adulto mayor y su peso en los servicios de salud prestados.</t>
  </si>
  <si>
    <t>10. Definicion de los niveles de riesgo en persona,tiempo y localidad.</t>
  </si>
  <si>
    <t>9. Caracterización del chikungunya en paciente adulto</t>
  </si>
  <si>
    <t>8. Escala de womac mayor de 5</t>
  </si>
  <si>
    <t>7. Identificación de signos y síntomas de los pacientes renales crónicos</t>
  </si>
  <si>
    <t>6. Reducción de los niveles de fósforo sanguineos en un 20% y aplicación de Ktv (Dosificación de dialisis)</t>
  </si>
  <si>
    <t xml:space="preserve">5. Reducción de la estancia hospitalaria del 90% y reducción de la morbimortalidad del 25% </t>
  </si>
  <si>
    <t>5. Aplicación de un protocolo del procedimiento de ultrafiltración</t>
  </si>
  <si>
    <t>6. Aplicación de un protocolo de ejercicio, monitorización pre y pos ejercicio</t>
  </si>
  <si>
    <t>7. Aplicación de un protocolo de estudio clinico y laboratorial y de gabinete</t>
  </si>
  <si>
    <t>8. Dosificación del cloruro de magnesio en pacientes con osteoartritis</t>
  </si>
  <si>
    <t xml:space="preserve">9. Aplicación del protocolo de estudio a adultos ambulatorio </t>
  </si>
  <si>
    <t>10. Analisis de fuentes de informacion en HEU,Observatorio,Policia etc.Diseño del estudio,informe y socializacion de discusion de hallazgos.</t>
  </si>
  <si>
    <t>11. Analisis de fuentes de informacion secundaria,diseño del estudio,informe y socializacion de discusion de hallazgos.</t>
  </si>
  <si>
    <t>12. Analisis de fuentes de informacion secundaria,diseño del estudio,informe y socializacion de discusion de hallazgos.</t>
  </si>
  <si>
    <t xml:space="preserve">13. Elaboración y aprobación del protocolo de investigación y ejecución de la investigación </t>
  </si>
  <si>
    <t>2.1.a.10.DSP.10</t>
  </si>
  <si>
    <t>2.1.a.11.DSP.11</t>
  </si>
  <si>
    <t>2.1.a.12.DSP.12</t>
  </si>
  <si>
    <t>2.1.a.13.DSP.13</t>
  </si>
  <si>
    <t>2. Aplicado los conocimientos en el area de metodologia y evaluacion del aprendizaje</t>
  </si>
  <si>
    <t>2. 100% de los docentes universitarios del Departamento de Salud Pública</t>
  </si>
  <si>
    <t>4.1.a.2.DSP.2</t>
  </si>
  <si>
    <t>2. Capacitaciones en el area de metodologia y evaluacion de los aprendizajes Planeamiento Didactico basado en problemas (ABP)</t>
  </si>
  <si>
    <t>Para incorporar nuevos conocimientos y actualización para la adecuada gestión académica</t>
  </si>
  <si>
    <t>Docentes universitarios del Departamento de Salud Pública</t>
  </si>
  <si>
    <t>Departamento de Salud Pública y Decanatura</t>
  </si>
  <si>
    <t>3. Adquiridos los conocimientos y habilidades de las técnicas de investigación ciéntifica</t>
  </si>
  <si>
    <t>3. 100% de los docentes universitarios del Departamento de Salud Pública</t>
  </si>
  <si>
    <t>4.1.a.3.DSP.3</t>
  </si>
  <si>
    <t>3. Capacitación en metodología de la investigación</t>
  </si>
  <si>
    <t>4. Adquiridos los conocimientos en el área de estadistica aplicadas al a salud</t>
  </si>
  <si>
    <t>4. 100% de los docentes universitarios del Departamento de Salud Pública</t>
  </si>
  <si>
    <t xml:space="preserve">4. Capacitación en bioestadistica aplicada </t>
  </si>
  <si>
    <t>5. Adquiridos los conocimientos en planificación Académica</t>
  </si>
  <si>
    <t>5. 100% de los docentes universitarios del Departamento de Salud Pública</t>
  </si>
  <si>
    <t>5. Capacitación en planificación académica (Portafolio Académico)</t>
  </si>
  <si>
    <t>6. Aplicados los conocimientos de comunicación efectiva y Psicología efectiva</t>
  </si>
  <si>
    <t>4.1.a.6.DSP.6</t>
  </si>
  <si>
    <t xml:space="preserve">6. Capacitación en comunicación efectiva y Psicología efectiva </t>
  </si>
  <si>
    <t>Para la mejora de la calidad académica como parte de un plan de mejora del Departamento de Salud Pública</t>
  </si>
  <si>
    <t>7. Implementado el rediseño del plan de estudio de la Carrera de Medicina</t>
  </si>
  <si>
    <t>7.- Capacitaciones en el area de metodologia y evaluacion de los aprendizajes                             2.- Planeamiento Didactico basado en aprendizaje modular</t>
  </si>
  <si>
    <t>8. Implementado el rediseño del plan de estudio de la Carrera de Medicina</t>
  </si>
  <si>
    <t>8.- Capacitaciones en el area de metodologia y evaluacion de los aprendizajes                             2.- Planeamiento Didactico basado en aprendizaje por competencias</t>
  </si>
  <si>
    <t>6. 100% de los docentes universitarios del Departamento de Salud Pública</t>
  </si>
  <si>
    <t>7. 100% docentes de la FCM</t>
  </si>
  <si>
    <t>8. 100% de los docentes del Departamento de Morfología</t>
  </si>
  <si>
    <t>9. Captado y formado el talento humano en el área de las ciencias fisiologicas para el relevo generacional</t>
  </si>
  <si>
    <t>9. 100% de los docentes captados y formados</t>
  </si>
  <si>
    <t>9. Gestionar la formación especializada en el área de las ciencias fisiologicas</t>
  </si>
  <si>
    <t>DSP y Decanatura</t>
  </si>
  <si>
    <t>Estudiantes de la Facultad de Ciencias Médicas</t>
  </si>
  <si>
    <t>Contrato de trabajo</t>
  </si>
  <si>
    <t>Incorporar nuevos profesionales con perfil requerido para alcanzar la calidad académica del Departamento de Salud Pública y crear el relevo generacional</t>
  </si>
  <si>
    <t xml:space="preserve">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</si>
  <si>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 xml:space="preserve">2. Fortalecidas la capacidades académica del Departamento de Salud Pública para el relevo generacional </t>
  </si>
  <si>
    <t>2. Evaluación del desempeño docente con alta competencia profesional y calidad academica</t>
  </si>
  <si>
    <t>Incorporar nuevos profesionales con perfil requerido para alcanzar la calidad administrativa del Departamento de Salud Pública y crear el relevo generacional</t>
  </si>
  <si>
    <t>ECS y Decanatura</t>
  </si>
  <si>
    <t>Población atendida en el ECS</t>
  </si>
  <si>
    <t>2. Reclutamiento y selección adecuada de acuerdo a los perfiles propuesto para el plan de mejora del Departamento de Salud pública</t>
  </si>
  <si>
    <t>12.1.a.2.DSP.2</t>
  </si>
  <si>
    <t>7. 100% de las actividades académicas en apoyo del rediseño del plan de estudio de las Carreras de Medicina y Enfermería en el grado y postgrado</t>
  </si>
  <si>
    <t xml:space="preserve">7. Desarrolllar actividades educativas de aprendizaje en la asignaturas que imparte el departamento de Ciencias Fisiologícas  </t>
  </si>
  <si>
    <t>6. 100% de las actividades académicas en apoyo del rediseño del plan de estudio de las Carreras de Medicina y Enfermería en el grado y postgrado</t>
  </si>
  <si>
    <t>5. 100% de los estudiantes de las 20 asignaturas de 2to.  de la Carrera de Medicina y de la Carrerra de Nutrición, Enfermería, Microbiología, Educación Física, Terapía Funcional, Radiotecnología, Quimica y Farmacia y Odontología que imparte el departamento de Ciencias Morfologícas</t>
  </si>
  <si>
    <t>4. 100% de los estudiantes de las 4 asignaturas de 4to., 5to. Y 6to. Año de la carrera de medicina que imparte el departamento de Pediatria</t>
  </si>
  <si>
    <t>3. 100% de los estudiantes de las 11 asignaturas de 4to., 5to. Y 6to. Año de la carrera de medicina que imparte el departamento de Ginecología y Obstetricia</t>
  </si>
  <si>
    <t>1. 95% De Estudiantes de Enfermeria Capacitados</t>
  </si>
  <si>
    <t>2. 100% de los estudiantes de las 11 asignaturas de 4to., 5to. Y 6to. Año de la carrera de medicina que imparte el departamento de medicina interna</t>
  </si>
  <si>
    <t xml:space="preserve"> Estudiantes de las asignaturas del departamento de Fisiología</t>
  </si>
  <si>
    <t>Departamento Fisiología, Coordinación de Carrera Decanatura</t>
  </si>
  <si>
    <t>1. Conocimientos adquiridos en forma eficiente y adecuada</t>
  </si>
  <si>
    <t>2. Mejarada la calidad de la enseñanza mediantes espacios academicos adecuados con el propósito de facilitar el aprendizaje de los estudiantes de la Carrera de Enfermería</t>
  </si>
  <si>
    <t>1. Número de secciones que utilizan cada aula por día</t>
  </si>
  <si>
    <t>2. Identificación del área para la contrucción  del edificio y planos</t>
  </si>
  <si>
    <t>3. Número de secciones que utilizan cada aula por día</t>
  </si>
  <si>
    <t>3. Conocimientos adquiridos en forma eficiente y adecuada</t>
  </si>
  <si>
    <t>2. Solicitar financiamiento ante la Rectoría y realizar las gestiones correspondientes antes las diferentes intancias de la UNAH</t>
  </si>
  <si>
    <t>3. presentación de proyecto, planeación, diseño y ejecución</t>
  </si>
  <si>
    <t>Contrucción de 242 metros cuadrados para contrucción de 2 aulas de clases, cada metro de contrucción tienen un costo de 7000 lempiras</t>
  </si>
  <si>
    <t>Docentes universitarios y estudiantes del Departamento de Medicina Interna</t>
  </si>
  <si>
    <t>Departamento de Medicina Interna, Administración General FCM y Decanatura FCM</t>
  </si>
  <si>
    <t>b. Fortalecimiento de  la Planificación, Monitoria y Evaluación de la Gestión Académica.</t>
  </si>
  <si>
    <t>1. Realizadas las acciones de seguimiento  a los medicos en servicio social y estudiantes que realizan trabajo de campo de las carrera de medicina y enfermeria y los trámites administrativos y financieros en forma eficiente</t>
  </si>
  <si>
    <t xml:space="preserve">100% de sastifacción de los medicos en servicio social y estudiantes que realizan trabajos de campo de las carrera de medicina y enfermeria </t>
  </si>
  <si>
    <t>8.2.b.1.Dir y Admon FCM.1</t>
  </si>
  <si>
    <t>1. Supervisión de las acciones del trabajo de campo y de intervención en la comunidad, realizar trámites administrativos de manera eficiente y efectiva</t>
  </si>
  <si>
    <t>Equipo de transporte de cuatro ruedas, doble cabina y doble tracción</t>
  </si>
  <si>
    <t>Para eficientar la supervisión de los medicos en servicio social y estudiantes que realiacen trabajo de campo</t>
  </si>
  <si>
    <t>Compra de equipo de transporte</t>
  </si>
  <si>
    <t>Estudiantes de las carreras de la Facultad de Ciencias Médicas</t>
  </si>
  <si>
    <t>AGFCM y Decanatura</t>
  </si>
  <si>
    <t>1. Fortalecidad las capacidades de gestión y conocimientos de los procesos desentralizados de salud en repuesta a ley marco de protección social</t>
  </si>
  <si>
    <t>1. 100% de docentes universitarios de la FCM y estudiantes de esta unidad capacitados en los procesos de desentralización de servicios de salud</t>
  </si>
  <si>
    <t>6.1.a.1.DSP.1</t>
  </si>
  <si>
    <t>Reuniones de coordinación y promoción social, talleres de construcción y consenso con gestores desentralizados y edición y reproducción de materiales y gestión logistica</t>
  </si>
  <si>
    <t>Congreso internacional de procesos de desentralización de servicios de salud (Reuniones de coordinación y procion, talleres de construcción y consenso con gestore públicos y privados, edicion y reproducción de materiales y gestión logistica)</t>
  </si>
  <si>
    <t>Promover espacios de discusión cientifica para fortalecer las capacidades de gestión pública y privada en la provisión de servicios de salud</t>
  </si>
  <si>
    <t>Lista de asistencia, fotografías y edición de los materiales del evento</t>
  </si>
  <si>
    <t>Docentes universitarios, Estudiantes, gestores públicos y privados</t>
  </si>
  <si>
    <t>DSP, AGFCM y Decanatura</t>
  </si>
  <si>
    <t xml:space="preserve">14. Curso de Metodología de la Investigación </t>
  </si>
  <si>
    <t xml:space="preserve">15. Curso de Bioetica </t>
  </si>
  <si>
    <t>16. Curso de RCP</t>
  </si>
  <si>
    <t xml:space="preserve">17. Curso de Escritura Médica </t>
  </si>
  <si>
    <t xml:space="preserve">18. Curso de Induccion a las Especialidades Médicas </t>
  </si>
  <si>
    <t xml:space="preserve">19. Curso de Buenas Practicas Clínicas </t>
  </si>
  <si>
    <t>14. Contribuir a traves de la formacion de profesionales en la rama de la medicina, la investigacion y la vinculacion Universidad-sociedad al desarrollo humano sostenible del pais</t>
  </si>
  <si>
    <t>15. Contribuir a traves de la formacion de profesionales en la rama de la medicina, la investigacion y la vinculacion Universidad-sociedad al desarrollo humano sostenible del pais</t>
  </si>
  <si>
    <t>16.Contribuir a traves de la formacion de profesionales en la rama de la medicina, la investigacion y la vinculacion Universidad-sociedad al desarrollo humano sostenible del pais</t>
  </si>
  <si>
    <t>17. Contribuir a traves de la formacion de profesionales en la rama de la medicina, la investigacion y la vinculacion Universidad-sociedad al desarrollo humano sostenible del pais</t>
  </si>
  <si>
    <t>18. Contribuir a traves de la formacion de profesionales en la rama de la medicina, la investigacion y la vinculacion Universidad-sociedad al desarrollo humano sostenible del pais</t>
  </si>
  <si>
    <t>19. Contribuir a traves de la formacion de profesionales en la rama de la medicina, la investigacion y la vinculacion Universidad-sociedad al desarrollo humano sostenible del pais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</si>
</sst>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rgb="FFFF0000"/>
      <name val="Calibri"/>
      <family val="2"/>
      <scheme val="minor"/>
    </font>
    <font>
      <b/>
      <sz val="12"/>
      <color rgb="FFFF0000"/>
      <name val="Calibri"/>
      <family val="2"/>
      <scheme val="minor"/>
    </font>
    <font>
      <b/>
      <sz val="12"/>
      <color rgb="FFFF0000"/>
      <name val="Calibri"/>
      <family val="2"/>
    </font>
    <font>
      <b/>
      <sz val="10"/>
      <color rgb="FFFF0000"/>
      <name val="Calibri"/>
      <family val="2"/>
    </font>
    <font>
      <sz val="12"/>
      <name val="Cambria"/>
      <family val="1"/>
      <scheme val="major"/>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FF00"/>
        <bgColor indexed="22"/>
      </patternFill>
    </fill>
    <fill>
      <patternFill patternType="solid">
        <fgColor rgb="FFFF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13" fillId="0" borderId="0"/>
    <xf numFmtId="164" fontId="13" fillId="0" borderId="0" applyFont="0" applyFill="0" applyBorder="0" applyAlignment="0" applyProtection="0"/>
    <xf numFmtId="165" fontId="14" fillId="0" borderId="0" applyFont="0" applyFill="0" applyBorder="0" applyAlignment="0" applyProtection="0"/>
    <xf numFmtId="166" fontId="13" fillId="0" borderId="0" applyFont="0" applyFill="0" applyBorder="0" applyAlignment="0" applyProtection="0"/>
    <xf numFmtId="164"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4" fontId="25" fillId="0" borderId="0" applyFont="0" applyFill="0" applyBorder="0" applyAlignment="0" applyProtection="0"/>
    <xf numFmtId="164" fontId="13"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13" fillId="0" borderId="0" applyFont="0" applyFill="0" applyBorder="0" applyAlignment="0" applyProtection="0"/>
    <xf numFmtId="0" fontId="25" fillId="0" borderId="0"/>
    <xf numFmtId="0" fontId="29" fillId="0" borderId="0"/>
    <xf numFmtId="9" fontId="25" fillId="0" borderId="0" applyFont="0" applyFill="0" applyBorder="0" applyAlignment="0" applyProtection="0"/>
    <xf numFmtId="43" fontId="25" fillId="0" borderId="0" applyFont="0" applyFill="0" applyBorder="0" applyAlignment="0" applyProtection="0"/>
    <xf numFmtId="0" fontId="13" fillId="0" borderId="0"/>
  </cellStyleXfs>
  <cellXfs count="664">
    <xf numFmtId="0" fontId="0" fillId="0" borderId="0" xfId="0"/>
    <xf numFmtId="0" fontId="9" fillId="2" borderId="0" xfId="0" applyFont="1" applyFill="1"/>
    <xf numFmtId="0" fontId="10" fillId="2" borderId="0" xfId="0" applyFont="1" applyFill="1"/>
    <xf numFmtId="0" fontId="7" fillId="2" borderId="0" xfId="0" applyFont="1" applyFill="1" applyBorder="1" applyAlignment="1">
      <alignment horizontal="left" vertical="top" wrapText="1"/>
    </xf>
    <xf numFmtId="0" fontId="11" fillId="2" borderId="0" xfId="0" applyFont="1" applyFill="1" applyBorder="1" applyAlignment="1">
      <alignment vertical="top" wrapText="1"/>
    </xf>
    <xf numFmtId="0" fontId="11" fillId="2" borderId="0" xfId="0" applyFont="1" applyFill="1" applyBorder="1" applyAlignment="1">
      <alignment horizontal="justify" vertical="top" wrapText="1"/>
    </xf>
    <xf numFmtId="0" fontId="10" fillId="2" borderId="0" xfId="0" applyFont="1" applyFill="1" applyAlignment="1">
      <alignment horizontal="center"/>
    </xf>
    <xf numFmtId="9" fontId="9" fillId="2" borderId="0" xfId="0" applyNumberFormat="1" applyFont="1" applyFill="1"/>
    <xf numFmtId="0" fontId="9" fillId="2" borderId="4" xfId="0" applyFont="1" applyFill="1" applyBorder="1"/>
    <xf numFmtId="0" fontId="9" fillId="2" borderId="0" xfId="0" applyFont="1" applyFill="1" applyBorder="1"/>
    <xf numFmtId="0" fontId="0" fillId="0" borderId="0" xfId="0" applyAlignment="1">
      <alignment vertical="top" wrapText="1"/>
    </xf>
    <xf numFmtId="0" fontId="7" fillId="2" borderId="5" xfId="0" applyFont="1" applyFill="1" applyBorder="1" applyAlignment="1">
      <alignment horizontal="center" wrapText="1"/>
    </xf>
    <xf numFmtId="0" fontId="6" fillId="2" borderId="5" xfId="0" applyFont="1" applyFill="1" applyBorder="1" applyAlignment="1">
      <alignment horizontal="center" vertical="top" wrapText="1"/>
    </xf>
    <xf numFmtId="41" fontId="7" fillId="2" borderId="0" xfId="0" applyNumberFormat="1" applyFont="1" applyFill="1" applyBorder="1" applyAlignment="1">
      <alignment horizontal="center" wrapText="1"/>
    </xf>
    <xf numFmtId="0" fontId="21" fillId="2" borderId="10" xfId="0" applyFont="1" applyFill="1" applyBorder="1" applyAlignment="1">
      <alignment horizontal="center" vertical="center" wrapText="1"/>
    </xf>
    <xf numFmtId="0" fontId="23" fillId="2" borderId="10" xfId="0" applyFont="1" applyFill="1" applyBorder="1" applyAlignment="1">
      <alignment horizontal="justify" vertical="top"/>
    </xf>
    <xf numFmtId="41" fontId="23" fillId="2" borderId="10" xfId="0" applyNumberFormat="1" applyFont="1" applyFill="1" applyBorder="1" applyAlignment="1">
      <alignment horizontal="justify" vertical="top"/>
    </xf>
    <xf numFmtId="41" fontId="23" fillId="2" borderId="10" xfId="0" applyNumberFormat="1" applyFont="1" applyFill="1" applyBorder="1" applyAlignment="1">
      <alignment horizontal="left" vertical="top" wrapText="1"/>
    </xf>
    <xf numFmtId="170" fontId="23" fillId="2" borderId="10" xfId="0" applyNumberFormat="1" applyFont="1" applyFill="1" applyBorder="1" applyAlignment="1">
      <alignment horizontal="center" vertical="top"/>
    </xf>
    <xf numFmtId="41" fontId="23" fillId="2" borderId="10" xfId="0" applyNumberFormat="1" applyFont="1" applyFill="1" applyBorder="1" applyAlignment="1">
      <alignment horizontal="justify" vertical="top" wrapText="1"/>
    </xf>
    <xf numFmtId="0" fontId="6" fillId="2" borderId="10" xfId="0" applyFont="1" applyFill="1" applyBorder="1" applyAlignment="1">
      <alignment horizontal="justify" vertical="top"/>
    </xf>
    <xf numFmtId="0" fontId="6" fillId="2" borderId="10" xfId="0" applyFont="1" applyFill="1" applyBorder="1" applyAlignment="1">
      <alignment horizontal="center" vertical="top" wrapText="1"/>
    </xf>
    <xf numFmtId="41" fontId="6" fillId="2" borderId="10" xfId="0" applyNumberFormat="1" applyFont="1" applyFill="1" applyBorder="1" applyAlignment="1">
      <alignment horizontal="center" vertical="top" wrapText="1"/>
    </xf>
    <xf numFmtId="41" fontId="6" fillId="2" borderId="10" xfId="0" applyNumberFormat="1" applyFont="1" applyFill="1" applyBorder="1" applyAlignment="1">
      <alignment horizontal="justify" vertical="top"/>
    </xf>
    <xf numFmtId="170" fontId="6" fillId="2" borderId="10" xfId="0" applyNumberFormat="1" applyFont="1" applyFill="1" applyBorder="1" applyAlignment="1">
      <alignment horizontal="center" vertical="top"/>
    </xf>
    <xf numFmtId="0" fontId="12" fillId="0" borderId="10" xfId="0" applyFont="1" applyBorder="1" applyAlignment="1">
      <alignment horizontal="justify" vertical="top" wrapText="1"/>
    </xf>
    <xf numFmtId="0" fontId="12" fillId="0" borderId="11" xfId="0" applyFont="1" applyBorder="1" applyAlignment="1">
      <alignment horizontal="justify" vertical="top"/>
    </xf>
    <xf numFmtId="41" fontId="6" fillId="2" borderId="11" xfId="0" applyNumberFormat="1" applyFont="1" applyFill="1" applyBorder="1" applyAlignment="1">
      <alignment horizontal="center" vertical="top" wrapText="1"/>
    </xf>
    <xf numFmtId="0" fontId="12" fillId="0" borderId="11" xfId="0" applyFont="1" applyBorder="1" applyAlignment="1">
      <alignment horizontal="justify" vertical="top" wrapText="1"/>
    </xf>
    <xf numFmtId="41" fontId="26" fillId="3" borderId="3" xfId="0" applyNumberFormat="1" applyFont="1" applyFill="1" applyBorder="1" applyAlignment="1">
      <alignment horizontal="right" vertical="center"/>
    </xf>
    <xf numFmtId="41" fontId="26" fillId="3" borderId="3" xfId="10" applyNumberFormat="1" applyFont="1" applyFill="1" applyBorder="1" applyAlignment="1">
      <alignment horizontal="center" vertical="center"/>
    </xf>
    <xf numFmtId="44" fontId="26" fillId="2" borderId="0" xfId="10" applyFont="1" applyFill="1" applyAlignment="1">
      <alignment horizontal="center" vertical="center"/>
    </xf>
    <xf numFmtId="0" fontId="20" fillId="2" borderId="10" xfId="0" applyFont="1" applyFill="1" applyBorder="1" applyAlignment="1">
      <alignment horizontal="center" vertical="top" wrapText="1"/>
    </xf>
    <xf numFmtId="0" fontId="8" fillId="2" borderId="0" xfId="0" applyFont="1" applyFill="1" applyAlignment="1"/>
    <xf numFmtId="41" fontId="10" fillId="2" borderId="10" xfId="0" applyNumberFormat="1" applyFont="1" applyFill="1" applyBorder="1" applyAlignment="1">
      <alignment horizontal="justify" vertical="top"/>
    </xf>
    <xf numFmtId="41" fontId="10" fillId="2" borderId="10" xfId="0" applyNumberFormat="1" applyFont="1" applyFill="1" applyBorder="1" applyAlignment="1">
      <alignment horizontal="center" vertical="top" wrapText="1"/>
    </xf>
    <xf numFmtId="41" fontId="36" fillId="0" borderId="10" xfId="0" applyNumberFormat="1" applyFont="1" applyBorder="1" applyAlignment="1">
      <alignment horizontal="justify" vertical="top" wrapText="1"/>
    </xf>
    <xf numFmtId="41" fontId="36" fillId="0" borderId="11" xfId="0" applyNumberFormat="1" applyFont="1" applyBorder="1" applyAlignment="1">
      <alignment horizontal="justify" vertical="top"/>
    </xf>
    <xf numFmtId="41" fontId="22" fillId="2" borderId="3" xfId="0" applyNumberFormat="1" applyFont="1" applyFill="1" applyBorder="1" applyAlignment="1">
      <alignment horizontal="center" wrapText="1"/>
    </xf>
    <xf numFmtId="0" fontId="20" fillId="2" borderId="10" xfId="0" applyFont="1" applyFill="1" applyBorder="1" applyAlignment="1">
      <alignment horizontal="left" vertical="top" wrapText="1"/>
    </xf>
    <xf numFmtId="0" fontId="37" fillId="0" borderId="10" xfId="0" applyFont="1" applyBorder="1" applyAlignment="1">
      <alignment vertical="top" wrapText="1"/>
    </xf>
    <xf numFmtId="0" fontId="38" fillId="0" borderId="25" xfId="16" applyFont="1" applyBorder="1" applyAlignment="1">
      <alignment vertical="top" wrapText="1"/>
    </xf>
    <xf numFmtId="0" fontId="10" fillId="2" borderId="10" xfId="0" applyFont="1" applyFill="1" applyBorder="1" applyAlignment="1">
      <alignment horizontal="justify" vertical="top"/>
    </xf>
    <xf numFmtId="0" fontId="10" fillId="2" borderId="10" xfId="0" applyFont="1" applyFill="1" applyBorder="1" applyAlignment="1">
      <alignment vertical="top" wrapText="1"/>
    </xf>
    <xf numFmtId="169" fontId="10" fillId="2" borderId="10" xfId="0" applyNumberFormat="1" applyFont="1" applyFill="1" applyBorder="1" applyAlignment="1">
      <alignment horizontal="center" vertical="top" wrapText="1"/>
    </xf>
    <xf numFmtId="169" fontId="10" fillId="2" borderId="10" xfId="0" applyNumberFormat="1" applyFont="1" applyFill="1" applyBorder="1" applyAlignment="1">
      <alignment horizontal="center" vertical="top"/>
    </xf>
    <xf numFmtId="0" fontId="10" fillId="2" borderId="10" xfId="0" applyFont="1" applyFill="1" applyBorder="1" applyAlignment="1">
      <alignment horizontal="center" vertical="top" wrapText="1"/>
    </xf>
    <xf numFmtId="9" fontId="10" fillId="2" borderId="10" xfId="0" applyNumberFormat="1" applyFont="1" applyFill="1" applyBorder="1" applyAlignment="1">
      <alignment horizontal="center" vertical="top" wrapText="1"/>
    </xf>
    <xf numFmtId="0" fontId="20" fillId="2" borderId="10" xfId="0" applyFont="1" applyFill="1" applyBorder="1" applyAlignment="1">
      <alignment horizontal="justify" vertical="top"/>
    </xf>
    <xf numFmtId="0" fontId="10" fillId="2" borderId="10" xfId="0" applyNumberFormat="1" applyFont="1" applyFill="1" applyBorder="1" applyAlignment="1">
      <alignment vertical="top" wrapText="1"/>
    </xf>
    <xf numFmtId="0" fontId="10" fillId="2" borderId="10" xfId="0" applyFont="1" applyFill="1" applyBorder="1" applyAlignment="1">
      <alignment horizontal="left" vertical="top" wrapText="1"/>
    </xf>
    <xf numFmtId="0" fontId="10" fillId="2" borderId="10" xfId="0" applyFont="1" applyFill="1" applyBorder="1" applyAlignment="1">
      <alignment vertical="top"/>
    </xf>
    <xf numFmtId="0" fontId="37" fillId="2" borderId="10" xfId="0" applyFont="1" applyFill="1" applyBorder="1" applyAlignment="1">
      <alignment vertical="top" wrapText="1"/>
    </xf>
    <xf numFmtId="0" fontId="20" fillId="2" borderId="10" xfId="0" applyFont="1" applyFill="1" applyBorder="1" applyAlignment="1">
      <alignment vertical="top" wrapText="1"/>
    </xf>
    <xf numFmtId="0" fontId="36" fillId="0" borderId="10" xfId="0" applyFont="1" applyBorder="1" applyAlignment="1">
      <alignment horizontal="justify" vertical="top"/>
    </xf>
    <xf numFmtId="169" fontId="36" fillId="0" borderId="10" xfId="0" applyNumberFormat="1" applyFont="1" applyBorder="1" applyAlignment="1">
      <alignment horizontal="center" vertical="top"/>
    </xf>
    <xf numFmtId="169" fontId="36" fillId="0" borderId="10" xfId="0" applyNumberFormat="1" applyFont="1" applyBorder="1" applyAlignment="1">
      <alignment horizontal="center" vertical="top" wrapText="1"/>
    </xf>
    <xf numFmtId="0" fontId="20" fillId="2" borderId="11" xfId="0" applyFont="1" applyFill="1" applyBorder="1" applyAlignment="1">
      <alignment vertical="top" wrapText="1"/>
    </xf>
    <xf numFmtId="0" fontId="37" fillId="0" borderId="11" xfId="0" applyFont="1" applyBorder="1" applyAlignment="1">
      <alignment vertical="top" wrapText="1"/>
    </xf>
    <xf numFmtId="0" fontId="10" fillId="2" borderId="11" xfId="0" applyFont="1" applyFill="1" applyBorder="1" applyAlignment="1">
      <alignment vertical="top" wrapText="1"/>
    </xf>
    <xf numFmtId="0" fontId="36" fillId="0" borderId="11" xfId="0" applyFont="1" applyBorder="1" applyAlignment="1">
      <alignment vertical="top" wrapText="1"/>
    </xf>
    <xf numFmtId="0" fontId="36" fillId="0" borderId="11" xfId="0" applyFont="1" applyBorder="1" applyAlignment="1">
      <alignment horizontal="justify" vertical="top"/>
    </xf>
    <xf numFmtId="169" fontId="36" fillId="0" borderId="11" xfId="0" applyNumberFormat="1" applyFont="1" applyBorder="1" applyAlignment="1">
      <alignment horizontal="center" vertical="top"/>
    </xf>
    <xf numFmtId="0" fontId="10" fillId="2" borderId="11" xfId="0" applyFont="1" applyFill="1" applyBorder="1" applyAlignment="1">
      <alignment horizontal="center" vertical="top" wrapText="1"/>
    </xf>
    <xf numFmtId="9" fontId="10" fillId="2" borderId="11" xfId="0" applyNumberFormat="1" applyFont="1" applyFill="1" applyBorder="1" applyAlignment="1">
      <alignment horizontal="center" vertical="top" wrapText="1"/>
    </xf>
    <xf numFmtId="0" fontId="10" fillId="2" borderId="10" xfId="0" applyFont="1" applyFill="1" applyBorder="1" applyAlignment="1">
      <alignment horizontal="justify" vertical="top" wrapText="1"/>
    </xf>
    <xf numFmtId="0" fontId="31" fillId="0" borderId="0" xfId="0" applyFont="1" applyAlignment="1">
      <alignment vertical="top" wrapText="1"/>
    </xf>
    <xf numFmtId="0" fontId="31" fillId="0" borderId="0" xfId="0" applyFont="1" applyAlignment="1">
      <alignment vertical="center" wrapText="1"/>
    </xf>
    <xf numFmtId="0" fontId="38" fillId="10" borderId="26" xfId="16" applyFont="1" applyFill="1" applyBorder="1" applyAlignment="1">
      <alignment vertical="top" wrapText="1"/>
    </xf>
    <xf numFmtId="41" fontId="26" fillId="3" borderId="3" xfId="0" applyNumberFormat="1" applyFont="1" applyFill="1" applyBorder="1" applyAlignment="1">
      <alignment horizontal="left" vertical="center"/>
    </xf>
    <xf numFmtId="0" fontId="26" fillId="2" borderId="0" xfId="0" applyFont="1" applyFill="1" applyAlignment="1">
      <alignment vertical="center"/>
    </xf>
    <xf numFmtId="0" fontId="38" fillId="0" borderId="26" xfId="16" applyFont="1" applyBorder="1" applyAlignment="1">
      <alignment horizontal="center" vertical="center" wrapText="1"/>
    </xf>
    <xf numFmtId="0" fontId="43" fillId="0" borderId="26" xfId="16" applyFont="1" applyBorder="1" applyAlignment="1">
      <alignment horizontal="center" vertical="center" wrapText="1"/>
    </xf>
    <xf numFmtId="0" fontId="37" fillId="2" borderId="26" xfId="0" applyFont="1" applyFill="1" applyBorder="1" applyAlignment="1">
      <alignment horizontal="center" vertical="center" wrapText="1"/>
    </xf>
    <xf numFmtId="0" fontId="37" fillId="0" borderId="26" xfId="0" applyFont="1" applyBorder="1" applyAlignment="1">
      <alignment vertical="center" wrapText="1"/>
    </xf>
    <xf numFmtId="0" fontId="38" fillId="10" borderId="26" xfId="16" applyFont="1" applyFill="1" applyBorder="1" applyAlignment="1">
      <alignment horizontal="right" wrapText="1"/>
    </xf>
    <xf numFmtId="0" fontId="27" fillId="2" borderId="0" xfId="0" applyFont="1" applyFill="1" applyAlignment="1">
      <alignment horizontal="center" vertical="center"/>
    </xf>
    <xf numFmtId="0" fontId="0" fillId="0" borderId="0" xfId="0" applyAlignment="1">
      <alignment horizontal="center" vertical="center"/>
    </xf>
    <xf numFmtId="0" fontId="26" fillId="2" borderId="0" xfId="0" applyFont="1" applyFill="1" applyBorder="1" applyAlignment="1">
      <alignment horizontal="center" vertical="center"/>
    </xf>
    <xf numFmtId="0" fontId="26" fillId="2" borderId="0" xfId="0" applyFont="1" applyFill="1" applyAlignment="1">
      <alignment horizontal="center" vertical="center"/>
    </xf>
    <xf numFmtId="0" fontId="38" fillId="10" borderId="26" xfId="16" applyFont="1" applyFill="1" applyBorder="1" applyAlignment="1">
      <alignment horizontal="right" vertical="top" wrapText="1"/>
    </xf>
    <xf numFmtId="0" fontId="47" fillId="0" borderId="0" xfId="0" applyFont="1" applyAlignment="1">
      <alignment horizontal="center" vertical="center"/>
    </xf>
    <xf numFmtId="0" fontId="47" fillId="0" borderId="0" xfId="0" applyFont="1" applyAlignment="1">
      <alignment vertical="center"/>
    </xf>
    <xf numFmtId="172" fontId="47" fillId="0" borderId="0" xfId="18" applyNumberFormat="1" applyFont="1" applyAlignment="1">
      <alignment vertical="center"/>
    </xf>
    <xf numFmtId="0" fontId="48" fillId="0" borderId="0" xfId="0" applyFont="1" applyAlignment="1">
      <alignment vertical="center"/>
    </xf>
    <xf numFmtId="172" fontId="49" fillId="0" borderId="0" xfId="18" applyNumberFormat="1" applyFont="1" applyAlignment="1">
      <alignment vertical="center"/>
    </xf>
    <xf numFmtId="0" fontId="0" fillId="0" borderId="0" xfId="0" applyAlignment="1">
      <alignment vertical="center"/>
    </xf>
    <xf numFmtId="0" fontId="50" fillId="7" borderId="0" xfId="0" applyFont="1" applyFill="1" applyAlignment="1">
      <alignment vertical="center" wrapText="1"/>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vertical="center"/>
    </xf>
    <xf numFmtId="0" fontId="0" fillId="0" borderId="0" xfId="0" applyAlignment="1">
      <alignment horizontal="left" vertical="center"/>
    </xf>
    <xf numFmtId="0" fontId="52" fillId="0" borderId="0" xfId="0" applyFont="1" applyAlignment="1">
      <alignment vertical="center"/>
    </xf>
    <xf numFmtId="0" fontId="27" fillId="2" borderId="0" xfId="0" applyFont="1" applyFill="1" applyAlignment="1">
      <alignment vertical="center"/>
    </xf>
    <xf numFmtId="0" fontId="26" fillId="2" borderId="0" xfId="0" applyFont="1" applyFill="1" applyAlignment="1">
      <alignment horizontal="left" vertical="center"/>
    </xf>
    <xf numFmtId="0" fontId="27" fillId="2" borderId="12" xfId="0" applyFont="1" applyFill="1" applyBorder="1" applyAlignment="1">
      <alignment vertical="center"/>
    </xf>
    <xf numFmtId="41" fontId="27" fillId="2" borderId="14" xfId="0" applyNumberFormat="1" applyFont="1" applyFill="1" applyBorder="1" applyAlignment="1">
      <alignment vertical="center"/>
    </xf>
    <xf numFmtId="41" fontId="27" fillId="2" borderId="12" xfId="0" applyNumberFormat="1" applyFont="1" applyFill="1" applyBorder="1" applyAlignment="1">
      <alignment vertical="center"/>
    </xf>
    <xf numFmtId="0" fontId="27" fillId="2" borderId="15" xfId="0" applyFont="1" applyFill="1" applyBorder="1" applyAlignment="1">
      <alignment horizontal="center" vertical="center"/>
    </xf>
    <xf numFmtId="0" fontId="27" fillId="2" borderId="10" xfId="0" applyFont="1" applyFill="1" applyBorder="1" applyAlignment="1">
      <alignment vertical="center"/>
    </xf>
    <xf numFmtId="41" fontId="27" fillId="2" borderId="17" xfId="0" applyNumberFormat="1" applyFont="1" applyFill="1" applyBorder="1" applyAlignment="1">
      <alignment vertical="center"/>
    </xf>
    <xf numFmtId="0" fontId="27" fillId="2" borderId="18" xfId="0" applyFont="1" applyFill="1" applyBorder="1" applyAlignment="1">
      <alignment horizontal="center" vertical="center"/>
    </xf>
    <xf numFmtId="0" fontId="27" fillId="2" borderId="11" xfId="0" applyFont="1" applyFill="1" applyBorder="1" applyAlignment="1">
      <alignment vertical="center"/>
    </xf>
    <xf numFmtId="41" fontId="27" fillId="5" borderId="19" xfId="0" applyNumberFormat="1" applyFont="1" applyFill="1" applyBorder="1" applyAlignment="1">
      <alignment vertical="center"/>
    </xf>
    <xf numFmtId="41" fontId="27" fillId="2" borderId="19" xfId="0" applyNumberFormat="1" applyFont="1" applyFill="1" applyBorder="1" applyAlignment="1">
      <alignment vertical="center"/>
    </xf>
    <xf numFmtId="41" fontId="27" fillId="2" borderId="11" xfId="0" applyNumberFormat="1" applyFont="1" applyFill="1" applyBorder="1" applyAlignment="1">
      <alignment vertical="center"/>
    </xf>
    <xf numFmtId="0" fontId="27" fillId="2" borderId="11" xfId="0" applyFont="1" applyFill="1" applyBorder="1" applyAlignment="1">
      <alignment horizontal="center" vertical="center"/>
    </xf>
    <xf numFmtId="0" fontId="26" fillId="2" borderId="0" xfId="0" applyFont="1" applyFill="1" applyBorder="1" applyAlignment="1">
      <alignment vertical="center"/>
    </xf>
    <xf numFmtId="171" fontId="26" fillId="3" borderId="7" xfId="0" applyNumberFormat="1" applyFont="1" applyFill="1" applyBorder="1" applyAlignment="1">
      <alignment vertical="center"/>
    </xf>
    <xf numFmtId="0" fontId="27" fillId="2" borderId="20" xfId="0" applyFont="1" applyFill="1" applyBorder="1" applyAlignment="1">
      <alignment vertical="center"/>
    </xf>
    <xf numFmtId="0" fontId="27" fillId="2" borderId="21" xfId="0" applyFont="1" applyFill="1" applyBorder="1" applyAlignment="1">
      <alignment horizontal="center" vertical="center"/>
    </xf>
    <xf numFmtId="0" fontId="0" fillId="0" borderId="0" xfId="0" applyFill="1" applyAlignment="1">
      <alignment vertical="center"/>
    </xf>
    <xf numFmtId="0" fontId="27" fillId="0" borderId="0" xfId="0" applyFont="1" applyAlignment="1">
      <alignment vertical="center"/>
    </xf>
    <xf numFmtId="41" fontId="26" fillId="6" borderId="24" xfId="0" applyNumberFormat="1" applyFont="1" applyFill="1" applyBorder="1" applyAlignment="1">
      <alignment vertical="center"/>
    </xf>
    <xf numFmtId="0" fontId="27" fillId="6" borderId="7" xfId="0" applyFont="1" applyFill="1" applyBorder="1" applyAlignment="1">
      <alignment horizontal="center" vertical="center"/>
    </xf>
    <xf numFmtId="41" fontId="27" fillId="5" borderId="14" xfId="0" applyNumberFormat="1" applyFont="1" applyFill="1" applyBorder="1" applyAlignment="1">
      <alignment vertical="center"/>
    </xf>
    <xf numFmtId="0" fontId="27" fillId="2" borderId="23" xfId="0" applyFont="1" applyFill="1" applyBorder="1" applyAlignment="1">
      <alignment horizontal="center" vertical="center"/>
    </xf>
    <xf numFmtId="41" fontId="27" fillId="2" borderId="10" xfId="0" applyNumberFormat="1" applyFont="1" applyFill="1" applyBorder="1" applyAlignment="1">
      <alignment vertical="center"/>
    </xf>
    <xf numFmtId="41" fontId="27" fillId="5" borderId="17" xfId="0" applyNumberFormat="1" applyFont="1" applyFill="1" applyBorder="1" applyAlignment="1">
      <alignment vertical="center"/>
    </xf>
    <xf numFmtId="41" fontId="27" fillId="2" borderId="22" xfId="0" applyNumberFormat="1" applyFont="1" applyFill="1" applyBorder="1" applyAlignment="1">
      <alignment vertical="center"/>
    </xf>
    <xf numFmtId="41" fontId="27" fillId="2" borderId="1" xfId="0" applyNumberFormat="1" applyFont="1" applyFill="1" applyBorder="1" applyAlignment="1">
      <alignment vertical="center"/>
    </xf>
    <xf numFmtId="0" fontId="26" fillId="2" borderId="0" xfId="0" applyFont="1" applyFill="1" applyAlignment="1">
      <alignment horizontal="left" vertical="center"/>
    </xf>
    <xf numFmtId="0" fontId="0" fillId="3" borderId="0" xfId="0" applyFill="1" applyAlignment="1">
      <alignment vertical="center"/>
    </xf>
    <xf numFmtId="41" fontId="27" fillId="5" borderId="33" xfId="0" applyNumberFormat="1" applyFont="1" applyFill="1" applyBorder="1" applyAlignment="1">
      <alignment vertical="center"/>
    </xf>
    <xf numFmtId="0" fontId="27" fillId="2" borderId="35" xfId="0" applyFont="1" applyFill="1" applyBorder="1" applyAlignment="1">
      <alignment horizontal="center" vertical="center"/>
    </xf>
    <xf numFmtId="0" fontId="0" fillId="0" borderId="26" xfId="0" applyBorder="1" applyAlignment="1">
      <alignment vertical="center"/>
    </xf>
    <xf numFmtId="0" fontId="28" fillId="11" borderId="3" xfId="0" applyFont="1" applyFill="1" applyBorder="1" applyAlignment="1">
      <alignment horizontal="center" vertical="center"/>
    </xf>
    <xf numFmtId="41" fontId="28" fillId="11" borderId="3" xfId="0" applyNumberFormat="1" applyFont="1" applyFill="1" applyBorder="1" applyAlignment="1">
      <alignment horizontal="center" vertical="center"/>
    </xf>
    <xf numFmtId="0" fontId="28" fillId="11" borderId="7" xfId="0" applyFont="1" applyFill="1" applyBorder="1" applyAlignment="1">
      <alignment horizontal="center" vertical="center"/>
    </xf>
    <xf numFmtId="0" fontId="28" fillId="11" borderId="3" xfId="0" applyFont="1" applyFill="1" applyBorder="1" applyAlignment="1">
      <alignment horizontal="center" vertical="center" wrapText="1"/>
    </xf>
    <xf numFmtId="41" fontId="27" fillId="2" borderId="15" xfId="0" applyNumberFormat="1" applyFont="1" applyFill="1" applyBorder="1" applyAlignment="1">
      <alignment vertical="center"/>
    </xf>
    <xf numFmtId="41" fontId="27" fillId="2" borderId="21" xfId="0" applyNumberFormat="1" applyFont="1" applyFill="1" applyBorder="1" applyAlignment="1">
      <alignment vertical="center"/>
    </xf>
    <xf numFmtId="41" fontId="27" fillId="2" borderId="35" xfId="0" applyNumberFormat="1" applyFont="1" applyFill="1" applyBorder="1" applyAlignment="1">
      <alignment vertical="center"/>
    </xf>
    <xf numFmtId="41" fontId="28" fillId="11" borderId="7" xfId="0" applyNumberFormat="1" applyFont="1" applyFill="1" applyBorder="1" applyAlignment="1">
      <alignment horizontal="center" vertical="center" wrapText="1"/>
    </xf>
    <xf numFmtId="0" fontId="28" fillId="11" borderId="6" xfId="0" applyFont="1" applyFill="1" applyBorder="1" applyAlignment="1">
      <alignment horizontal="center" vertical="center" wrapText="1"/>
    </xf>
    <xf numFmtId="41" fontId="28" fillId="11" borderId="3" xfId="0" applyNumberFormat="1" applyFont="1" applyFill="1" applyBorder="1" applyAlignment="1">
      <alignment horizontal="center" vertical="center" wrapText="1"/>
    </xf>
    <xf numFmtId="0" fontId="28" fillId="11" borderId="7" xfId="0" applyFont="1" applyFill="1" applyBorder="1" applyAlignment="1">
      <alignment horizontal="center" vertical="center" wrapText="1"/>
    </xf>
    <xf numFmtId="0" fontId="26" fillId="6" borderId="33" xfId="0" applyFont="1" applyFill="1" applyBorder="1" applyAlignment="1">
      <alignment vertical="center"/>
    </xf>
    <xf numFmtId="0" fontId="28" fillId="11" borderId="8" xfId="0" applyFont="1" applyFill="1" applyBorder="1" applyAlignment="1">
      <alignment horizontal="center" vertical="center" wrapText="1"/>
    </xf>
    <xf numFmtId="41" fontId="27" fillId="5" borderId="38" xfId="0" applyNumberFormat="1" applyFont="1" applyFill="1" applyBorder="1" applyAlignment="1">
      <alignment vertical="center"/>
    </xf>
    <xf numFmtId="0" fontId="26" fillId="6" borderId="6" xfId="0" applyFont="1" applyFill="1" applyBorder="1" applyAlignment="1">
      <alignment vertical="center"/>
    </xf>
    <xf numFmtId="0" fontId="27" fillId="5" borderId="12" xfId="0" applyFont="1" applyFill="1" applyBorder="1" applyAlignment="1">
      <alignment vertical="center"/>
    </xf>
    <xf numFmtId="0" fontId="27" fillId="5" borderId="15" xfId="0" applyFont="1" applyFill="1" applyBorder="1" applyAlignment="1">
      <alignment horizontal="center" vertical="center"/>
    </xf>
    <xf numFmtId="0" fontId="27" fillId="5" borderId="10" xfId="0" applyFont="1" applyFill="1" applyBorder="1" applyAlignment="1">
      <alignment vertical="center"/>
    </xf>
    <xf numFmtId="0" fontId="27" fillId="5" borderId="18" xfId="0" applyFont="1" applyFill="1" applyBorder="1" applyAlignment="1">
      <alignment horizontal="center" vertical="center"/>
    </xf>
    <xf numFmtId="0" fontId="27" fillId="5" borderId="20" xfId="0" applyFont="1" applyFill="1" applyBorder="1" applyAlignment="1">
      <alignment vertical="center"/>
    </xf>
    <xf numFmtId="0" fontId="27" fillId="5" borderId="21" xfId="0" applyFont="1" applyFill="1" applyBorder="1" applyAlignment="1">
      <alignment horizontal="center" vertical="center"/>
    </xf>
    <xf numFmtId="0" fontId="27" fillId="5" borderId="11" xfId="0" applyFont="1" applyFill="1" applyBorder="1" applyAlignment="1">
      <alignment vertical="center"/>
    </xf>
    <xf numFmtId="0" fontId="27" fillId="5" borderId="11" xfId="0" applyFont="1" applyFill="1" applyBorder="1" applyAlignment="1">
      <alignment horizontal="center" vertical="center"/>
    </xf>
    <xf numFmtId="0" fontId="28" fillId="11" borderId="26" xfId="0" applyFont="1" applyFill="1" applyBorder="1" applyAlignment="1">
      <alignment horizontal="center" vertical="center" wrapText="1"/>
    </xf>
    <xf numFmtId="41" fontId="28" fillId="11" borderId="26" xfId="0" applyNumberFormat="1" applyFont="1" applyFill="1" applyBorder="1" applyAlignment="1">
      <alignment horizontal="center" vertical="center" wrapText="1"/>
    </xf>
    <xf numFmtId="0" fontId="27" fillId="5" borderId="16" xfId="0" applyNumberFormat="1" applyFont="1" applyFill="1" applyBorder="1" applyAlignment="1">
      <alignment horizontal="center" vertical="center"/>
    </xf>
    <xf numFmtId="0" fontId="27" fillId="5" borderId="18" xfId="0" applyNumberFormat="1" applyFont="1" applyFill="1" applyBorder="1" applyAlignment="1">
      <alignment horizontal="center" vertical="center"/>
    </xf>
    <xf numFmtId="0" fontId="0" fillId="0" borderId="0" xfId="0" applyBorder="1" applyAlignment="1">
      <alignment vertical="center"/>
    </xf>
    <xf numFmtId="41" fontId="2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6" fillId="3" borderId="6" xfId="0" applyFont="1" applyFill="1" applyBorder="1" applyAlignment="1">
      <alignment horizontal="right" vertical="center"/>
    </xf>
    <xf numFmtId="0" fontId="27" fillId="5" borderId="13" xfId="0" applyNumberFormat="1" applyFont="1" applyFill="1" applyBorder="1" applyAlignment="1">
      <alignment horizontal="center" vertical="center"/>
    </xf>
    <xf numFmtId="0" fontId="27" fillId="5" borderId="19" xfId="0" applyNumberFormat="1" applyFont="1" applyFill="1" applyBorder="1" applyAlignment="1">
      <alignment horizontal="center" vertical="center"/>
    </xf>
    <xf numFmtId="0" fontId="0" fillId="3" borderId="0" xfId="0" applyFill="1" applyAlignment="1">
      <alignment horizontal="center" vertical="center"/>
    </xf>
    <xf numFmtId="41" fontId="27" fillId="2" borderId="15" xfId="0" applyNumberFormat="1" applyFont="1" applyFill="1" applyBorder="1" applyAlignment="1">
      <alignment horizontal="center" vertical="center"/>
    </xf>
    <xf numFmtId="41" fontId="27" fillId="2" borderId="11" xfId="0" applyNumberFormat="1" applyFont="1" applyFill="1" applyBorder="1" applyAlignment="1">
      <alignment horizontal="center" vertical="center"/>
    </xf>
    <xf numFmtId="41" fontId="27" fillId="2" borderId="10" xfId="0" applyNumberFormat="1" applyFont="1" applyFill="1" applyBorder="1" applyAlignment="1">
      <alignment horizontal="center" vertical="center"/>
    </xf>
    <xf numFmtId="41" fontId="27" fillId="2" borderId="12" xfId="0" applyNumberFormat="1" applyFont="1" applyFill="1" applyBorder="1" applyAlignment="1">
      <alignment horizontal="center" vertical="center"/>
    </xf>
    <xf numFmtId="41" fontId="27" fillId="2" borderId="26" xfId="0" applyNumberFormat="1" applyFont="1" applyFill="1" applyBorder="1" applyAlignment="1">
      <alignment horizontal="center" vertical="center"/>
    </xf>
    <xf numFmtId="41" fontId="26" fillId="6" borderId="24" xfId="0" applyNumberFormat="1" applyFont="1" applyFill="1" applyBorder="1" applyAlignment="1">
      <alignment horizontal="center" vertical="center"/>
    </xf>
    <xf numFmtId="172" fontId="47" fillId="0" borderId="0" xfId="18" applyNumberFormat="1" applyFont="1" applyAlignment="1">
      <alignment horizontal="center" vertical="center"/>
    </xf>
    <xf numFmtId="172" fontId="49" fillId="0" borderId="0" xfId="18" applyNumberFormat="1" applyFont="1" applyAlignment="1">
      <alignment horizontal="center" vertical="center"/>
    </xf>
    <xf numFmtId="41" fontId="27" fillId="2" borderId="20" xfId="0" applyNumberFormat="1" applyFont="1" applyFill="1" applyBorder="1" applyAlignment="1">
      <alignment horizontal="center" vertical="center"/>
    </xf>
    <xf numFmtId="0" fontId="28" fillId="11" borderId="32" xfId="0" applyFont="1" applyFill="1" applyBorder="1" applyAlignment="1">
      <alignment horizontal="center" vertical="center" wrapText="1"/>
    </xf>
    <xf numFmtId="0" fontId="27" fillId="2" borderId="17" xfId="0" applyFont="1" applyFill="1" applyBorder="1" applyAlignment="1">
      <alignment vertical="center"/>
    </xf>
    <xf numFmtId="0" fontId="27" fillId="2" borderId="22" xfId="0" applyFont="1" applyFill="1" applyBorder="1" applyAlignment="1">
      <alignment vertical="center"/>
    </xf>
    <xf numFmtId="0" fontId="27" fillId="2" borderId="19" xfId="0" applyFont="1" applyFill="1" applyBorder="1" applyAlignment="1">
      <alignment vertical="center"/>
    </xf>
    <xf numFmtId="0" fontId="2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6" fillId="2" borderId="0" xfId="0" applyFont="1" applyFill="1" applyAlignment="1">
      <alignment horizontal="left" vertical="center"/>
    </xf>
    <xf numFmtId="0" fontId="54" fillId="11" borderId="26" xfId="0" applyFont="1" applyFill="1" applyBorder="1" applyAlignment="1">
      <alignment horizontal="center" vertical="center"/>
    </xf>
    <xf numFmtId="0" fontId="28" fillId="12" borderId="26" xfId="0" applyFont="1" applyFill="1" applyBorder="1" applyAlignment="1">
      <alignment horizontal="left" vertical="center"/>
    </xf>
    <xf numFmtId="172" fontId="2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5" fillId="11" borderId="26" xfId="0" applyFont="1" applyFill="1" applyBorder="1" applyAlignment="1">
      <alignment horizontal="center" vertical="center"/>
    </xf>
    <xf numFmtId="0" fontId="55" fillId="11" borderId="26" xfId="0" applyFont="1" applyFill="1" applyBorder="1" applyAlignment="1">
      <alignment vertical="center"/>
    </xf>
    <xf numFmtId="172" fontId="55" fillId="11" borderId="26" xfId="18" applyNumberFormat="1" applyFont="1" applyFill="1" applyBorder="1" applyAlignment="1">
      <alignment horizontal="center" vertical="center"/>
    </xf>
    <xf numFmtId="0" fontId="54" fillId="11" borderId="27" xfId="0" applyFont="1" applyFill="1" applyBorder="1" applyAlignment="1">
      <alignment horizontal="center" vertical="center"/>
    </xf>
    <xf numFmtId="0" fontId="28" fillId="12" borderId="27" xfId="0" applyFont="1" applyFill="1" applyBorder="1" applyAlignment="1">
      <alignment horizontal="left" vertical="center"/>
    </xf>
    <xf numFmtId="172" fontId="28" fillId="12" borderId="27" xfId="18" applyNumberFormat="1" applyFont="1" applyFill="1" applyBorder="1" applyAlignment="1">
      <alignment horizontal="center" vertical="center"/>
    </xf>
    <xf numFmtId="0" fontId="56" fillId="3" borderId="26" xfId="0" applyFont="1" applyFill="1" applyBorder="1" applyAlignment="1">
      <alignment horizontal="center" vertical="center"/>
    </xf>
    <xf numFmtId="0" fontId="53" fillId="3" borderId="26" xfId="0" applyFont="1" applyFill="1" applyBorder="1" applyAlignment="1">
      <alignment horizontal="left" vertical="center"/>
    </xf>
    <xf numFmtId="172" fontId="53" fillId="3" borderId="26" xfId="18" applyNumberFormat="1" applyFont="1" applyFill="1" applyBorder="1" applyAlignment="1">
      <alignment horizontal="center" vertical="center"/>
    </xf>
    <xf numFmtId="0" fontId="55" fillId="13" borderId="41" xfId="0" applyFont="1" applyFill="1" applyBorder="1" applyAlignment="1">
      <alignment horizontal="center" vertical="center"/>
    </xf>
    <xf numFmtId="43" fontId="55" fillId="13" borderId="39" xfId="18" applyFont="1" applyFill="1" applyBorder="1" applyAlignment="1">
      <alignment horizontal="center" vertical="center"/>
    </xf>
    <xf numFmtId="0" fontId="50" fillId="7" borderId="0" xfId="0" applyFont="1" applyFill="1" applyAlignment="1">
      <alignment horizontal="center" vertical="center" wrapText="1"/>
    </xf>
    <xf numFmtId="44" fontId="0" fillId="0" borderId="0" xfId="0" applyNumberFormat="1" applyAlignment="1">
      <alignment vertical="center"/>
    </xf>
    <xf numFmtId="0" fontId="19" fillId="0" borderId="0" xfId="0" applyFont="1" applyAlignment="1">
      <alignment horizontal="left" vertical="center" indent="11"/>
    </xf>
    <xf numFmtId="171" fontId="57" fillId="3" borderId="7" xfId="0" applyNumberFormat="1" applyFont="1" applyFill="1" applyBorder="1" applyAlignment="1">
      <alignment vertical="center"/>
    </xf>
    <xf numFmtId="0" fontId="27" fillId="5" borderId="10" xfId="0" applyNumberFormat="1" applyFont="1" applyFill="1" applyBorder="1" applyAlignment="1">
      <alignment horizontal="center" vertical="center"/>
    </xf>
    <xf numFmtId="0" fontId="27" fillId="2" borderId="16" xfId="0" applyNumberFormat="1" applyFont="1" applyFill="1" applyBorder="1" applyAlignment="1">
      <alignment horizontal="center" vertical="center"/>
    </xf>
    <xf numFmtId="172" fontId="52" fillId="0" borderId="0" xfId="18" applyNumberFormat="1" applyFont="1" applyAlignment="1">
      <alignment vertical="center"/>
    </xf>
    <xf numFmtId="0" fontId="58" fillId="11" borderId="0" xfId="0" applyFont="1" applyFill="1" applyAlignment="1">
      <alignment horizontal="left" vertical="center"/>
    </xf>
    <xf numFmtId="9" fontId="38" fillId="0" borderId="26" xfId="16" applyNumberFormat="1" applyFont="1" applyBorder="1" applyAlignment="1">
      <alignment horizontal="center" vertical="center" wrapText="1"/>
    </xf>
    <xf numFmtId="4" fontId="38" fillId="0" borderId="26" xfId="16" applyNumberFormat="1" applyFont="1" applyBorder="1" applyAlignment="1">
      <alignment horizontal="center" vertical="center" wrapText="1"/>
    </xf>
    <xf numFmtId="0" fontId="38" fillId="2" borderId="26" xfId="16" applyFont="1" applyFill="1" applyBorder="1" applyAlignment="1">
      <alignment horizontal="center" vertical="center" wrapText="1"/>
    </xf>
    <xf numFmtId="9" fontId="38" fillId="0" borderId="26" xfId="17" applyFont="1" applyBorder="1" applyAlignment="1">
      <alignment horizontal="center" vertical="center" wrapText="1"/>
    </xf>
    <xf numFmtId="0" fontId="38" fillId="10" borderId="26" xfId="16" applyFont="1" applyFill="1" applyBorder="1" applyAlignment="1">
      <alignment vertical="center" wrapText="1"/>
    </xf>
    <xf numFmtId="0" fontId="30" fillId="8" borderId="0" xfId="16" applyFont="1" applyFill="1" applyBorder="1" applyAlignment="1">
      <alignment vertical="center" wrapText="1"/>
    </xf>
    <xf numFmtId="0" fontId="30" fillId="8" borderId="0" xfId="16" applyFont="1" applyFill="1" applyBorder="1" applyAlignment="1">
      <alignment vertical="center"/>
    </xf>
    <xf numFmtId="0" fontId="34" fillId="10" borderId="26" xfId="16" applyFont="1" applyFill="1" applyBorder="1" applyAlignment="1">
      <alignment vertical="center" wrapText="1"/>
    </xf>
    <xf numFmtId="0" fontId="59" fillId="0" borderId="0" xfId="0" applyNumberFormat="1" applyFont="1" applyFill="1" applyAlignment="1">
      <alignment horizontal="left" vertical="center"/>
    </xf>
    <xf numFmtId="43" fontId="55" fillId="13" borderId="39" xfId="18" applyFont="1" applyFill="1" applyBorder="1" applyAlignment="1">
      <alignment horizontal="center" vertical="center" wrapText="1"/>
    </xf>
    <xf numFmtId="0" fontId="27" fillId="2" borderId="34" xfId="0" applyNumberFormat="1" applyFont="1" applyFill="1" applyBorder="1" applyAlignment="1">
      <alignment horizontal="center" vertical="center"/>
    </xf>
    <xf numFmtId="0" fontId="19" fillId="3" borderId="0" xfId="0" applyFont="1" applyFill="1" applyAlignment="1">
      <alignment horizontal="center" vertical="center"/>
    </xf>
    <xf numFmtId="172" fontId="19"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8" fillId="14" borderId="11" xfId="0" applyFont="1" applyFill="1" applyBorder="1" applyAlignment="1">
      <alignment vertical="center"/>
    </xf>
    <xf numFmtId="0" fontId="28" fillId="14" borderId="2" xfId="0" applyFont="1" applyFill="1" applyBorder="1" applyAlignment="1">
      <alignment horizontal="center" vertical="center"/>
    </xf>
    <xf numFmtId="0" fontId="54" fillId="14" borderId="15" xfId="0" applyFont="1" applyFill="1" applyBorder="1" applyAlignment="1">
      <alignment horizontal="center" vertical="center"/>
    </xf>
    <xf numFmtId="41" fontId="27" fillId="0" borderId="14" xfId="0" applyNumberFormat="1" applyFont="1" applyFill="1" applyBorder="1" applyAlignment="1">
      <alignment vertical="center"/>
    </xf>
    <xf numFmtId="0" fontId="28" fillId="14" borderId="12" xfId="0" applyFont="1" applyFill="1" applyBorder="1" applyAlignment="1">
      <alignment vertical="center"/>
    </xf>
    <xf numFmtId="0" fontId="28" fillId="14" borderId="13" xfId="0" applyNumberFormat="1" applyFont="1" applyFill="1" applyBorder="1" applyAlignment="1">
      <alignment horizontal="center" vertical="center"/>
    </xf>
    <xf numFmtId="0" fontId="27" fillId="5" borderId="11" xfId="0" applyNumberFormat="1" applyFont="1" applyFill="1" applyBorder="1" applyAlignment="1">
      <alignment horizontal="center" vertical="center"/>
    </xf>
    <xf numFmtId="0" fontId="28" fillId="15" borderId="3" xfId="0" applyFont="1" applyFill="1" applyBorder="1" applyAlignment="1">
      <alignment horizontal="center" vertical="center" wrapText="1"/>
    </xf>
    <xf numFmtId="0" fontId="28" fillId="15" borderId="7" xfId="0" applyFont="1" applyFill="1" applyBorder="1" applyAlignment="1">
      <alignment horizontal="center" vertical="center" wrapText="1"/>
    </xf>
    <xf numFmtId="41" fontId="28" fillId="15" borderId="3" xfId="0" applyNumberFormat="1" applyFont="1" applyFill="1" applyBorder="1" applyAlignment="1">
      <alignment horizontal="center" vertical="center" wrapText="1"/>
    </xf>
    <xf numFmtId="0" fontId="54" fillId="11" borderId="0" xfId="0" applyFont="1" applyFill="1" applyAlignment="1">
      <alignment vertical="center"/>
    </xf>
    <xf numFmtId="0" fontId="60" fillId="11" borderId="0" xfId="0" applyFont="1" applyFill="1" applyAlignment="1">
      <alignment horizontal="left" vertical="center" indent="5"/>
    </xf>
    <xf numFmtId="9" fontId="28" fillId="15" borderId="3" xfId="17" applyFont="1" applyFill="1" applyBorder="1" applyAlignment="1">
      <alignment horizontal="center" vertical="center" wrapText="1"/>
    </xf>
    <xf numFmtId="0" fontId="60" fillId="11" borderId="0" xfId="0" applyFont="1" applyFill="1" applyAlignment="1">
      <alignment horizontal="center" vertical="center" wrapText="1"/>
    </xf>
    <xf numFmtId="43" fontId="38" fillId="0" borderId="26" xfId="18" applyFont="1" applyBorder="1" applyAlignment="1">
      <alignment horizontal="center" vertical="center" wrapText="1"/>
    </xf>
    <xf numFmtId="43" fontId="38" fillId="10" borderId="26" xfId="18" applyFont="1" applyFill="1" applyBorder="1" applyAlignment="1">
      <alignment vertical="center" wrapText="1"/>
    </xf>
    <xf numFmtId="43" fontId="38" fillId="10" borderId="26" xfId="18" applyFont="1" applyFill="1" applyBorder="1" applyAlignment="1">
      <alignment vertical="top" wrapText="1"/>
    </xf>
    <xf numFmtId="43" fontId="0" fillId="0" borderId="0" xfId="18" applyFont="1"/>
    <xf numFmtId="43" fontId="38" fillId="10" borderId="26" xfId="18" applyFont="1" applyFill="1" applyBorder="1" applyAlignment="1">
      <alignment horizontal="right" vertical="top" wrapText="1"/>
    </xf>
    <xf numFmtId="43" fontId="38" fillId="10" borderId="26" xfId="18" applyFont="1" applyFill="1" applyBorder="1" applyAlignment="1">
      <alignment horizontal="right" wrapText="1"/>
    </xf>
    <xf numFmtId="0" fontId="61" fillId="0" borderId="0" xfId="0" applyFont="1" applyAlignment="1">
      <alignment horizontal="center" vertical="center"/>
    </xf>
    <xf numFmtId="43" fontId="61" fillId="0" borderId="0" xfId="18" applyFont="1" applyAlignment="1">
      <alignment vertical="center"/>
    </xf>
    <xf numFmtId="172" fontId="61" fillId="0" borderId="0" xfId="18" applyNumberFormat="1" applyFont="1" applyAlignment="1">
      <alignment vertical="center"/>
    </xf>
    <xf numFmtId="172" fontId="61" fillId="0" borderId="0" xfId="0" applyNumberFormat="1" applyFont="1" applyAlignment="1">
      <alignment vertical="center"/>
    </xf>
    <xf numFmtId="0" fontId="30" fillId="8" borderId="0" xfId="16" applyFont="1" applyFill="1" applyBorder="1" applyAlignment="1">
      <alignment horizontal="center" vertical="center" wrapText="1"/>
    </xf>
    <xf numFmtId="0" fontId="30" fillId="8" borderId="0" xfId="16" applyFont="1" applyFill="1" applyBorder="1" applyAlignment="1">
      <alignment horizontal="center" vertical="top" wrapText="1"/>
    </xf>
    <xf numFmtId="0" fontId="34" fillId="10" borderId="26" xfId="16" applyFont="1" applyFill="1" applyBorder="1" applyAlignment="1">
      <alignment horizontal="left" vertical="top" wrapText="1"/>
    </xf>
    <xf numFmtId="0" fontId="30" fillId="8" borderId="0" xfId="16" applyFont="1" applyFill="1" applyBorder="1" applyAlignment="1">
      <alignment horizontal="center" vertical="top" wrapText="1"/>
    </xf>
    <xf numFmtId="0" fontId="31" fillId="0" borderId="0" xfId="19" applyFont="1" applyAlignment="1">
      <alignment vertical="center" wrapText="1"/>
    </xf>
    <xf numFmtId="0" fontId="32" fillId="8" borderId="13" xfId="19" applyFont="1" applyFill="1" applyBorder="1" applyAlignment="1">
      <alignment vertical="top"/>
    </xf>
    <xf numFmtId="0" fontId="32" fillId="8" borderId="13" xfId="19" applyFont="1" applyFill="1" applyBorder="1" applyAlignment="1">
      <alignment vertical="center" wrapText="1"/>
    </xf>
    <xf numFmtId="0" fontId="32" fillId="8" borderId="13" xfId="19" applyFont="1" applyFill="1" applyBorder="1" applyAlignment="1">
      <alignment horizontal="center" vertical="center" wrapText="1"/>
    </xf>
    <xf numFmtId="0" fontId="43" fillId="0" borderId="26" xfId="19" applyFont="1" applyBorder="1" applyAlignment="1">
      <alignment vertical="center" wrapText="1"/>
    </xf>
    <xf numFmtId="0" fontId="38" fillId="0" borderId="26" xfId="19" applyFont="1" applyBorder="1" applyAlignment="1">
      <alignment horizontal="center" vertical="center" wrapText="1"/>
    </xf>
    <xf numFmtId="9" fontId="38" fillId="0" borderId="26" xfId="19" applyNumberFormat="1" applyFont="1" applyBorder="1" applyAlignment="1">
      <alignment horizontal="center" vertical="center" wrapText="1"/>
    </xf>
    <xf numFmtId="4" fontId="38" fillId="0" borderId="26" xfId="19" applyNumberFormat="1" applyFont="1" applyBorder="1" applyAlignment="1">
      <alignment horizontal="center" vertical="center" wrapText="1"/>
    </xf>
    <xf numFmtId="0" fontId="31" fillId="0" borderId="0" xfId="19" applyFont="1" applyBorder="1" applyAlignment="1">
      <alignment vertical="center" wrapText="1"/>
    </xf>
    <xf numFmtId="8" fontId="38" fillId="0" borderId="26" xfId="19"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43" fontId="38" fillId="10" borderId="26" xfId="19" applyNumberFormat="1" applyFont="1" applyFill="1" applyBorder="1" applyAlignment="1">
      <alignment vertical="center" wrapText="1"/>
    </xf>
    <xf numFmtId="0" fontId="38" fillId="10" borderId="26" xfId="19" applyFont="1" applyFill="1" applyBorder="1" applyAlignment="1">
      <alignment vertical="center" wrapText="1"/>
    </xf>
    <xf numFmtId="0" fontId="38" fillId="0" borderId="0" xfId="19" applyFont="1" applyBorder="1" applyAlignment="1">
      <alignment vertical="top" wrapText="1"/>
    </xf>
    <xf numFmtId="0" fontId="38" fillId="0" borderId="0" xfId="19" applyFont="1" applyBorder="1" applyAlignment="1">
      <alignment vertical="center" wrapText="1"/>
    </xf>
    <xf numFmtId="0" fontId="38" fillId="0" borderId="0" xfId="19" applyFont="1" applyBorder="1" applyAlignment="1">
      <alignment horizontal="center" vertical="center" wrapText="1"/>
    </xf>
    <xf numFmtId="0" fontId="31" fillId="0" borderId="0" xfId="19" applyFont="1" applyBorder="1" applyAlignment="1">
      <alignment vertical="top" wrapText="1"/>
    </xf>
    <xf numFmtId="0" fontId="31" fillId="0" borderId="0" xfId="19" applyFont="1" applyBorder="1" applyAlignment="1">
      <alignment horizontal="center" vertical="center" wrapText="1"/>
    </xf>
    <xf numFmtId="0" fontId="13" fillId="0" borderId="0" xfId="19" applyAlignment="1">
      <alignment vertical="top"/>
    </xf>
    <xf numFmtId="43" fontId="38" fillId="10" borderId="26" xfId="19" applyNumberFormat="1" applyFont="1" applyFill="1" applyBorder="1" applyAlignment="1">
      <alignment vertical="top" wrapText="1"/>
    </xf>
    <xf numFmtId="0" fontId="38" fillId="10" borderId="26" xfId="19" applyFont="1" applyFill="1" applyBorder="1" applyAlignment="1">
      <alignment vertical="top" wrapText="1"/>
    </xf>
    <xf numFmtId="0" fontId="31" fillId="2" borderId="0" xfId="19" applyFont="1" applyFill="1" applyBorder="1" applyAlignment="1">
      <alignment vertical="top" wrapText="1"/>
    </xf>
    <xf numFmtId="0" fontId="35" fillId="0" borderId="0" xfId="19" applyFont="1" applyAlignment="1">
      <alignment horizontal="left" vertical="top" wrapText="1"/>
    </xf>
    <xf numFmtId="0" fontId="39" fillId="2" borderId="0" xfId="19" applyFont="1" applyFill="1" applyBorder="1" applyAlignment="1">
      <alignment horizontal="center" vertical="top" wrapText="1"/>
    </xf>
    <xf numFmtId="0" fontId="33" fillId="8" borderId="13" xfId="19" applyFont="1" applyFill="1" applyBorder="1" applyAlignment="1">
      <alignment vertical="top"/>
    </xf>
    <xf numFmtId="0" fontId="32" fillId="9" borderId="13" xfId="19" applyFont="1" applyFill="1" applyBorder="1" applyAlignment="1" applyProtection="1">
      <alignment vertical="top"/>
      <protection locked="0"/>
    </xf>
    <xf numFmtId="43" fontId="38" fillId="2" borderId="26" xfId="18" applyFont="1" applyFill="1" applyBorder="1" applyAlignment="1">
      <alignment horizontal="center" vertical="center" wrapText="1"/>
    </xf>
    <xf numFmtId="41" fontId="42" fillId="2" borderId="26" xfId="0" applyNumberFormat="1" applyFont="1" applyFill="1" applyBorder="1" applyAlignment="1">
      <alignment horizontal="center" vertical="center" wrapText="1"/>
    </xf>
    <xf numFmtId="0" fontId="42" fillId="2" borderId="26" xfId="0" applyFont="1" applyFill="1" applyBorder="1" applyAlignment="1">
      <alignment horizontal="center" vertical="center" wrapText="1"/>
    </xf>
    <xf numFmtId="43" fontId="38" fillId="10" borderId="26" xfId="18" applyNumberFormat="1" applyFont="1" applyFill="1" applyBorder="1" applyAlignment="1">
      <alignment vertical="top" wrapText="1"/>
    </xf>
    <xf numFmtId="43" fontId="38" fillId="10" borderId="26" xfId="19" applyNumberFormat="1" applyFont="1" applyFill="1" applyBorder="1" applyAlignment="1">
      <alignment horizontal="right" vertical="top" wrapText="1"/>
    </xf>
    <xf numFmtId="43" fontId="38" fillId="10" borderId="26" xfId="18" applyNumberFormat="1" applyFont="1" applyFill="1" applyBorder="1" applyAlignment="1">
      <alignment horizontal="right" vertical="top" wrapText="1"/>
    </xf>
    <xf numFmtId="0" fontId="31" fillId="0" borderId="0" xfId="19" applyFont="1" applyAlignment="1">
      <alignment wrapText="1"/>
    </xf>
    <xf numFmtId="0" fontId="37" fillId="0" borderId="26" xfId="0" applyFont="1" applyFill="1" applyBorder="1" applyAlignment="1">
      <alignment horizontal="center" vertical="center" wrapText="1"/>
    </xf>
    <xf numFmtId="0" fontId="34" fillId="10" borderId="26" xfId="19" applyFont="1" applyFill="1" applyBorder="1" applyAlignment="1">
      <alignment vertical="top" wrapText="1"/>
    </xf>
    <xf numFmtId="0" fontId="30" fillId="8" borderId="0" xfId="19" applyFont="1" applyFill="1" applyBorder="1" applyAlignment="1"/>
    <xf numFmtId="0" fontId="34" fillId="0" borderId="26" xfId="19" applyFont="1" applyFill="1" applyBorder="1" applyAlignment="1">
      <alignment horizontal="center" vertical="center" wrapText="1"/>
    </xf>
    <xf numFmtId="0" fontId="38" fillId="0" borderId="26" xfId="19" applyFont="1" applyFill="1" applyBorder="1" applyAlignment="1">
      <alignment horizontal="center" vertical="center" wrapText="1"/>
    </xf>
    <xf numFmtId="43" fontId="38" fillId="10" borderId="26" xfId="19" applyNumberFormat="1" applyFont="1" applyFill="1" applyBorder="1" applyAlignment="1">
      <alignment horizontal="right" wrapText="1"/>
    </xf>
    <xf numFmtId="43" fontId="38" fillId="10" borderId="26" xfId="18" applyNumberFormat="1" applyFont="1" applyFill="1" applyBorder="1" applyAlignment="1">
      <alignment horizontal="right" wrapText="1"/>
    </xf>
    <xf numFmtId="0" fontId="30" fillId="8" borderId="0" xfId="19" applyFont="1" applyFill="1" applyBorder="1" applyAlignment="1">
      <alignment vertical="top"/>
    </xf>
    <xf numFmtId="0" fontId="13" fillId="0" borderId="0" xfId="19"/>
    <xf numFmtId="0" fontId="31" fillId="0" borderId="0" xfId="19" applyFont="1" applyBorder="1" applyAlignment="1">
      <alignment wrapText="1"/>
    </xf>
    <xf numFmtId="0" fontId="38" fillId="10" borderId="26" xfId="19" applyFont="1" applyFill="1" applyBorder="1" applyAlignment="1">
      <alignment horizontal="right" wrapText="1"/>
    </xf>
    <xf numFmtId="0" fontId="32" fillId="9" borderId="13" xfId="19" applyFont="1" applyFill="1" applyBorder="1" applyAlignment="1" applyProtection="1">
      <alignment vertical="center"/>
      <protection locked="0"/>
    </xf>
    <xf numFmtId="0" fontId="30" fillId="8" borderId="0" xfId="19" applyFont="1" applyFill="1" applyBorder="1" applyAlignment="1">
      <alignment vertical="center"/>
    </xf>
    <xf numFmtId="0" fontId="30" fillId="8" borderId="0" xfId="16" applyFont="1" applyFill="1" applyBorder="1" applyAlignment="1">
      <alignment vertical="top"/>
    </xf>
    <xf numFmtId="0" fontId="30" fillId="8" borderId="0" xfId="16" applyFont="1" applyFill="1" applyBorder="1" applyAlignment="1">
      <alignment horizontal="lef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34" fillId="10" borderId="37" xfId="16" applyFont="1" applyFill="1" applyBorder="1" applyAlignment="1">
      <alignment vertical="center"/>
    </xf>
    <xf numFmtId="0" fontId="34" fillId="10" borderId="16" xfId="16" applyFont="1" applyFill="1" applyBorder="1" applyAlignment="1">
      <alignment vertical="center"/>
    </xf>
    <xf numFmtId="0" fontId="34" fillId="10" borderId="36" xfId="16" applyFont="1" applyFill="1" applyBorder="1" applyAlignment="1">
      <alignment vertical="center"/>
    </xf>
    <xf numFmtId="0" fontId="34" fillId="10" borderId="37" xfId="19" applyFont="1" applyFill="1" applyBorder="1" applyAlignment="1">
      <alignment vertical="top"/>
    </xf>
    <xf numFmtId="0" fontId="34" fillId="10" borderId="16" xfId="19" applyFont="1" applyFill="1" applyBorder="1" applyAlignment="1">
      <alignment vertical="top"/>
    </xf>
    <xf numFmtId="0" fontId="34" fillId="10" borderId="36" xfId="19" applyFont="1" applyFill="1" applyBorder="1" applyAlignment="1">
      <alignment vertical="top"/>
    </xf>
    <xf numFmtId="0" fontId="34" fillId="10" borderId="26" xfId="16" applyFont="1" applyFill="1" applyBorder="1" applyAlignment="1">
      <alignment horizontal="left" vertical="top"/>
    </xf>
    <xf numFmtId="0" fontId="58" fillId="11" borderId="0" xfId="0" applyFont="1" applyFill="1" applyAlignment="1">
      <alignment horizontal="center" vertical="center" wrapText="1"/>
    </xf>
    <xf numFmtId="43" fontId="0" fillId="0" borderId="0" xfId="18" applyFont="1" applyAlignment="1">
      <alignment vertical="center"/>
    </xf>
    <xf numFmtId="41" fontId="27" fillId="2" borderId="38" xfId="0" applyNumberFormat="1" applyFont="1" applyFill="1" applyBorder="1" applyAlignment="1">
      <alignment vertical="center"/>
    </xf>
    <xf numFmtId="0" fontId="28" fillId="16" borderId="12" xfId="0" applyFont="1" applyFill="1" applyBorder="1" applyAlignment="1">
      <alignment vertical="center"/>
    </xf>
    <xf numFmtId="0" fontId="47" fillId="0" borderId="0" xfId="0" applyFont="1" applyAlignment="1">
      <alignment vertical="center" wrapText="1"/>
    </xf>
    <xf numFmtId="0" fontId="4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32" fillId="9" borderId="0" xfId="16" applyFont="1" applyFill="1" applyBorder="1" applyAlignment="1" applyProtection="1">
      <alignment vertical="center"/>
      <protection locked="0"/>
    </xf>
    <xf numFmtId="0" fontId="32" fillId="8" borderId="0" xfId="19" applyFont="1" applyFill="1" applyBorder="1" applyAlignment="1">
      <alignment vertical="top"/>
    </xf>
    <xf numFmtId="0" fontId="9" fillId="0" borderId="26" xfId="0" applyFont="1" applyBorder="1" applyAlignment="1">
      <alignment horizontal="center" vertical="center" wrapText="1"/>
    </xf>
    <xf numFmtId="0" fontId="32" fillId="8" borderId="0" xfId="19" applyFont="1" applyFill="1" applyBorder="1" applyAlignment="1">
      <alignment horizontal="left" vertical="top"/>
    </xf>
    <xf numFmtId="0" fontId="32" fillId="8" borderId="0" xfId="19" applyFont="1" applyFill="1" applyBorder="1" applyAlignment="1">
      <alignment horizontal="center" vertical="top"/>
    </xf>
    <xf numFmtId="0" fontId="63" fillId="0" borderId="0" xfId="0" applyFont="1"/>
    <xf numFmtId="0" fontId="26" fillId="0" borderId="0" xfId="0" applyFont="1"/>
    <xf numFmtId="0" fontId="64" fillId="0" borderId="0" xfId="19" applyFont="1" applyAlignment="1">
      <alignment vertical="top"/>
    </xf>
    <xf numFmtId="0" fontId="64" fillId="0" borderId="0" xfId="0" applyFont="1"/>
    <xf numFmtId="0" fontId="64" fillId="0" borderId="0" xfId="19" applyFont="1"/>
    <xf numFmtId="0" fontId="31" fillId="0" borderId="0" xfId="19" applyFont="1" applyAlignment="1">
      <alignment vertical="top"/>
    </xf>
    <xf numFmtId="0" fontId="65" fillId="0" borderId="0" xfId="19" applyFont="1" applyAlignment="1">
      <alignment wrapText="1"/>
    </xf>
    <xf numFmtId="0" fontId="27" fillId="14" borderId="15" xfId="0" applyFont="1" applyFill="1" applyBorder="1" applyAlignment="1">
      <alignment horizontal="center" vertical="center"/>
    </xf>
    <xf numFmtId="0" fontId="55" fillId="13" borderId="40" xfId="0" applyFont="1" applyFill="1" applyBorder="1" applyAlignment="1">
      <alignment horizontal="center" vertical="center" wrapText="1"/>
    </xf>
    <xf numFmtId="0" fontId="40" fillId="0" borderId="26" xfId="19" applyFont="1" applyBorder="1" applyAlignment="1">
      <alignment horizontal="center" vertical="center" wrapText="1"/>
    </xf>
    <xf numFmtId="0" fontId="34" fillId="0" borderId="26" xfId="19" applyFont="1" applyBorder="1" applyAlignment="1">
      <alignment horizontal="center" vertical="center" wrapText="1"/>
    </xf>
    <xf numFmtId="0" fontId="37" fillId="0" borderId="26" xfId="0" applyFont="1" applyBorder="1" applyAlignment="1">
      <alignment horizontal="center" vertical="center" wrapText="1"/>
    </xf>
    <xf numFmtId="0" fontId="27" fillId="2" borderId="9" xfId="0" applyFont="1" applyFill="1" applyBorder="1" applyAlignment="1">
      <alignment vertical="center"/>
    </xf>
    <xf numFmtId="0" fontId="27" fillId="5" borderId="45" xfId="0" applyNumberFormat="1" applyFont="1" applyFill="1" applyBorder="1" applyAlignment="1">
      <alignment horizontal="center" vertical="center"/>
    </xf>
    <xf numFmtId="41" fontId="27" fillId="2" borderId="9" xfId="0" applyNumberFormat="1" applyFont="1" applyFill="1" applyBorder="1" applyAlignment="1">
      <alignment vertical="center"/>
    </xf>
    <xf numFmtId="41" fontId="27" fillId="2" borderId="23" xfId="0" applyNumberFormat="1" applyFont="1" applyFill="1" applyBorder="1" applyAlignment="1">
      <alignment horizontal="center" vertical="center"/>
    </xf>
    <xf numFmtId="0" fontId="54" fillId="14" borderId="23" xfId="0" applyFont="1" applyFill="1" applyBorder="1" applyAlignment="1">
      <alignment horizontal="center" vertical="center"/>
    </xf>
    <xf numFmtId="0" fontId="28" fillId="14" borderId="46" xfId="0" applyNumberFormat="1" applyFont="1" applyFill="1" applyBorder="1" applyAlignment="1">
      <alignment horizontal="center" vertical="center"/>
    </xf>
    <xf numFmtId="41" fontId="27" fillId="2" borderId="47" xfId="0" applyNumberFormat="1" applyFont="1" applyFill="1" applyBorder="1" applyAlignment="1">
      <alignment horizontal="center" vertical="center"/>
    </xf>
    <xf numFmtId="0" fontId="27" fillId="14" borderId="47" xfId="0" applyFont="1" applyFill="1" applyBorder="1" applyAlignment="1">
      <alignment horizontal="center" vertical="center"/>
    </xf>
    <xf numFmtId="0" fontId="27" fillId="2" borderId="47" xfId="0" applyFont="1" applyFill="1" applyBorder="1" applyAlignment="1">
      <alignment horizontal="center" vertical="center"/>
    </xf>
    <xf numFmtId="41" fontId="26" fillId="0" borderId="0" xfId="0" applyNumberFormat="1" applyFont="1" applyFill="1" applyBorder="1" applyAlignment="1">
      <alignment horizontal="right" vertical="center"/>
    </xf>
    <xf numFmtId="41" fontId="26" fillId="0" borderId="0" xfId="10" applyNumberFormat="1" applyFont="1" applyFill="1" applyBorder="1" applyAlignment="1">
      <alignment horizontal="center" vertical="center"/>
    </xf>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xf>
    <xf numFmtId="43" fontId="55" fillId="13" borderId="7" xfId="18" applyFont="1" applyFill="1" applyBorder="1" applyAlignment="1">
      <alignment horizontal="center" vertical="center" wrapText="1"/>
    </xf>
    <xf numFmtId="0" fontId="60" fillId="13" borderId="3" xfId="0" applyFont="1" applyFill="1" applyBorder="1" applyAlignment="1">
      <alignment horizontal="center" vertical="center" wrapText="1"/>
    </xf>
    <xf numFmtId="0" fontId="68" fillId="0" borderId="0" xfId="0" applyFont="1" applyFill="1" applyBorder="1" applyAlignment="1">
      <alignment vertical="center"/>
    </xf>
    <xf numFmtId="44" fontId="68" fillId="0" borderId="0" xfId="0" applyNumberFormat="1" applyFont="1" applyFill="1" applyBorder="1" applyAlignment="1">
      <alignment vertical="center"/>
    </xf>
    <xf numFmtId="0" fontId="62" fillId="0" borderId="26" xfId="19" applyFont="1" applyBorder="1" applyAlignment="1">
      <alignment horizontal="center" vertical="center" wrapText="1"/>
    </xf>
    <xf numFmtId="3" fontId="38" fillId="0" borderId="26" xfId="16" applyNumberFormat="1" applyFont="1" applyBorder="1" applyAlignment="1">
      <alignment horizontal="center" vertical="center" wrapText="1"/>
    </xf>
    <xf numFmtId="0" fontId="43" fillId="2" borderId="26" xfId="19" applyFont="1" applyFill="1" applyBorder="1" applyAlignment="1">
      <alignment horizontal="center" vertical="center" wrapText="1"/>
    </xf>
    <xf numFmtId="3" fontId="38" fillId="0" borderId="26" xfId="19" applyNumberFormat="1" applyFont="1" applyBorder="1" applyAlignment="1">
      <alignment horizontal="center" vertical="center" wrapText="1"/>
    </xf>
    <xf numFmtId="0" fontId="44" fillId="0" borderId="26" xfId="19" applyFont="1" applyBorder="1" applyAlignment="1" applyProtection="1">
      <alignment horizontal="center" vertical="center" wrapText="1"/>
      <protection locked="0"/>
    </xf>
    <xf numFmtId="0" fontId="44" fillId="0" borderId="26" xfId="19" applyFont="1" applyBorder="1" applyAlignment="1">
      <alignment horizontal="center" vertical="center" wrapText="1"/>
    </xf>
    <xf numFmtId="3" fontId="44" fillId="0" borderId="26" xfId="19" applyNumberFormat="1" applyFont="1" applyBorder="1" applyAlignment="1">
      <alignment horizontal="center" vertical="center" wrapText="1"/>
    </xf>
    <xf numFmtId="9" fontId="44" fillId="0" borderId="26" xfId="19" applyNumberFormat="1" applyFont="1" applyBorder="1" applyAlignment="1">
      <alignment horizontal="center" vertical="center" wrapText="1"/>
    </xf>
    <xf numFmtId="0" fontId="37" fillId="0" borderId="26" xfId="0" applyFont="1" applyBorder="1" applyAlignment="1">
      <alignment horizontal="center" vertical="center"/>
    </xf>
    <xf numFmtId="43" fontId="41" fillId="2" borderId="26" xfId="18" applyFont="1" applyFill="1" applyBorder="1" applyAlignment="1">
      <alignment horizontal="center" vertical="center" wrapText="1"/>
    </xf>
    <xf numFmtId="0" fontId="32" fillId="8" borderId="0" xfId="19" applyFont="1" applyFill="1" applyBorder="1" applyAlignment="1">
      <alignment vertical="center"/>
    </xf>
    <xf numFmtId="43" fontId="37" fillId="0" borderId="26" xfId="18" applyFont="1" applyBorder="1" applyAlignment="1">
      <alignment horizontal="center" vertical="center"/>
    </xf>
    <xf numFmtId="9" fontId="37" fillId="0" borderId="26" xfId="0" applyNumberFormat="1" applyFont="1" applyBorder="1" applyAlignment="1">
      <alignment horizontal="center" vertical="center" wrapText="1"/>
    </xf>
    <xf numFmtId="43" fontId="37" fillId="0" borderId="26" xfId="18" applyFont="1" applyBorder="1" applyAlignment="1">
      <alignment horizontal="center" vertical="center" wrapText="1"/>
    </xf>
    <xf numFmtId="9" fontId="37" fillId="0" borderId="26" xfId="0" applyNumberFormat="1" applyFont="1" applyBorder="1" applyAlignment="1">
      <alignment horizontal="center" vertical="center"/>
    </xf>
    <xf numFmtId="43" fontId="38" fillId="0" borderId="26" xfId="18" applyFont="1" applyFill="1" applyBorder="1" applyAlignment="1">
      <alignment horizontal="center" vertical="center" wrapText="1"/>
    </xf>
    <xf numFmtId="0" fontId="43" fillId="0" borderId="26" xfId="19" applyFont="1" applyFill="1" applyBorder="1" applyAlignment="1">
      <alignment horizontal="center" vertical="center" wrapText="1"/>
    </xf>
    <xf numFmtId="10" fontId="38" fillId="0" borderId="26" xfId="19" applyNumberFormat="1" applyFont="1" applyFill="1" applyBorder="1" applyAlignment="1">
      <alignment horizontal="center" vertical="center" wrapText="1"/>
    </xf>
    <xf numFmtId="0" fontId="42" fillId="0" borderId="26" xfId="0" applyFont="1" applyFill="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71" fillId="0" borderId="26" xfId="19" applyFont="1" applyBorder="1" applyAlignment="1">
      <alignment horizontal="center" vertical="center" wrapText="1"/>
    </xf>
    <xf numFmtId="0" fontId="0" fillId="0" borderId="0" xfId="0"/>
    <xf numFmtId="0" fontId="45" fillId="0" borderId="26" xfId="16" applyFont="1" applyBorder="1" applyAlignment="1">
      <alignment horizontal="center" vertical="center" wrapText="1"/>
    </xf>
    <xf numFmtId="0" fontId="9" fillId="0" borderId="26" xfId="0" applyFont="1" applyBorder="1" applyAlignment="1">
      <alignment vertical="center" wrapText="1"/>
    </xf>
    <xf numFmtId="0" fontId="58" fillId="11" borderId="0" xfId="10" applyNumberFormat="1" applyFont="1" applyFill="1" applyAlignment="1">
      <alignment horizontal="center" vertical="center"/>
    </xf>
    <xf numFmtId="0" fontId="34" fillId="0" borderId="27" xfId="19" applyFont="1" applyFill="1" applyBorder="1" applyAlignment="1">
      <alignment horizontal="center" vertical="center" wrapText="1"/>
    </xf>
    <xf numFmtId="0" fontId="34" fillId="0" borderId="26" xfId="19" applyFont="1" applyFill="1" applyBorder="1" applyAlignment="1">
      <alignment horizontal="center" vertical="center" wrapText="1"/>
    </xf>
    <xf numFmtId="0" fontId="74" fillId="0" borderId="0" xfId="19" applyFont="1" applyAlignment="1">
      <alignment horizontal="left" vertical="top"/>
    </xf>
    <xf numFmtId="171" fontId="2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32" fillId="9" borderId="0" xfId="19" applyFont="1" applyFill="1" applyBorder="1" applyAlignment="1" applyProtection="1">
      <alignment horizontal="left" vertical="top" wrapText="1"/>
      <protection locked="0"/>
    </xf>
    <xf numFmtId="0" fontId="34" fillId="0" borderId="26" xfId="19" applyFont="1" applyFill="1" applyBorder="1" applyAlignment="1">
      <alignment horizontal="center" vertical="center" wrapText="1"/>
    </xf>
    <xf numFmtId="0" fontId="32" fillId="9" borderId="0" xfId="19" applyFont="1" applyFill="1" applyBorder="1" applyAlignment="1" applyProtection="1">
      <alignment horizontal="left" vertical="top"/>
      <protection locked="0"/>
    </xf>
    <xf numFmtId="43" fontId="38" fillId="0" borderId="26" xfId="16" applyNumberFormat="1" applyFont="1" applyBorder="1" applyAlignment="1">
      <alignment horizontal="center" vertical="center" wrapText="1"/>
    </xf>
    <xf numFmtId="43" fontId="30" fillId="8" borderId="0" xfId="19" applyNumberFormat="1" applyFont="1" applyFill="1" applyBorder="1" applyAlignment="1">
      <alignment vertical="center"/>
    </xf>
    <xf numFmtId="43" fontId="32" fillId="8" borderId="13" xfId="19" applyNumberFormat="1" applyFont="1" applyFill="1" applyBorder="1" applyAlignment="1">
      <alignment vertical="center" wrapText="1"/>
    </xf>
    <xf numFmtId="43" fontId="38" fillId="0" borderId="26" xfId="19" applyNumberFormat="1" applyFont="1" applyBorder="1" applyAlignment="1">
      <alignment horizontal="center" vertical="center" wrapText="1"/>
    </xf>
    <xf numFmtId="43" fontId="38" fillId="0" borderId="26" xfId="18" applyNumberFormat="1" applyFont="1" applyBorder="1" applyAlignment="1">
      <alignment horizontal="center" vertical="center" wrapText="1"/>
    </xf>
    <xf numFmtId="43" fontId="38" fillId="0" borderId="26" xfId="17" applyNumberFormat="1" applyFont="1" applyBorder="1" applyAlignment="1">
      <alignment horizontal="center" vertical="center" wrapText="1"/>
    </xf>
    <xf numFmtId="43" fontId="38" fillId="0" borderId="0" xfId="19" applyNumberFormat="1" applyFont="1" applyBorder="1" applyAlignment="1">
      <alignment vertical="center" wrapText="1"/>
    </xf>
    <xf numFmtId="43" fontId="31" fillId="0" borderId="0" xfId="19" applyNumberFormat="1" applyFont="1" applyBorder="1" applyAlignment="1">
      <alignment vertical="center" wrapText="1"/>
    </xf>
    <xf numFmtId="43" fontId="44" fillId="0" borderId="26" xfId="19" applyNumberFormat="1" applyFont="1" applyBorder="1" applyAlignment="1">
      <alignment horizontal="center" vertical="center" wrapText="1"/>
    </xf>
    <xf numFmtId="43" fontId="44" fillId="0" borderId="26" xfId="18" applyNumberFormat="1" applyFont="1" applyBorder="1" applyAlignment="1">
      <alignment horizontal="center" vertical="center" wrapText="1"/>
    </xf>
    <xf numFmtId="43" fontId="44" fillId="0" borderId="26" xfId="18" applyNumberFormat="1" applyFont="1" applyFill="1" applyBorder="1" applyAlignment="1">
      <alignment horizontal="center" vertical="center" wrapText="1"/>
    </xf>
    <xf numFmtId="43" fontId="38" fillId="2" borderId="26" xfId="19" applyNumberFormat="1" applyFont="1" applyFill="1" applyBorder="1" applyAlignment="1">
      <alignment horizontal="center" vertical="center" wrapText="1"/>
    </xf>
    <xf numFmtId="43" fontId="38" fillId="2" borderId="26" xfId="18" applyNumberFormat="1" applyFont="1" applyFill="1" applyBorder="1" applyAlignment="1">
      <alignment horizontal="center" vertical="center" wrapText="1"/>
    </xf>
    <xf numFmtId="43" fontId="30" fillId="8" borderId="0" xfId="19" applyNumberFormat="1" applyFont="1" applyFill="1" applyBorder="1" applyAlignment="1">
      <alignment vertical="top"/>
    </xf>
    <xf numFmtId="43" fontId="32" fillId="9" borderId="13" xfId="19" applyNumberFormat="1" applyFont="1" applyFill="1" applyBorder="1" applyAlignment="1" applyProtection="1">
      <alignment vertical="top"/>
      <protection locked="0"/>
    </xf>
    <xf numFmtId="43" fontId="4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44" fillId="0" borderId="26" xfId="19" applyNumberFormat="1" applyFont="1" applyFill="1" applyBorder="1" applyAlignment="1">
      <alignment horizontal="center" vertical="center"/>
    </xf>
    <xf numFmtId="43" fontId="44" fillId="0" borderId="26" xfId="18" applyNumberFormat="1" applyFont="1" applyFill="1" applyBorder="1" applyAlignment="1">
      <alignment horizontal="center" vertical="center"/>
    </xf>
    <xf numFmtId="43" fontId="37" fillId="0" borderId="26" xfId="0" applyNumberFormat="1" applyFont="1" applyBorder="1" applyAlignment="1">
      <alignment horizontal="center" vertical="center" wrapText="1"/>
    </xf>
    <xf numFmtId="43" fontId="37" fillId="0" borderId="26" xfId="18" applyNumberFormat="1" applyFont="1" applyBorder="1" applyAlignment="1">
      <alignment horizontal="center" vertical="center" wrapText="1"/>
    </xf>
    <xf numFmtId="43" fontId="38" fillId="0" borderId="26" xfId="19" applyNumberFormat="1" applyFont="1" applyFill="1" applyBorder="1" applyAlignment="1">
      <alignment horizontal="center" vertical="center" wrapText="1"/>
    </xf>
    <xf numFmtId="43" fontId="38" fillId="0" borderId="26" xfId="18" applyNumberFormat="1" applyFont="1" applyFill="1" applyBorder="1" applyAlignment="1">
      <alignment horizontal="center" vertical="center" wrapText="1"/>
    </xf>
    <xf numFmtId="43" fontId="38" fillId="0" borderId="26" xfId="17" applyNumberFormat="1" applyFont="1" applyFill="1" applyBorder="1" applyAlignment="1">
      <alignment horizontal="center" vertical="center" wrapText="1"/>
    </xf>
    <xf numFmtId="43" fontId="38" fillId="0" borderId="26" xfId="16" applyNumberFormat="1" applyFont="1" applyFill="1" applyBorder="1" applyAlignment="1">
      <alignment horizontal="center" vertical="center" wrapText="1"/>
    </xf>
    <xf numFmtId="43" fontId="42" fillId="0" borderId="26" xfId="16" applyNumberFormat="1" applyFont="1" applyFill="1" applyBorder="1" applyAlignment="1">
      <alignment horizontal="center" vertical="center" wrapText="1"/>
    </xf>
    <xf numFmtId="43" fontId="42" fillId="0" borderId="26" xfId="18" applyNumberFormat="1" applyFont="1" applyFill="1" applyBorder="1" applyAlignment="1">
      <alignment horizontal="center" vertical="center" wrapText="1"/>
    </xf>
    <xf numFmtId="0" fontId="34" fillId="0" borderId="26" xfId="19" applyFont="1" applyFill="1" applyBorder="1" applyAlignment="1">
      <alignment horizontal="center" vertical="center" wrapText="1"/>
    </xf>
    <xf numFmtId="0" fontId="26" fillId="2" borderId="0" xfId="10" applyNumberFormat="1" applyFont="1" applyFill="1" applyAlignment="1">
      <alignment horizontal="center" vertical="center"/>
    </xf>
    <xf numFmtId="0" fontId="64" fillId="0" borderId="0" xfId="0" applyFont="1" applyFill="1"/>
    <xf numFmtId="0" fontId="0" fillId="0" borderId="0" xfId="0" applyFill="1"/>
    <xf numFmtId="0" fontId="30" fillId="0" borderId="0" xfId="16" applyFont="1" applyFill="1" applyBorder="1" applyAlignment="1">
      <alignment vertical="top"/>
    </xf>
    <xf numFmtId="43" fontId="0" fillId="0" borderId="0" xfId="18" applyFont="1" applyFill="1"/>
    <xf numFmtId="0" fontId="32" fillId="0" borderId="13" xfId="16" applyFont="1" applyFill="1" applyBorder="1" applyAlignment="1" applyProtection="1">
      <alignment vertical="top" wrapText="1"/>
      <protection locked="0"/>
    </xf>
    <xf numFmtId="0" fontId="32" fillId="0" borderId="13" xfId="16" applyFont="1" applyFill="1" applyBorder="1" applyAlignment="1" applyProtection="1">
      <alignment vertical="top"/>
      <protection locked="0"/>
    </xf>
    <xf numFmtId="0" fontId="3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9" fillId="0" borderId="47" xfId="0" applyFont="1" applyBorder="1" applyAlignment="1">
      <alignment horizontal="center" vertical="center"/>
    </xf>
    <xf numFmtId="44" fontId="19" fillId="0" borderId="48" xfId="0" applyNumberFormat="1" applyFont="1" applyBorder="1" applyAlignment="1">
      <alignment horizontal="center" vertical="center"/>
    </xf>
    <xf numFmtId="0" fontId="19" fillId="0" borderId="32" xfId="0" applyFont="1" applyFill="1" applyBorder="1" applyAlignment="1">
      <alignment vertical="center"/>
    </xf>
    <xf numFmtId="44" fontId="19" fillId="0" borderId="50" xfId="18" applyNumberFormat="1" applyFont="1" applyFill="1" applyBorder="1" applyAlignment="1">
      <alignment vertical="center"/>
    </xf>
    <xf numFmtId="0" fontId="19" fillId="0" borderId="48" xfId="0" applyFont="1" applyBorder="1" applyAlignment="1">
      <alignment horizontal="center" vertical="center"/>
    </xf>
    <xf numFmtId="44" fontId="19" fillId="0" borderId="49" xfId="0" applyNumberFormat="1" applyFont="1" applyBorder="1" applyAlignment="1">
      <alignment horizontal="center" vertical="center"/>
    </xf>
    <xf numFmtId="0" fontId="68" fillId="17" borderId="6" xfId="0" applyFont="1" applyFill="1" applyBorder="1" applyAlignment="1">
      <alignment vertical="center"/>
    </xf>
    <xf numFmtId="44" fontId="68" fillId="17" borderId="3" xfId="0" applyNumberFormat="1" applyFont="1" applyFill="1" applyBorder="1" applyAlignment="1">
      <alignment vertical="center"/>
    </xf>
    <xf numFmtId="172" fontId="48"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6" fillId="0" borderId="53" xfId="0" applyFont="1" applyBorder="1" applyAlignment="1">
      <alignment horizontal="left" vertical="center"/>
    </xf>
    <xf numFmtId="44" fontId="0" fillId="0" borderId="54" xfId="0" applyNumberFormat="1" applyFill="1" applyBorder="1" applyAlignment="1">
      <alignment vertical="center"/>
    </xf>
    <xf numFmtId="0" fontId="78" fillId="19" borderId="26" xfId="0" applyFont="1" applyFill="1" applyBorder="1" applyAlignment="1" applyProtection="1">
      <alignment horizontal="center" vertical="center" wrapText="1"/>
      <protection locked="0"/>
    </xf>
    <xf numFmtId="0" fontId="32" fillId="20" borderId="44" xfId="0" applyFont="1" applyFill="1" applyBorder="1" applyAlignment="1">
      <alignment horizontal="center" vertical="center" wrapText="1"/>
    </xf>
    <xf numFmtId="0" fontId="32" fillId="20" borderId="28" xfId="0" applyFont="1" applyFill="1" applyBorder="1" applyAlignment="1">
      <alignment horizontal="center" vertical="center" wrapText="1"/>
    </xf>
    <xf numFmtId="0" fontId="34" fillId="21" borderId="27" xfId="0" applyFont="1" applyFill="1" applyBorder="1" applyAlignment="1" applyProtection="1">
      <alignment horizontal="center" vertical="center" wrapText="1"/>
      <protection locked="0"/>
    </xf>
    <xf numFmtId="0" fontId="70" fillId="21" borderId="27" xfId="0" applyFont="1" applyFill="1" applyBorder="1" applyAlignment="1" applyProtection="1">
      <alignment horizontal="center" vertical="center" wrapText="1"/>
      <protection locked="0"/>
    </xf>
    <xf numFmtId="0" fontId="33" fillId="21" borderId="26" xfId="0" applyFont="1" applyFill="1" applyBorder="1" applyAlignment="1" applyProtection="1">
      <alignment horizontal="center" vertical="center" wrapText="1"/>
      <protection locked="0"/>
    </xf>
    <xf numFmtId="0" fontId="32" fillId="20" borderId="27" xfId="0" applyFont="1" applyFill="1" applyBorder="1" applyAlignment="1">
      <alignment horizontal="center" vertical="center" wrapText="1"/>
    </xf>
    <xf numFmtId="0" fontId="3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9" fillId="3" borderId="0" xfId="0" applyFont="1" applyFill="1" applyAlignment="1">
      <alignment horizontal="left" vertical="center"/>
    </xf>
    <xf numFmtId="172" fontId="19"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51" fillId="3" borderId="0" xfId="10" applyNumberFormat="1" applyFont="1" applyFill="1" applyAlignment="1">
      <alignment vertical="center"/>
    </xf>
    <xf numFmtId="43" fontId="0" fillId="3" borderId="0" xfId="0" applyNumberFormat="1" applyFill="1" applyAlignment="1">
      <alignment vertical="center"/>
    </xf>
    <xf numFmtId="43" fontId="5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54" fillId="11" borderId="26" xfId="0" applyFont="1" applyFill="1" applyBorder="1" applyAlignment="1">
      <alignment horizontal="center" vertical="center"/>
    </xf>
    <xf numFmtId="0" fontId="0" fillId="0" borderId="26" xfId="0" applyBorder="1" applyAlignment="1">
      <alignment horizontal="center" vertical="center"/>
    </xf>
    <xf numFmtId="0" fontId="55" fillId="11" borderId="26" xfId="0" applyFont="1" applyFill="1" applyBorder="1" applyAlignment="1">
      <alignment horizontal="center" vertical="center"/>
    </xf>
    <xf numFmtId="0" fontId="54" fillId="11" borderId="27" xfId="0" applyFont="1" applyFill="1" applyBorder="1" applyAlignment="1">
      <alignment horizontal="center" vertical="center"/>
    </xf>
    <xf numFmtId="0" fontId="56" fillId="3" borderId="26" xfId="0" applyFont="1" applyFill="1" applyBorder="1" applyAlignment="1">
      <alignment horizontal="center" vertical="center"/>
    </xf>
    <xf numFmtId="0" fontId="28" fillId="22" borderId="0" xfId="0" applyFont="1" applyFill="1" applyAlignment="1">
      <alignment vertical="center"/>
    </xf>
    <xf numFmtId="173" fontId="28" fillId="22" borderId="0" xfId="0" applyNumberFormat="1" applyFont="1" applyFill="1" applyAlignment="1">
      <alignment vertical="center"/>
    </xf>
    <xf numFmtId="0" fontId="19" fillId="22" borderId="0" xfId="0" applyFont="1" applyFill="1" applyAlignment="1">
      <alignment vertical="center"/>
    </xf>
    <xf numFmtId="173" fontId="0" fillId="0" borderId="0" xfId="0" applyNumberFormat="1"/>
    <xf numFmtId="0" fontId="19" fillId="0" borderId="6" xfId="0" applyFont="1" applyFill="1" applyBorder="1" applyAlignment="1">
      <alignment vertical="center"/>
    </xf>
    <xf numFmtId="44" fontId="19"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42" fillId="0" borderId="26" xfId="0" applyFont="1" applyBorder="1" applyAlignment="1">
      <alignment horizontal="center" vertical="center" wrapText="1"/>
    </xf>
    <xf numFmtId="9" fontId="42" fillId="0" borderId="26" xfId="0" applyNumberFormat="1" applyFont="1" applyFill="1" applyBorder="1" applyAlignment="1">
      <alignment horizontal="center" vertical="center" wrapText="1"/>
    </xf>
    <xf numFmtId="43" fontId="42" fillId="0" borderId="26" xfId="18" applyFont="1" applyFill="1" applyBorder="1" applyAlignment="1">
      <alignment horizontal="center" vertical="center" wrapText="1"/>
    </xf>
    <xf numFmtId="0" fontId="38" fillId="0" borderId="26" xfId="16" applyFont="1" applyFill="1" applyBorder="1" applyAlignment="1">
      <alignment horizontal="center" vertical="center" wrapText="1"/>
    </xf>
    <xf numFmtId="0" fontId="34" fillId="23" borderId="27" xfId="0" applyFont="1" applyFill="1" applyBorder="1" applyAlignment="1" applyProtection="1">
      <alignment horizontal="center" vertical="center" wrapText="1"/>
      <protection locked="0"/>
    </xf>
    <xf numFmtId="0" fontId="33" fillId="23" borderId="26" xfId="0" applyFont="1" applyFill="1" applyBorder="1" applyAlignment="1" applyProtection="1">
      <alignment horizontal="center" vertical="center" wrapText="1"/>
      <protection locked="0"/>
    </xf>
    <xf numFmtId="0" fontId="32" fillId="2" borderId="27" xfId="0" applyFont="1" applyFill="1" applyBorder="1" applyAlignment="1">
      <alignment horizontal="center" vertical="center" wrapText="1"/>
    </xf>
    <xf numFmtId="0" fontId="33" fillId="23" borderId="27" xfId="0" applyFont="1" applyFill="1" applyBorder="1" applyAlignment="1" applyProtection="1">
      <alignment horizontal="center" vertical="center" wrapText="1"/>
      <protection locked="0"/>
    </xf>
    <xf numFmtId="0" fontId="0" fillId="2" borderId="0" xfId="0" applyFill="1"/>
    <xf numFmtId="0" fontId="32" fillId="20" borderId="36" xfId="0" applyFont="1" applyFill="1" applyBorder="1" applyAlignment="1">
      <alignment horizontal="center" vertical="center" wrapText="1"/>
    </xf>
    <xf numFmtId="0" fontId="32" fillId="20" borderId="26" xfId="0" applyFont="1" applyFill="1" applyBorder="1" applyAlignment="1">
      <alignment horizontal="center" vertical="center" wrapText="1"/>
    </xf>
    <xf numFmtId="0" fontId="39" fillId="23" borderId="27" xfId="0" applyFont="1" applyFill="1" applyBorder="1" applyAlignment="1" applyProtection="1">
      <alignment horizontal="center" vertical="center" wrapText="1"/>
      <protection locked="0"/>
    </xf>
    <xf numFmtId="0" fontId="38" fillId="23" borderId="27" xfId="0" applyFont="1" applyFill="1" applyBorder="1" applyAlignment="1" applyProtection="1">
      <alignment horizontal="center" vertical="center" wrapText="1"/>
      <protection locked="0"/>
    </xf>
    <xf numFmtId="0" fontId="42" fillId="0" borderId="26" xfId="0" applyNumberFormat="1" applyFont="1" applyFill="1" applyBorder="1" applyAlignment="1">
      <alignment horizontal="center" vertical="center" wrapText="1"/>
    </xf>
    <xf numFmtId="0" fontId="42" fillId="0" borderId="26" xfId="18" applyNumberFormat="1" applyFont="1" applyFill="1" applyBorder="1" applyAlignment="1">
      <alignment horizontal="center" vertical="center" wrapText="1"/>
    </xf>
    <xf numFmtId="0" fontId="34" fillId="0" borderId="26" xfId="19" applyFont="1" applyBorder="1" applyAlignment="1">
      <alignment horizontal="center" vertical="center" wrapText="1"/>
    </xf>
    <xf numFmtId="0" fontId="34" fillId="0" borderId="26" xfId="19" applyFont="1" applyFill="1" applyBorder="1" applyAlignment="1">
      <alignment horizontal="center" vertical="center" wrapText="1"/>
    </xf>
    <xf numFmtId="0" fontId="34" fillId="0" borderId="26" xfId="19" applyFont="1" applyFill="1" applyBorder="1" applyAlignment="1">
      <alignment horizontal="center" vertical="center" wrapText="1"/>
    </xf>
    <xf numFmtId="0" fontId="71" fillId="0" borderId="26" xfId="19" applyFont="1" applyBorder="1" applyAlignment="1">
      <alignment horizontal="center" vertical="center" wrapText="1"/>
    </xf>
    <xf numFmtId="0" fontId="5" fillId="0" borderId="26" xfId="0" applyFont="1" applyFill="1" applyBorder="1" applyAlignment="1">
      <alignment horizontal="center" vertical="center" wrapText="1"/>
    </xf>
    <xf numFmtId="0" fontId="27" fillId="5" borderId="12" xfId="0" applyFont="1" applyFill="1" applyBorder="1" applyAlignment="1">
      <alignment vertical="center" wrapText="1"/>
    </xf>
    <xf numFmtId="8" fontId="27" fillId="2" borderId="12" xfId="0" applyNumberFormat="1" applyFont="1" applyFill="1" applyBorder="1" applyAlignment="1">
      <alignment vertical="center"/>
    </xf>
    <xf numFmtId="9" fontId="34" fillId="0" borderId="26" xfId="19" applyNumberFormat="1" applyFont="1" applyBorder="1" applyAlignment="1">
      <alignment horizontal="center" vertical="center" wrapText="1"/>
    </xf>
    <xf numFmtId="0" fontId="27" fillId="2" borderId="14" xfId="0" applyFont="1" applyFill="1" applyBorder="1" applyAlignment="1">
      <alignment vertical="center"/>
    </xf>
    <xf numFmtId="0" fontId="0" fillId="0" borderId="26" xfId="0" applyBorder="1"/>
    <xf numFmtId="43" fontId="0" fillId="0" borderId="26" xfId="18" applyFont="1" applyBorder="1"/>
    <xf numFmtId="9" fontId="0" fillId="0" borderId="26" xfId="17" applyFont="1" applyBorder="1" applyAlignment="1">
      <alignment horizontal="center" vertical="center"/>
    </xf>
    <xf numFmtId="43" fontId="0" fillId="0" borderId="26" xfId="18" applyFont="1" applyBorder="1" applyAlignment="1">
      <alignment horizontal="center" vertical="center"/>
    </xf>
    <xf numFmtId="9" fontId="0" fillId="0" borderId="26" xfId="0" applyNumberFormat="1" applyBorder="1" applyAlignment="1">
      <alignment horizontal="center" vertical="center"/>
    </xf>
    <xf numFmtId="9" fontId="38" fillId="0" borderId="26" xfId="19" applyNumberFormat="1" applyFont="1" applyFill="1" applyBorder="1" applyAlignment="1">
      <alignment horizontal="center" vertical="center" wrapText="1"/>
    </xf>
    <xf numFmtId="0" fontId="34" fillId="0" borderId="26" xfId="19" applyFont="1" applyBorder="1" applyAlignment="1">
      <alignment horizontal="center" vertical="center" wrapText="1"/>
    </xf>
    <xf numFmtId="0" fontId="71" fillId="0" borderId="26" xfId="19" applyFont="1" applyBorder="1" applyAlignment="1">
      <alignment horizontal="center" vertical="center" wrapText="1"/>
    </xf>
    <xf numFmtId="0" fontId="80" fillId="5" borderId="10" xfId="0" applyNumberFormat="1" applyFont="1" applyFill="1" applyBorder="1" applyAlignment="1">
      <alignment horizontal="center" vertical="center"/>
    </xf>
    <xf numFmtId="0" fontId="34" fillId="0" borderId="26" xfId="19" applyFont="1" applyFill="1" applyBorder="1" applyAlignment="1">
      <alignment horizontal="center" vertical="center" wrapText="1"/>
    </xf>
    <xf numFmtId="0" fontId="81" fillId="11" borderId="0" xfId="10" applyNumberFormat="1" applyFont="1" applyFill="1" applyAlignment="1">
      <alignment horizontal="center" vertical="center"/>
    </xf>
    <xf numFmtId="0" fontId="38" fillId="0" borderId="26" xfId="19" applyFont="1" applyBorder="1" applyAlignment="1">
      <alignment horizontal="left" vertical="center" wrapText="1"/>
    </xf>
    <xf numFmtId="0" fontId="43" fillId="0" borderId="26" xfId="19" applyFont="1" applyBorder="1" applyAlignment="1">
      <alignment horizontal="left" vertical="center" wrapText="1"/>
    </xf>
    <xf numFmtId="0" fontId="34" fillId="0" borderId="26" xfId="19" applyFont="1" applyBorder="1" applyAlignment="1">
      <alignment horizontal="center" vertical="center" wrapText="1"/>
    </xf>
    <xf numFmtId="0" fontId="71" fillId="0" borderId="26" xfId="19" applyFont="1" applyBorder="1" applyAlignment="1">
      <alignment horizontal="center" vertical="center" wrapText="1"/>
    </xf>
    <xf numFmtId="0" fontId="4" fillId="0" borderId="2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0" fillId="0" borderId="0" xfId="0" applyAlignment="1">
      <alignment vertical="center" wrapText="1"/>
    </xf>
    <xf numFmtId="9" fontId="38" fillId="0" borderId="26" xfId="17" applyFont="1" applyFill="1" applyBorder="1" applyAlignment="1">
      <alignment horizontal="center" vertical="center" wrapText="1"/>
    </xf>
    <xf numFmtId="0" fontId="34" fillId="0" borderId="26" xfId="19" applyFont="1" applyBorder="1" applyAlignment="1">
      <alignment horizontal="center" vertical="center" wrapText="1"/>
    </xf>
    <xf numFmtId="0" fontId="71" fillId="0" borderId="26" xfId="19" applyFont="1" applyBorder="1" applyAlignment="1">
      <alignment horizontal="center" vertical="center" wrapText="1"/>
    </xf>
    <xf numFmtId="0" fontId="81" fillId="3" borderId="0" xfId="10" applyNumberFormat="1" applyFont="1" applyFill="1" applyAlignment="1">
      <alignment horizontal="center" vertical="center"/>
    </xf>
    <xf numFmtId="0" fontId="26" fillId="5" borderId="12" xfId="0" applyFont="1" applyFill="1" applyBorder="1" applyAlignment="1">
      <alignment vertical="center"/>
    </xf>
    <xf numFmtId="0" fontId="26" fillId="5" borderId="13" xfId="0" applyNumberFormat="1" applyFont="1" applyFill="1" applyBorder="1" applyAlignment="1">
      <alignment horizontal="center" vertical="center"/>
    </xf>
    <xf numFmtId="0" fontId="26" fillId="5" borderId="12" xfId="0" applyFont="1" applyFill="1" applyBorder="1" applyAlignment="1">
      <alignment vertical="center" wrapText="1"/>
    </xf>
    <xf numFmtId="0" fontId="83" fillId="24" borderId="26" xfId="0" applyFont="1" applyFill="1" applyBorder="1" applyAlignment="1" applyProtection="1">
      <alignment horizontal="center" vertical="center" wrapText="1"/>
      <protection locked="0"/>
    </xf>
    <xf numFmtId="0" fontId="2" fillId="0" borderId="26" xfId="0" applyFont="1" applyBorder="1" applyAlignment="1">
      <alignment horizontal="center" vertical="center" wrapText="1"/>
    </xf>
    <xf numFmtId="0" fontId="2" fillId="0" borderId="26" xfId="0" applyFont="1" applyBorder="1" applyAlignment="1">
      <alignment horizontal="left" vertical="center" wrapText="1"/>
    </xf>
    <xf numFmtId="0" fontId="2" fillId="3" borderId="26" xfId="0" applyFont="1" applyFill="1" applyBorder="1" applyAlignment="1">
      <alignment horizontal="center" vertical="center" wrapText="1"/>
    </xf>
    <xf numFmtId="0" fontId="34" fillId="0" borderId="26" xfId="19" applyFont="1" applyFill="1" applyBorder="1" applyAlignment="1">
      <alignment horizontal="center" vertical="center" wrapText="1"/>
    </xf>
    <xf numFmtId="0" fontId="42" fillId="0" borderId="26" xfId="0" applyFont="1" applyBorder="1" applyAlignment="1">
      <alignment horizontal="left" vertical="center" wrapText="1"/>
    </xf>
    <xf numFmtId="0" fontId="38" fillId="2" borderId="26" xfId="19" applyFont="1" applyFill="1" applyBorder="1" applyAlignment="1">
      <alignment horizontal="left" vertical="center" wrapText="1"/>
    </xf>
    <xf numFmtId="9" fontId="38" fillId="2" borderId="26" xfId="19" applyNumberFormat="1" applyFont="1" applyFill="1" applyBorder="1" applyAlignment="1">
      <alignment horizontal="center" vertical="center" wrapText="1"/>
    </xf>
    <xf numFmtId="4" fontId="38" fillId="2" borderId="26" xfId="19" applyNumberFormat="1" applyFont="1" applyFill="1" applyBorder="1" applyAlignment="1">
      <alignment horizontal="center" vertical="center" wrapText="1"/>
    </xf>
    <xf numFmtId="9" fontId="38" fillId="2" borderId="26" xfId="17" applyFont="1" applyFill="1" applyBorder="1" applyAlignment="1">
      <alignment horizontal="center" vertical="center" wrapText="1"/>
    </xf>
    <xf numFmtId="0" fontId="38" fillId="3" borderId="26" xfId="19" applyFont="1" applyFill="1" applyBorder="1" applyAlignment="1">
      <alignment horizontal="center" vertical="center" wrapText="1"/>
    </xf>
    <xf numFmtId="41" fontId="38" fillId="2" borderId="26" xfId="19" applyNumberFormat="1" applyFont="1" applyFill="1" applyBorder="1" applyAlignment="1">
      <alignment horizontal="center" vertical="center" wrapText="1"/>
    </xf>
    <xf numFmtId="9" fontId="38" fillId="0" borderId="26" xfId="18" applyNumberFormat="1" applyFont="1" applyBorder="1" applyAlignment="1">
      <alignment horizontal="center" vertical="center" wrapText="1"/>
    </xf>
    <xf numFmtId="43" fontId="2" fillId="0" borderId="26" xfId="18" applyFont="1" applyBorder="1" applyAlignment="1">
      <alignment horizontal="center" vertical="center" wrapText="1"/>
    </xf>
    <xf numFmtId="9" fontId="2" fillId="0" borderId="26" xfId="0" applyNumberFormat="1" applyFont="1" applyBorder="1" applyAlignment="1">
      <alignment horizontal="center" vertical="center" wrapText="1"/>
    </xf>
    <xf numFmtId="0" fontId="84" fillId="0" borderId="26" xfId="0" applyFont="1" applyBorder="1" applyAlignment="1">
      <alignment horizontal="center" vertical="center" wrapText="1"/>
    </xf>
    <xf numFmtId="0" fontId="84" fillId="0" borderId="26" xfId="0" applyFont="1" applyFill="1" applyBorder="1" applyAlignment="1">
      <alignment horizontal="center" vertical="center" wrapText="1"/>
    </xf>
    <xf numFmtId="0" fontId="27" fillId="2" borderId="0" xfId="0" applyFont="1" applyFill="1" applyBorder="1" applyAlignment="1">
      <alignment vertical="center"/>
    </xf>
    <xf numFmtId="41" fontId="27" fillId="2" borderId="0" xfId="0" applyNumberFormat="1" applyFont="1" applyFill="1" applyBorder="1" applyAlignment="1">
      <alignment vertical="center"/>
    </xf>
    <xf numFmtId="41" fontId="27" fillId="2" borderId="0" xfId="0" applyNumberFormat="1" applyFont="1" applyFill="1" applyBorder="1" applyAlignment="1">
      <alignment horizontal="center" vertical="center"/>
    </xf>
    <xf numFmtId="0" fontId="27" fillId="2" borderId="0" xfId="0" applyFont="1" applyFill="1" applyBorder="1" applyAlignment="1">
      <alignment horizontal="center" vertical="center"/>
    </xf>
    <xf numFmtId="0" fontId="1" fillId="0" borderId="26" xfId="0" applyFont="1" applyFill="1" applyBorder="1" applyAlignment="1">
      <alignment horizontal="center" vertical="center" wrapText="1"/>
    </xf>
    <xf numFmtId="0" fontId="1" fillId="0" borderId="26" xfId="0" applyFont="1" applyBorder="1" applyAlignment="1">
      <alignment horizontal="left" vertical="center" wrapText="1"/>
    </xf>
    <xf numFmtId="0" fontId="1" fillId="0" borderId="26" xfId="0" applyFont="1" applyBorder="1" applyAlignment="1">
      <alignment horizontal="center" vertical="center" wrapText="1"/>
    </xf>
    <xf numFmtId="0" fontId="1" fillId="2" borderId="26" xfId="0" applyFont="1" applyFill="1" applyBorder="1" applyAlignment="1">
      <alignment horizontal="center" vertical="center" wrapText="1"/>
    </xf>
    <xf numFmtId="9" fontId="44" fillId="0" borderId="26" xfId="17"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20" fillId="2" borderId="10"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8" fillId="2" borderId="0" xfId="0" applyFont="1" applyFill="1" applyAlignment="1">
      <alignment horizontal="center"/>
    </xf>
    <xf numFmtId="0" fontId="21" fillId="2" borderId="9" xfId="0" applyFont="1" applyFill="1" applyBorder="1" applyAlignment="1">
      <alignment horizontal="center" vertical="center" wrapText="1"/>
    </xf>
    <xf numFmtId="0" fontId="20" fillId="2" borderId="10" xfId="0" applyFont="1" applyFill="1" applyBorder="1" applyAlignment="1">
      <alignment horizontal="center" vertical="top" wrapText="1"/>
    </xf>
    <xf numFmtId="0" fontId="67" fillId="0" borderId="48" xfId="0" applyFont="1" applyBorder="1" applyAlignment="1">
      <alignment horizontal="center" vertical="center"/>
    </xf>
    <xf numFmtId="0" fontId="67" fillId="0" borderId="0" xfId="0" applyFont="1" applyFill="1" applyBorder="1" applyAlignment="1">
      <alignment horizontal="center" vertical="center"/>
    </xf>
    <xf numFmtId="0" fontId="6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5" fillId="11" borderId="48" xfId="18" applyFont="1" applyFill="1" applyBorder="1" applyAlignment="1">
      <alignment horizontal="center" vertical="center"/>
    </xf>
    <xf numFmtId="0" fontId="27" fillId="5" borderId="30" xfId="0" applyFont="1" applyFill="1" applyBorder="1" applyAlignment="1">
      <alignment horizontal="center" vertical="center"/>
    </xf>
    <xf numFmtId="0" fontId="27" fillId="5" borderId="28" xfId="0" applyFont="1" applyFill="1" applyBorder="1" applyAlignment="1">
      <alignment horizontal="center" vertical="center"/>
    </xf>
    <xf numFmtId="0" fontId="27" fillId="5" borderId="27" xfId="0" applyFont="1" applyFill="1" applyBorder="1" applyAlignment="1">
      <alignment horizontal="center" vertical="center"/>
    </xf>
    <xf numFmtId="0" fontId="27" fillId="5" borderId="8" xfId="0" applyFont="1" applyFill="1" applyBorder="1" applyAlignment="1">
      <alignment horizontal="center" vertical="center"/>
    </xf>
    <xf numFmtId="0" fontId="27" fillId="5" borderId="1" xfId="0" applyFont="1" applyFill="1" applyBorder="1" applyAlignment="1">
      <alignment horizontal="center" vertical="center"/>
    </xf>
    <xf numFmtId="0" fontId="77" fillId="18" borderId="28" xfId="0" applyFont="1" applyFill="1" applyBorder="1" applyAlignment="1">
      <alignment horizontal="center" vertical="center" wrapText="1"/>
    </xf>
    <xf numFmtId="0" fontId="77" fillId="18" borderId="27" xfId="0" applyFont="1" applyFill="1" applyBorder="1" applyAlignment="1">
      <alignment horizontal="center" vertical="center" wrapText="1"/>
    </xf>
    <xf numFmtId="0" fontId="77" fillId="18" borderId="30" xfId="0" applyFont="1" applyFill="1" applyBorder="1" applyAlignment="1">
      <alignment horizontal="center" vertical="center" wrapText="1"/>
    </xf>
    <xf numFmtId="0" fontId="34" fillId="0" borderId="30" xfId="16" applyFont="1" applyBorder="1" applyAlignment="1">
      <alignment horizontal="center" vertical="center" wrapText="1"/>
    </xf>
    <xf numFmtId="0" fontId="34" fillId="0" borderId="28" xfId="16" applyFont="1" applyBorder="1" applyAlignment="1">
      <alignment horizontal="center" vertical="center" wrapText="1"/>
    </xf>
    <xf numFmtId="0" fontId="34" fillId="0" borderId="27" xfId="16" applyFont="1" applyBorder="1" applyAlignment="1">
      <alignment horizontal="center" vertical="center" wrapText="1"/>
    </xf>
    <xf numFmtId="0" fontId="32" fillId="0" borderId="30" xfId="19" applyFont="1" applyBorder="1" applyAlignment="1">
      <alignment horizontal="center" vertical="center" wrapText="1"/>
    </xf>
    <xf numFmtId="0" fontId="32" fillId="0" borderId="28" xfId="19" applyFont="1" applyBorder="1" applyAlignment="1">
      <alignment horizontal="center" vertical="center" wrapText="1"/>
    </xf>
    <xf numFmtId="0" fontId="32" fillId="0" borderId="27" xfId="19" applyFont="1" applyBorder="1" applyAlignment="1">
      <alignment horizontal="center" vertical="center" wrapText="1"/>
    </xf>
    <xf numFmtId="0" fontId="34" fillId="0" borderId="31" xfId="16" applyFont="1" applyBorder="1" applyAlignment="1">
      <alignment horizontal="center" vertical="center" wrapText="1"/>
    </xf>
    <xf numFmtId="0" fontId="34" fillId="0" borderId="44" xfId="16" applyFont="1" applyBorder="1" applyAlignment="1">
      <alignment horizontal="center" vertical="center" wrapText="1"/>
    </xf>
    <xf numFmtId="0" fontId="34" fillId="0" borderId="43" xfId="16" applyFont="1" applyBorder="1" applyAlignment="1">
      <alignment horizontal="center" vertical="center" wrapText="1"/>
    </xf>
    <xf numFmtId="0" fontId="70" fillId="19" borderId="30" xfId="0" applyFont="1" applyFill="1" applyBorder="1" applyAlignment="1" applyProtection="1">
      <alignment horizontal="center" vertical="center" wrapText="1"/>
      <protection locked="0"/>
    </xf>
    <xf numFmtId="0" fontId="70" fillId="19" borderId="28" xfId="0" applyFont="1" applyFill="1" applyBorder="1" applyAlignment="1" applyProtection="1">
      <alignment horizontal="center" vertical="center" wrapText="1"/>
      <protection locked="0"/>
    </xf>
    <xf numFmtId="0" fontId="70" fillId="19" borderId="27" xfId="0" applyFont="1" applyFill="1" applyBorder="1" applyAlignment="1" applyProtection="1">
      <alignment horizontal="center" vertical="center" wrapText="1"/>
      <protection locked="0"/>
    </xf>
    <xf numFmtId="0" fontId="77" fillId="18" borderId="37" xfId="0" applyFont="1" applyFill="1" applyBorder="1" applyAlignment="1">
      <alignment horizontal="center" vertical="center" wrapText="1"/>
    </xf>
    <xf numFmtId="0" fontId="77" fillId="18" borderId="36" xfId="0" applyFont="1" applyFill="1" applyBorder="1" applyAlignment="1">
      <alignment horizontal="center" vertical="center" wrapText="1"/>
    </xf>
    <xf numFmtId="0" fontId="77" fillId="18" borderId="16" xfId="0" applyFont="1" applyFill="1" applyBorder="1" applyAlignment="1">
      <alignment horizontal="center" vertical="center" wrapText="1"/>
    </xf>
    <xf numFmtId="0" fontId="78" fillId="19" borderId="30" xfId="0" applyFont="1" applyFill="1" applyBorder="1" applyAlignment="1" applyProtection="1">
      <alignment horizontal="center" vertical="center" wrapText="1"/>
      <protection locked="0"/>
    </xf>
    <xf numFmtId="0" fontId="78" fillId="19" borderId="28" xfId="0" applyFont="1" applyFill="1" applyBorder="1" applyAlignment="1" applyProtection="1">
      <alignment horizontal="center" vertical="center" wrapText="1"/>
      <protection locked="0"/>
    </xf>
    <xf numFmtId="0" fontId="78" fillId="19" borderId="27" xfId="0" applyFont="1" applyFill="1" applyBorder="1" applyAlignment="1" applyProtection="1">
      <alignment horizontal="center" vertical="center" wrapText="1"/>
      <protection locked="0"/>
    </xf>
    <xf numFmtId="0" fontId="77" fillId="19" borderId="29" xfId="0" applyFont="1" applyFill="1" applyBorder="1" applyAlignment="1" applyProtection="1">
      <alignment horizontal="center" vertical="center" wrapText="1"/>
      <protection locked="0"/>
    </xf>
    <xf numFmtId="0" fontId="77" fillId="19" borderId="31" xfId="0" applyFont="1" applyFill="1" applyBorder="1" applyAlignment="1" applyProtection="1">
      <alignment horizontal="center" vertical="center" wrapText="1"/>
      <protection locked="0"/>
    </xf>
    <xf numFmtId="0" fontId="77" fillId="19" borderId="42" xfId="0" applyFont="1" applyFill="1" applyBorder="1" applyAlignment="1" applyProtection="1">
      <alignment horizontal="center" vertical="center" wrapText="1"/>
      <protection locked="0"/>
    </xf>
    <xf numFmtId="0" fontId="77" fillId="19" borderId="43" xfId="0" applyFont="1" applyFill="1" applyBorder="1" applyAlignment="1" applyProtection="1">
      <alignment horizontal="center" vertical="center" wrapText="1"/>
      <protection locked="0"/>
    </xf>
    <xf numFmtId="0" fontId="34" fillId="0" borderId="30" xfId="19" applyFont="1" applyBorder="1" applyAlignment="1">
      <alignment horizontal="center" vertical="center" wrapText="1"/>
    </xf>
    <xf numFmtId="0" fontId="34" fillId="0" borderId="28" xfId="19" applyFont="1" applyBorder="1" applyAlignment="1">
      <alignment horizontal="center" vertical="center" wrapText="1"/>
    </xf>
    <xf numFmtId="0" fontId="34" fillId="0" borderId="27" xfId="19" applyFont="1" applyBorder="1" applyAlignment="1">
      <alignment horizontal="center" vertical="center" wrapText="1"/>
    </xf>
    <xf numFmtId="0" fontId="34" fillId="0" borderId="26" xfId="19" applyFont="1" applyBorder="1" applyAlignment="1">
      <alignment horizontal="center" vertical="center" wrapText="1"/>
    </xf>
    <xf numFmtId="0" fontId="73" fillId="0" borderId="26"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82" fillId="3" borderId="26" xfId="19" applyFont="1" applyFill="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2" fillId="0" borderId="27" xfId="19" applyFont="1" applyFill="1" applyBorder="1" applyAlignment="1">
      <alignment horizontal="center" vertical="center" wrapText="1"/>
    </xf>
    <xf numFmtId="0" fontId="32" fillId="9" borderId="13" xfId="19" applyFont="1" applyFill="1" applyBorder="1" applyAlignment="1" applyProtection="1">
      <alignment horizontal="left" vertical="center" wrapText="1"/>
      <protection locked="0"/>
    </xf>
    <xf numFmtId="0" fontId="34" fillId="10" borderId="37" xfId="19" applyFont="1" applyFill="1" applyBorder="1" applyAlignment="1">
      <alignment horizontal="center" vertical="center" wrapText="1"/>
    </xf>
    <xf numFmtId="0" fontId="34" fillId="10" borderId="16" xfId="19" applyFont="1" applyFill="1" applyBorder="1" applyAlignment="1">
      <alignment horizontal="center" vertical="center" wrapText="1"/>
    </xf>
    <xf numFmtId="0" fontId="34" fillId="10" borderId="36" xfId="19" applyFont="1" applyFill="1" applyBorder="1" applyAlignment="1">
      <alignment horizontal="center" vertical="center" wrapText="1"/>
    </xf>
    <xf numFmtId="0" fontId="46" fillId="0" borderId="26" xfId="0" applyFont="1" applyBorder="1" applyAlignment="1">
      <alignment horizontal="center" vertical="center" wrapText="1"/>
    </xf>
    <xf numFmtId="0" fontId="34" fillId="0" borderId="26" xfId="19" applyFont="1" applyFill="1" applyBorder="1" applyAlignment="1">
      <alignment horizontal="center" vertical="center" wrapText="1"/>
    </xf>
    <xf numFmtId="0" fontId="34" fillId="0" borderId="30" xfId="19" applyFont="1" applyFill="1" applyBorder="1" applyAlignment="1">
      <alignment horizontal="center" vertical="center" wrapText="1"/>
    </xf>
    <xf numFmtId="0" fontId="34" fillId="0" borderId="28" xfId="19" applyFont="1" applyFill="1" applyBorder="1" applyAlignment="1">
      <alignment horizontal="center" vertical="center" wrapText="1"/>
    </xf>
    <xf numFmtId="0" fontId="34" fillId="0" borderId="27" xfId="19" applyFont="1" applyFill="1" applyBorder="1" applyAlignment="1">
      <alignment horizontal="center" vertical="center" wrapText="1"/>
    </xf>
    <xf numFmtId="0" fontId="32" fillId="9" borderId="0" xfId="19" applyFont="1" applyFill="1" applyBorder="1" applyAlignment="1" applyProtection="1">
      <alignment horizontal="left" vertical="top" wrapText="1"/>
      <protection locked="0"/>
    </xf>
    <xf numFmtId="0" fontId="65" fillId="0" borderId="0" xfId="19" applyFont="1" applyAlignment="1">
      <alignment horizontal="left" vertical="center" wrapText="1"/>
    </xf>
    <xf numFmtId="0" fontId="32" fillId="8" borderId="13" xfId="19" applyFont="1" applyFill="1" applyBorder="1" applyAlignment="1">
      <alignment horizontal="left" vertical="top" wrapText="1"/>
    </xf>
    <xf numFmtId="0" fontId="32" fillId="9" borderId="13" xfId="16" applyFont="1" applyFill="1" applyBorder="1" applyAlignment="1" applyProtection="1">
      <alignment horizontal="left" vertical="top" wrapText="1"/>
      <protection locked="0"/>
    </xf>
    <xf numFmtId="0" fontId="32" fillId="0" borderId="30" xfId="16" applyFont="1" applyBorder="1" applyAlignment="1">
      <alignment horizontal="center" vertical="center" wrapText="1"/>
    </xf>
    <xf numFmtId="0" fontId="32" fillId="0" borderId="28" xfId="16" applyFont="1" applyBorder="1" applyAlignment="1">
      <alignment horizontal="center" vertical="center" wrapText="1"/>
    </xf>
    <xf numFmtId="0" fontId="32" fillId="0" borderId="27" xfId="16" applyFont="1" applyBorder="1" applyAlignment="1">
      <alignment horizontal="center" vertical="center" wrapText="1"/>
    </xf>
    <xf numFmtId="0" fontId="71"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34" fillId="10" borderId="37" xfId="19" applyFont="1" applyFill="1" applyBorder="1" applyAlignment="1">
      <alignment horizontal="center" vertical="top"/>
    </xf>
    <xf numFmtId="0" fontId="34" fillId="10" borderId="16" xfId="19" applyFont="1" applyFill="1" applyBorder="1" applyAlignment="1">
      <alignment horizontal="center" vertical="top"/>
    </xf>
    <xf numFmtId="0" fontId="34" fillId="10" borderId="36" xfId="19" applyFont="1" applyFill="1" applyBorder="1" applyAlignment="1">
      <alignment horizontal="center" vertical="top"/>
    </xf>
    <xf numFmtId="0" fontId="30" fillId="8" borderId="0" xfId="19" applyFont="1" applyFill="1" applyBorder="1" applyAlignment="1">
      <alignment horizontal="center"/>
    </xf>
    <xf numFmtId="0" fontId="32" fillId="8" borderId="0" xfId="19" applyFont="1" applyFill="1" applyBorder="1" applyAlignment="1">
      <alignment horizontal="left" vertical="top"/>
    </xf>
    <xf numFmtId="0" fontId="34" fillId="0" borderId="26" xfId="16" applyFont="1" applyBorder="1" applyAlignment="1">
      <alignment horizontal="center" vertical="center" wrapText="1"/>
    </xf>
    <xf numFmtId="0" fontId="66" fillId="8" borderId="0" xfId="16" applyFont="1" applyFill="1" applyBorder="1" applyAlignment="1">
      <alignment horizontal="center" vertical="top" wrapText="1"/>
    </xf>
    <xf numFmtId="0" fontId="32" fillId="9" borderId="13" xfId="16" applyFont="1" applyFill="1" applyBorder="1" applyAlignment="1" applyProtection="1">
      <alignment horizontal="left" vertical="top"/>
      <protection locked="0"/>
    </xf>
    <xf numFmtId="0" fontId="66" fillId="0" borderId="0" xfId="16" applyFont="1" applyFill="1" applyBorder="1" applyAlignment="1">
      <alignment horizontal="center" vertical="top" wrapText="1"/>
    </xf>
    <xf numFmtId="0" fontId="79" fillId="0" borderId="30" xfId="0" applyFont="1" applyBorder="1" applyAlignment="1">
      <alignment horizontal="center" vertical="center" wrapText="1"/>
    </xf>
    <xf numFmtId="0" fontId="79" fillId="0" borderId="28" xfId="0" applyFont="1" applyBorder="1" applyAlignment="1">
      <alignment horizontal="center" vertical="center" wrapText="1"/>
    </xf>
    <xf numFmtId="0" fontId="79" fillId="0" borderId="27" xfId="0" applyFont="1" applyBorder="1" applyAlignment="1">
      <alignment horizontal="center" vertical="center" wrapText="1"/>
    </xf>
    <xf numFmtId="41" fontId="27" fillId="25" borderId="23" xfId="0" applyNumberFormat="1" applyFont="1" applyFill="1" applyBorder="1" applyAlignment="1">
      <alignment horizontal="center" vertical="center"/>
    </xf>
    <xf numFmtId="41" fontId="27" fillId="25" borderId="15" xfId="0" applyNumberFormat="1" applyFont="1" applyFill="1" applyBorder="1" applyAlignment="1">
      <alignment horizontal="center" vertical="center"/>
    </xf>
    <xf numFmtId="41" fontId="26" fillId="25" borderId="24" xfId="0" applyNumberFormat="1" applyFont="1" applyFill="1" applyBorder="1" applyAlignment="1">
      <alignment horizontal="center" vertical="center"/>
    </xf>
    <xf numFmtId="41" fontId="27" fillId="25" borderId="12" xfId="0" applyNumberFormat="1" applyFont="1" applyFill="1" applyBorder="1" applyAlignment="1">
      <alignment horizontal="center" vertical="center"/>
    </xf>
    <xf numFmtId="41" fontId="27" fillId="25" borderId="11" xfId="0" applyNumberFormat="1" applyFont="1" applyFill="1" applyBorder="1" applyAlignment="1">
      <alignment horizontal="center" vertical="center"/>
    </xf>
    <xf numFmtId="41" fontId="27" fillId="0" borderId="26" xfId="0" applyNumberFormat="1" applyFont="1" applyFill="1" applyBorder="1" applyAlignment="1">
      <alignment horizontal="center" vertical="center"/>
    </xf>
    <xf numFmtId="0" fontId="27" fillId="25" borderId="15" xfId="0" applyFont="1" applyFill="1" applyBorder="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9">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5</c:v>
                </c:pt>
                <c:pt idx="3">
                  <c:v>10</c:v>
                </c:pt>
                <c:pt idx="4">
                  <c:v>5</c:v>
                </c:pt>
                <c:pt idx="5">
                  <c:v>0</c:v>
                </c:pt>
                <c:pt idx="6">
                  <c:v>0</c:v>
                </c:pt>
                <c:pt idx="7">
                  <c:v>0</c:v>
                </c:pt>
                <c:pt idx="8">
                  <c:v>0</c:v>
                </c:pt>
                <c:pt idx="9">
                  <c:v>0</c:v>
                </c:pt>
                <c:pt idx="10">
                  <c:v>0</c:v>
                </c:pt>
                <c:pt idx="11">
                  <c:v>0</c:v>
                </c:pt>
                <c:pt idx="12">
                  <c:v>0</c:v>
                </c:pt>
                <c:pt idx="13">
                  <c:v>0</c:v>
                </c:pt>
                <c:pt idx="14">
                  <c:v>0</c:v>
                </c:pt>
                <c:pt idx="15">
                  <c:v>0</c:v>
                </c:pt>
                <c:pt idx="16">
                  <c:v>2</c:v>
                </c:pt>
              </c:numCache>
            </c:numRef>
          </c:val>
        </c:ser>
        <c:dLbls>
          <c:showLegendKey val="0"/>
          <c:showVal val="0"/>
          <c:showCatName val="0"/>
          <c:showSerName val="0"/>
          <c:showPercent val="0"/>
          <c:showBubbleSize val="0"/>
        </c:dLbls>
        <c:gapWidth val="150"/>
        <c:shape val="box"/>
        <c:axId val="84730240"/>
        <c:axId val="84731776"/>
        <c:axId val="0"/>
      </c:bar3DChart>
      <c:catAx>
        <c:axId val="84730240"/>
        <c:scaling>
          <c:orientation val="minMax"/>
        </c:scaling>
        <c:delete val="0"/>
        <c:axPos val="b"/>
        <c:numFmt formatCode="General" sourceLinked="0"/>
        <c:majorTickMark val="none"/>
        <c:minorTickMark val="none"/>
        <c:tickLblPos val="nextTo"/>
        <c:txPr>
          <a:bodyPr/>
          <a:lstStyle/>
          <a:p>
            <a:pPr>
              <a:defRPr lang="es-HN"/>
            </a:pPr>
            <a:endParaRPr lang="es-HN"/>
          </a:p>
        </c:txPr>
        <c:crossAx val="84731776"/>
        <c:crosses val="autoZero"/>
        <c:auto val="1"/>
        <c:lblAlgn val="ctr"/>
        <c:lblOffset val="100"/>
        <c:noMultiLvlLbl val="0"/>
      </c:catAx>
      <c:valAx>
        <c:axId val="847317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7302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5581824"/>
        <c:axId val="85583360"/>
        <c:axId val="0"/>
      </c:bar3DChart>
      <c:catAx>
        <c:axId val="85581824"/>
        <c:scaling>
          <c:orientation val="minMax"/>
        </c:scaling>
        <c:delete val="0"/>
        <c:axPos val="b"/>
        <c:numFmt formatCode="General" sourceLinked="0"/>
        <c:majorTickMark val="none"/>
        <c:minorTickMark val="none"/>
        <c:tickLblPos val="nextTo"/>
        <c:txPr>
          <a:bodyPr/>
          <a:lstStyle/>
          <a:p>
            <a:pPr>
              <a:defRPr lang="es-HN"/>
            </a:pPr>
            <a:endParaRPr lang="es-HN"/>
          </a:p>
        </c:txPr>
        <c:crossAx val="85583360"/>
        <c:crosses val="autoZero"/>
        <c:auto val="1"/>
        <c:lblAlgn val="ctr"/>
        <c:lblOffset val="100"/>
        <c:noMultiLvlLbl val="0"/>
      </c:catAx>
      <c:valAx>
        <c:axId val="855833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55818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6</c:v>
                </c:pt>
                <c:pt idx="1">
                  <c:v>0</c:v>
                </c:pt>
                <c:pt idx="2">
                  <c:v>0</c:v>
                </c:pt>
                <c:pt idx="3">
                  <c:v>69</c:v>
                </c:pt>
                <c:pt idx="4">
                  <c:v>0</c:v>
                </c:pt>
                <c:pt idx="5">
                  <c:v>2</c:v>
                </c:pt>
                <c:pt idx="6">
                  <c:v>1</c:v>
                </c:pt>
                <c:pt idx="7">
                  <c:v>0</c:v>
                </c:pt>
                <c:pt idx="8">
                  <c:v>33</c:v>
                </c:pt>
                <c:pt idx="9">
                  <c:v>1</c:v>
                </c:pt>
                <c:pt idx="10">
                  <c:v>0</c:v>
                </c:pt>
                <c:pt idx="11">
                  <c:v>0</c:v>
                </c:pt>
                <c:pt idx="12">
                  <c:v>8</c:v>
                </c:pt>
                <c:pt idx="13">
                  <c:v>76</c:v>
                </c:pt>
                <c:pt idx="14">
                  <c:v>0</c:v>
                </c:pt>
                <c:pt idx="15">
                  <c:v>0</c:v>
                </c:pt>
                <c:pt idx="16">
                  <c:v>3</c:v>
                </c:pt>
              </c:numCache>
            </c:numRef>
          </c:val>
        </c:ser>
        <c:dLbls>
          <c:showLegendKey val="0"/>
          <c:showVal val="0"/>
          <c:showCatName val="0"/>
          <c:showSerName val="0"/>
          <c:showPercent val="0"/>
          <c:showBubbleSize val="0"/>
        </c:dLbls>
        <c:gapWidth val="150"/>
        <c:shape val="box"/>
        <c:axId val="88300928"/>
        <c:axId val="88315008"/>
        <c:axId val="0"/>
      </c:bar3DChart>
      <c:catAx>
        <c:axId val="88300928"/>
        <c:scaling>
          <c:orientation val="minMax"/>
        </c:scaling>
        <c:delete val="0"/>
        <c:axPos val="b"/>
        <c:numFmt formatCode="General" sourceLinked="0"/>
        <c:majorTickMark val="none"/>
        <c:minorTickMark val="none"/>
        <c:tickLblPos val="nextTo"/>
        <c:txPr>
          <a:bodyPr/>
          <a:lstStyle/>
          <a:p>
            <a:pPr>
              <a:defRPr lang="es-HN"/>
            </a:pPr>
            <a:endParaRPr lang="es-HN"/>
          </a:p>
        </c:txPr>
        <c:crossAx val="88315008"/>
        <c:crosses val="autoZero"/>
        <c:auto val="1"/>
        <c:lblAlgn val="ctr"/>
        <c:lblOffset val="100"/>
        <c:noMultiLvlLbl val="0"/>
      </c:catAx>
      <c:valAx>
        <c:axId val="883150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30092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1918339</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84892</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ME%202016%20FINAL%2030-09-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sheetData sheetId="3">
        <row r="33">
          <cell r="D33">
            <v>35347.916666666664</v>
          </cell>
        </row>
      </sheetData>
      <sheetData sheetId="4"/>
      <sheetData sheetId="5" refreshError="1"/>
      <sheetData sheetId="6" refreshError="1"/>
      <sheetData sheetId="7">
        <row r="156">
          <cell r="F156">
            <v>0</v>
          </cell>
        </row>
        <row r="157">
          <cell r="F15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ables/table1.xml><?xml version="1.0" encoding="utf-8"?>
<table xmlns="http://schemas.openxmlformats.org/spreadsheetml/2006/main" id="1" name="Tabla17" displayName="Tabla17" ref="B3:C13" totalsRowShown="0" headerRowDxfId="48" dataDxfId="47">
  <autoFilter ref="B3:C13"/>
  <tableColumns count="2">
    <tableColumn id="1" name="Descripción" dataDxfId="46"/>
    <tableColumn id="2" name="Monto" dataDxfId="45"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4" dataDxfId="43">
  <autoFilter ref="B39:D57"/>
  <tableColumns count="3">
    <tableColumn id="1" name="Descripción" dataDxfId="42"/>
    <tableColumn id="2" name="Cantidad" dataDxfId="41" dataCellStyle="Millares"/>
    <tableColumn id="3" name="Montos" dataDxfId="40">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9" dataDxfId="38">
  <autoFilter ref="B68:D80"/>
  <tableColumns count="3">
    <tableColumn id="1" name="Descripción" dataDxfId="37"/>
    <tableColumn id="2" name="Cantidad" dataDxfId="36" dataCellStyle="Millares"/>
    <tableColumn id="3" name="Montos" dataDxfId="35">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4">
  <autoFilter ref="B85:D103"/>
  <tableColumns count="3">
    <tableColumn id="1" name="Descripción " dataDxfId="33"/>
    <tableColumn id="2" name="Cantidad" dataDxfId="32" dataCellStyle="Millares"/>
    <tableColumn id="3" name="Montos" dataDxfId="31">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0" tableBorderDxfId="29">
  <autoFilter ref="H3:I14"/>
  <tableColumns count="2">
    <tableColumn id="1" name="Dimensión" dataDxfId="28"/>
    <tableColumn id="2" name="Monto" dataDxfId="27"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6" tableBorderDxfId="25">
  <autoFilter ref="H17:I25"/>
  <tableColumns count="2">
    <tableColumn id="1" name="Dimensión" dataDxfId="24"/>
    <tableColumn id="2" name="Monto" dataDxfId="23"/>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2" headerRowBorderDxfId="21" tableBorderDxfId="20">
  <autoFilter ref="E7:F11"/>
  <tableColumns count="2">
    <tableColumn id="1" name="Presupuesto" dataDxfId="19"/>
    <tableColumn id="2" name=" Monto " dataDxfId="18">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76"/>
      <c r="U2" s="576"/>
      <c r="V2" s="576"/>
      <c r="W2" s="576"/>
      <c r="X2" s="576"/>
      <c r="Y2" s="576"/>
      <c r="Z2" s="576"/>
      <c r="AA2" s="576"/>
      <c r="AB2" s="576"/>
      <c r="AC2" s="576" t="s">
        <v>25</v>
      </c>
      <c r="AD2" s="576"/>
      <c r="AE2" s="576"/>
      <c r="AF2" s="576"/>
      <c r="AG2" s="576"/>
      <c r="AH2" s="576"/>
      <c r="AI2" s="576"/>
      <c r="AJ2" s="576"/>
    </row>
    <row r="3" spans="2:36" ht="16.5" customHeight="1" x14ac:dyDescent="0.25">
      <c r="B3" s="33" t="s">
        <v>7</v>
      </c>
      <c r="C3" s="33"/>
      <c r="D3" s="33"/>
      <c r="E3" s="33"/>
      <c r="F3" s="33"/>
      <c r="G3" s="33"/>
      <c r="H3" s="33"/>
      <c r="I3" s="33"/>
      <c r="J3" s="33"/>
      <c r="K3" s="33"/>
      <c r="L3" s="33"/>
      <c r="M3" s="33"/>
      <c r="N3" s="33"/>
      <c r="O3" s="33"/>
      <c r="P3" s="33"/>
      <c r="Q3" s="33"/>
      <c r="R3" s="33"/>
      <c r="S3" s="33"/>
      <c r="T3" s="576"/>
      <c r="U3" s="576"/>
      <c r="V3" s="576"/>
      <c r="W3" s="576"/>
      <c r="X3" s="576"/>
      <c r="Y3" s="576"/>
      <c r="Z3" s="576"/>
      <c r="AA3" s="576"/>
      <c r="AB3" s="576"/>
      <c r="AC3" s="576" t="s">
        <v>7</v>
      </c>
      <c r="AD3" s="576"/>
      <c r="AE3" s="576"/>
      <c r="AF3" s="576"/>
      <c r="AG3" s="576"/>
      <c r="AH3" s="576"/>
      <c r="AI3" s="576"/>
      <c r="AJ3" s="576"/>
    </row>
    <row r="4" spans="2:36" ht="12.75" customHeight="1" x14ac:dyDescent="0.25">
      <c r="B4" s="33" t="s">
        <v>36</v>
      </c>
      <c r="C4" s="33"/>
      <c r="D4" s="33"/>
      <c r="E4" s="33"/>
      <c r="F4" s="33"/>
      <c r="G4" s="33"/>
      <c r="H4" s="33"/>
      <c r="I4" s="33"/>
      <c r="J4" s="33"/>
      <c r="K4" s="33"/>
      <c r="L4" s="33"/>
      <c r="M4" s="33"/>
      <c r="N4" s="33"/>
      <c r="O4" s="33"/>
      <c r="P4" s="33"/>
      <c r="Q4" s="33"/>
      <c r="R4" s="33"/>
      <c r="S4" s="33"/>
      <c r="T4" s="576"/>
      <c r="U4" s="576"/>
      <c r="V4" s="576"/>
      <c r="W4" s="576"/>
      <c r="X4" s="576"/>
      <c r="Y4" s="576"/>
      <c r="Z4" s="576"/>
      <c r="AA4" s="576"/>
      <c r="AB4" s="576"/>
      <c r="AC4" s="576" t="s">
        <v>36</v>
      </c>
      <c r="AD4" s="576"/>
      <c r="AE4" s="576"/>
      <c r="AF4" s="576"/>
      <c r="AG4" s="576"/>
      <c r="AH4" s="576"/>
      <c r="AI4" s="576"/>
      <c r="AJ4" s="576"/>
    </row>
    <row r="5" spans="2:36" ht="15.75" x14ac:dyDescent="0.25">
      <c r="B5" s="2"/>
      <c r="C5" s="2"/>
      <c r="D5" s="2"/>
    </row>
    <row r="6" spans="2:36" ht="16.5" thickBot="1" x14ac:dyDescent="0.3">
      <c r="B6" s="2"/>
      <c r="C6" s="2"/>
      <c r="D6" s="2"/>
    </row>
    <row r="7" spans="2:36" ht="75.75" customHeight="1" x14ac:dyDescent="0.25">
      <c r="B7" s="571" t="s">
        <v>20</v>
      </c>
      <c r="C7" s="571" t="s">
        <v>38</v>
      </c>
      <c r="D7" s="571" t="s">
        <v>39</v>
      </c>
      <c r="E7" s="573" t="s">
        <v>40</v>
      </c>
      <c r="F7" s="571" t="s">
        <v>37</v>
      </c>
      <c r="G7" s="573" t="s">
        <v>9</v>
      </c>
      <c r="H7" s="575" t="s">
        <v>0</v>
      </c>
      <c r="I7" s="575" t="s">
        <v>8</v>
      </c>
      <c r="J7" s="575" t="s">
        <v>16</v>
      </c>
      <c r="K7" s="575"/>
      <c r="L7" s="575" t="s">
        <v>13</v>
      </c>
      <c r="M7" s="575"/>
      <c r="N7" s="575"/>
      <c r="O7" s="575"/>
      <c r="P7" s="575"/>
      <c r="Q7" s="575"/>
      <c r="R7" s="575"/>
      <c r="S7" s="575"/>
      <c r="T7" s="571" t="s">
        <v>14</v>
      </c>
      <c r="U7" s="575" t="s">
        <v>18</v>
      </c>
      <c r="V7" s="575" t="s">
        <v>26</v>
      </c>
      <c r="W7" s="575"/>
      <c r="X7" s="575" t="s">
        <v>15</v>
      </c>
      <c r="Y7" s="575" t="s">
        <v>17</v>
      </c>
      <c r="Z7" s="575"/>
      <c r="AA7" s="575" t="s">
        <v>22</v>
      </c>
      <c r="AB7" s="575" t="s">
        <v>32</v>
      </c>
      <c r="AC7" s="577" t="s">
        <v>31</v>
      </c>
      <c r="AD7" s="577"/>
      <c r="AE7" s="577"/>
      <c r="AF7" s="577"/>
      <c r="AG7" s="575" t="s">
        <v>28</v>
      </c>
      <c r="AH7" s="575" t="s">
        <v>29</v>
      </c>
      <c r="AI7" s="575" t="s">
        <v>1</v>
      </c>
      <c r="AJ7" s="575" t="s">
        <v>2</v>
      </c>
    </row>
    <row r="8" spans="2:36" ht="15.75" customHeight="1" x14ac:dyDescent="0.25">
      <c r="B8" s="572"/>
      <c r="C8" s="572"/>
      <c r="D8" s="572"/>
      <c r="E8" s="574"/>
      <c r="F8" s="572"/>
      <c r="G8" s="574"/>
      <c r="H8" s="570"/>
      <c r="I8" s="570"/>
      <c r="J8" s="570" t="s">
        <v>33</v>
      </c>
      <c r="K8" s="570" t="s">
        <v>19</v>
      </c>
      <c r="L8" s="578" t="s">
        <v>3</v>
      </c>
      <c r="M8" s="578"/>
      <c r="N8" s="578" t="s">
        <v>4</v>
      </c>
      <c r="O8" s="578"/>
      <c r="P8" s="578" t="s">
        <v>5</v>
      </c>
      <c r="Q8" s="578"/>
      <c r="R8" s="578" t="s">
        <v>6</v>
      </c>
      <c r="S8" s="578"/>
      <c r="T8" s="572"/>
      <c r="U8" s="570"/>
      <c r="V8" s="570" t="s">
        <v>23</v>
      </c>
      <c r="W8" s="570" t="s">
        <v>21</v>
      </c>
      <c r="X8" s="570"/>
      <c r="Y8" s="570" t="s">
        <v>23</v>
      </c>
      <c r="Z8" s="570" t="s">
        <v>21</v>
      </c>
      <c r="AA8" s="570"/>
      <c r="AB8" s="570"/>
      <c r="AC8" s="14" t="s">
        <v>3</v>
      </c>
      <c r="AD8" s="14" t="s">
        <v>4</v>
      </c>
      <c r="AE8" s="14" t="s">
        <v>5</v>
      </c>
      <c r="AF8" s="14" t="s">
        <v>6</v>
      </c>
      <c r="AG8" s="570"/>
      <c r="AH8" s="570"/>
      <c r="AI8" s="570"/>
      <c r="AJ8" s="570"/>
    </row>
    <row r="9" spans="2:36" ht="78.75" x14ac:dyDescent="0.25">
      <c r="B9" s="572"/>
      <c r="C9" s="572"/>
      <c r="D9" s="572"/>
      <c r="E9" s="574"/>
      <c r="F9" s="572"/>
      <c r="G9" s="574"/>
      <c r="H9" s="570"/>
      <c r="I9" s="570"/>
      <c r="J9" s="570"/>
      <c r="K9" s="570"/>
      <c r="L9" s="32" t="s">
        <v>11</v>
      </c>
      <c r="M9" s="32" t="s">
        <v>12</v>
      </c>
      <c r="N9" s="32" t="s">
        <v>11</v>
      </c>
      <c r="O9" s="32" t="s">
        <v>12</v>
      </c>
      <c r="P9" s="32" t="s">
        <v>11</v>
      </c>
      <c r="Q9" s="32" t="s">
        <v>12</v>
      </c>
      <c r="R9" s="32" t="s">
        <v>11</v>
      </c>
      <c r="S9" s="32" t="s">
        <v>12</v>
      </c>
      <c r="T9" s="572"/>
      <c r="U9" s="570"/>
      <c r="V9" s="570"/>
      <c r="W9" s="570"/>
      <c r="X9" s="570"/>
      <c r="Y9" s="570"/>
      <c r="Z9" s="570"/>
      <c r="AA9" s="570"/>
      <c r="AB9" s="570"/>
      <c r="AC9" s="14" t="s">
        <v>24</v>
      </c>
      <c r="AD9" s="14" t="s">
        <v>24</v>
      </c>
      <c r="AE9" s="14" t="s">
        <v>24</v>
      </c>
      <c r="AF9" s="14" t="s">
        <v>24</v>
      </c>
      <c r="AG9" s="570"/>
      <c r="AH9" s="570"/>
      <c r="AI9" s="570"/>
      <c r="AJ9" s="570"/>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68" t="s">
        <v>10</v>
      </c>
      <c r="K31" s="569"/>
      <c r="L31" s="566"/>
      <c r="M31" s="567"/>
      <c r="N31" s="566"/>
      <c r="O31" s="567"/>
      <c r="P31" s="566"/>
      <c r="Q31" s="567"/>
      <c r="R31" s="566"/>
      <c r="S31" s="56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J47" sqref="J47"/>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1463</v>
      </c>
      <c r="Q2" s="122" t="s">
        <v>1501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65680000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1680000</v>
      </c>
      <c r="F10" s="70"/>
      <c r="G10" s="79"/>
      <c r="H10" s="70"/>
      <c r="I10" s="70"/>
    </row>
    <row r="11" spans="1:555" x14ac:dyDescent="0.25">
      <c r="C11" s="70"/>
      <c r="D11" s="31"/>
      <c r="E11" s="93"/>
      <c r="F11" s="93"/>
      <c r="G11" s="93"/>
      <c r="H11" s="76"/>
      <c r="I11" s="76"/>
      <c r="J11" s="76"/>
      <c r="K11" s="112"/>
    </row>
    <row r="12" spans="1:555" ht="15.75" x14ac:dyDescent="0.25">
      <c r="B12" s="93"/>
      <c r="C12" s="303" t="s">
        <v>392</v>
      </c>
      <c r="D12" s="510" t="s">
        <v>1552</v>
      </c>
      <c r="E12" s="93"/>
      <c r="F12" s="93"/>
      <c r="G12" s="93"/>
      <c r="H12" s="76"/>
      <c r="I12" s="76"/>
      <c r="J12" s="76"/>
      <c r="K12" s="112"/>
    </row>
    <row r="13" spans="1:555" ht="18.75" x14ac:dyDescent="0.25">
      <c r="B13" s="93"/>
      <c r="C13" s="211"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1. presentación de proyecto, planeación, diseño y ejecución</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ht="30" x14ac:dyDescent="0.25">
      <c r="C17" s="511" t="s">
        <v>1553</v>
      </c>
      <c r="D17" s="158" t="s">
        <v>1554</v>
      </c>
      <c r="E17" s="115" t="s">
        <v>1566</v>
      </c>
      <c r="F17" s="512">
        <v>1680000</v>
      </c>
      <c r="G17" s="161" t="s">
        <v>1493</v>
      </c>
      <c r="H17" s="142" t="s">
        <v>977</v>
      </c>
      <c r="I17" s="130" t="str">
        <f>VLOOKUP(H17,Presupuesto!$B$11:$C$565,2,0)</f>
        <v>EDIFICIOS Y LOCALES</v>
      </c>
      <c r="J17" s="219" t="s">
        <v>1364</v>
      </c>
      <c r="K17" s="98" t="s">
        <v>394</v>
      </c>
      <c r="L17" s="98"/>
    </row>
    <row r="18" spans="3:12" x14ac:dyDescent="0.25">
      <c r="C18" s="141"/>
      <c r="D18" s="158"/>
      <c r="E18" s="123"/>
      <c r="F18" s="97">
        <f t="shared" ref="F18:F37" si="0">D18*E18</f>
        <v>0</v>
      </c>
      <c r="G18" s="161"/>
      <c r="H18" s="142"/>
      <c r="I18" s="130" t="e">
        <f>VLOOKUP(H18,Presupuesto!$B$11:$C$565,2,0)</f>
        <v>#N/A</v>
      </c>
      <c r="J18" s="98" t="str">
        <f>$J$17</f>
        <v>Gestión Administrativa y  financiera en apoyo al Desarrollo Académico</v>
      </c>
      <c r="K18" s="98" t="s">
        <v>412</v>
      </c>
      <c r="L18" s="98"/>
    </row>
    <row r="19" spans="3:12" x14ac:dyDescent="0.25">
      <c r="C19" s="141"/>
      <c r="D19" s="158"/>
      <c r="E19" s="123"/>
      <c r="F19" s="97">
        <f t="shared" si="0"/>
        <v>0</v>
      </c>
      <c r="G19" s="161"/>
      <c r="H19" s="142"/>
      <c r="I19" s="130" t="e">
        <f>VLOOKUP(H19,Presupuesto!$B$11:$C$565,2,0)</f>
        <v>#N/A</v>
      </c>
      <c r="J19" s="98" t="str">
        <f t="shared" ref="J19:J36" si="1">$J$17</f>
        <v>Gestión Administrativa y  financiera en apoyo al Desarrollo Académico</v>
      </c>
      <c r="K19" s="98" t="s">
        <v>412</v>
      </c>
      <c r="L19" s="98"/>
    </row>
    <row r="20" spans="3:12" x14ac:dyDescent="0.25">
      <c r="C20" s="141"/>
      <c r="D20" s="158"/>
      <c r="E20" s="123"/>
      <c r="F20" s="97">
        <f t="shared" si="0"/>
        <v>0</v>
      </c>
      <c r="G20" s="161"/>
      <c r="H20" s="142"/>
      <c r="I20" s="130" t="e">
        <f>VLOOKUP(H20,Presupuesto!$B$11:$C$565,2,0)</f>
        <v>#N/A</v>
      </c>
      <c r="J20" s="98" t="str">
        <f t="shared" si="1"/>
        <v>Gestión Administrativa y  financiera en apoyo al Desarrollo Académico</v>
      </c>
      <c r="K20" s="98" t="s">
        <v>412</v>
      </c>
      <c r="L20" s="98"/>
    </row>
    <row r="21" spans="3:12" x14ac:dyDescent="0.25">
      <c r="C21" s="141"/>
      <c r="D21" s="158"/>
      <c r="E21" s="123"/>
      <c r="F21" s="97">
        <f t="shared" si="0"/>
        <v>0</v>
      </c>
      <c r="G21" s="161"/>
      <c r="H21" s="142"/>
      <c r="I21" s="130" t="e">
        <f>VLOOKUP(H21,Presupuesto!$B$11:$C$565,2,0)</f>
        <v>#N/A</v>
      </c>
      <c r="J21" s="98" t="str">
        <f t="shared" si="1"/>
        <v>Gestión Administrativa y  financiera en apoyo al Desarrollo Académico</v>
      </c>
      <c r="K21" s="98" t="s">
        <v>412</v>
      </c>
      <c r="L21" s="98"/>
    </row>
    <row r="22" spans="3:12" x14ac:dyDescent="0.25">
      <c r="C22" s="141"/>
      <c r="D22" s="158"/>
      <c r="E22" s="123"/>
      <c r="F22" s="97">
        <f t="shared" si="0"/>
        <v>0</v>
      </c>
      <c r="G22" s="161"/>
      <c r="H22" s="142"/>
      <c r="I22" s="130" t="e">
        <f>VLOOKUP(H22,Presupuesto!$B$11:$C$565,2,0)</f>
        <v>#N/A</v>
      </c>
      <c r="J22" s="98" t="str">
        <f t="shared" si="1"/>
        <v>Gestión Administrativa y  financiera en apoyo al Desarrollo Académico</v>
      </c>
      <c r="K22" s="98" t="s">
        <v>401</v>
      </c>
      <c r="L22" s="98"/>
    </row>
    <row r="23" spans="3:12" x14ac:dyDescent="0.25">
      <c r="C23" s="141"/>
      <c r="D23" s="158"/>
      <c r="E23" s="123"/>
      <c r="F23" s="97">
        <f t="shared" si="0"/>
        <v>0</v>
      </c>
      <c r="G23" s="161"/>
      <c r="H23" s="142"/>
      <c r="I23" s="130" t="e">
        <f>VLOOKUP(H23,Presupuesto!$B$11:$C$565,2,0)</f>
        <v>#N/A</v>
      </c>
      <c r="J23" s="98" t="str">
        <f t="shared" si="1"/>
        <v>Gestión Administrativa y  financiera en apoyo al Desarrollo Académico</v>
      </c>
      <c r="K23" s="98" t="s">
        <v>412</v>
      </c>
      <c r="L23" s="98"/>
    </row>
    <row r="24" spans="3:12" x14ac:dyDescent="0.25">
      <c r="C24" s="141"/>
      <c r="D24" s="158"/>
      <c r="E24" s="123"/>
      <c r="F24" s="97">
        <f t="shared" si="0"/>
        <v>0</v>
      </c>
      <c r="G24" s="161"/>
      <c r="H24" s="142"/>
      <c r="I24" s="130" t="e">
        <f>VLOOKUP(H24,Presupuesto!$B$11:$C$565,2,0)</f>
        <v>#N/A</v>
      </c>
      <c r="J24" s="98" t="str">
        <f t="shared" si="1"/>
        <v>Gestión Administrativa y  financiera en apoyo al Desarrollo Académico</v>
      </c>
      <c r="K24" s="98" t="s">
        <v>412</v>
      </c>
      <c r="L24" s="98"/>
    </row>
    <row r="25" spans="3:12" x14ac:dyDescent="0.25">
      <c r="C25" s="141"/>
      <c r="D25" s="158"/>
      <c r="E25" s="123"/>
      <c r="F25" s="97">
        <f t="shared" si="0"/>
        <v>0</v>
      </c>
      <c r="G25" s="161"/>
      <c r="H25" s="142"/>
      <c r="I25" s="130" t="e">
        <f>VLOOKUP(H25,Presupuesto!$B$11:$C$565,2,0)</f>
        <v>#N/A</v>
      </c>
      <c r="J25" s="98" t="str">
        <f t="shared" si="1"/>
        <v>Gestión Administrativa y  financiera en apoyo al Desarrollo Académico</v>
      </c>
      <c r="K25" s="98" t="s">
        <v>412</v>
      </c>
      <c r="L25" s="98"/>
    </row>
    <row r="26" spans="3:12" x14ac:dyDescent="0.25">
      <c r="C26" s="141"/>
      <c r="D26" s="158"/>
      <c r="E26" s="123"/>
      <c r="F26" s="97">
        <f t="shared" si="0"/>
        <v>0</v>
      </c>
      <c r="G26" s="161"/>
      <c r="H26" s="142"/>
      <c r="I26" s="130" t="e">
        <f>VLOOKUP(H26,Presupuesto!$B$11:$C$565,2,0)</f>
        <v>#N/A</v>
      </c>
      <c r="J26" s="98" t="str">
        <f t="shared" si="1"/>
        <v>Gestión Administrativa y  financiera en apoyo al Desarrollo Académico</v>
      </c>
      <c r="K26" s="98" t="s">
        <v>412</v>
      </c>
      <c r="L26" s="98"/>
    </row>
    <row r="27" spans="3:12" x14ac:dyDescent="0.25">
      <c r="C27" s="143"/>
      <c r="D27" s="158"/>
      <c r="E27" s="118"/>
      <c r="F27" s="97">
        <f t="shared" si="0"/>
        <v>0</v>
      </c>
      <c r="G27" s="161"/>
      <c r="H27" s="144"/>
      <c r="I27" s="130" t="e">
        <f>VLOOKUP(H27,Presupuesto!$B$11:$C$565,2,0)</f>
        <v>#N/A</v>
      </c>
      <c r="J27" s="98" t="str">
        <f t="shared" si="1"/>
        <v>Gestión Administrativa y  financiera en apoyo al Desarrollo Académico</v>
      </c>
      <c r="K27" s="98" t="s">
        <v>412</v>
      </c>
      <c r="L27" s="98"/>
    </row>
    <row r="28" spans="3:12" x14ac:dyDescent="0.25">
      <c r="C28" s="143"/>
      <c r="D28" s="158"/>
      <c r="E28" s="118"/>
      <c r="F28" s="97">
        <f t="shared" si="0"/>
        <v>0</v>
      </c>
      <c r="G28" s="161"/>
      <c r="H28" s="144"/>
      <c r="I28" s="130" t="e">
        <f>VLOOKUP(H28,Presupuesto!$B$11:$C$565,2,0)</f>
        <v>#N/A</v>
      </c>
      <c r="J28" s="98" t="str">
        <f t="shared" si="1"/>
        <v>Gestión Administrativa y  financiera en apoyo al Desarrollo Académico</v>
      </c>
      <c r="K28" s="98" t="s">
        <v>412</v>
      </c>
      <c r="L28" s="98"/>
    </row>
    <row r="29" spans="3:12" x14ac:dyDescent="0.25">
      <c r="C29" s="143"/>
      <c r="D29" s="158"/>
      <c r="E29" s="118"/>
      <c r="F29" s="97">
        <f t="shared" si="0"/>
        <v>0</v>
      </c>
      <c r="G29" s="161"/>
      <c r="H29" s="144"/>
      <c r="I29" s="130" t="e">
        <f>VLOOKUP(H29,Presupuesto!$B$11:$C$565,2,0)</f>
        <v>#N/A</v>
      </c>
      <c r="J29" s="98" t="str">
        <f t="shared" si="1"/>
        <v>Gestión Administrativa y  financiera en apoyo al Desarrollo Académico</v>
      </c>
      <c r="K29" s="98" t="s">
        <v>412</v>
      </c>
      <c r="L29" s="98"/>
    </row>
    <row r="30" spans="3:12" x14ac:dyDescent="0.25">
      <c r="C30" s="143"/>
      <c r="D30" s="158"/>
      <c r="E30" s="118"/>
      <c r="F30" s="97">
        <f t="shared" si="0"/>
        <v>0</v>
      </c>
      <c r="G30" s="161"/>
      <c r="H30" s="144"/>
      <c r="I30" s="130" t="e">
        <f>VLOOKUP(H30,Presupuesto!$B$11:$C$565,2,0)</f>
        <v>#N/A</v>
      </c>
      <c r="J30" s="98" t="str">
        <f t="shared" si="1"/>
        <v>Gestión Administrativa y  financiera en apoyo al Desarrollo Académico</v>
      </c>
      <c r="K30" s="98" t="s">
        <v>412</v>
      </c>
      <c r="L30" s="98"/>
    </row>
    <row r="31" spans="3:12" x14ac:dyDescent="0.25">
      <c r="C31" s="143"/>
      <c r="D31" s="158"/>
      <c r="E31" s="118"/>
      <c r="F31" s="97">
        <f t="shared" si="0"/>
        <v>0</v>
      </c>
      <c r="G31" s="161"/>
      <c r="H31" s="144"/>
      <c r="I31" s="130" t="e">
        <f>VLOOKUP(H31,Presupuesto!$B$11:$C$565,2,0)</f>
        <v>#N/A</v>
      </c>
      <c r="J31" s="98" t="str">
        <f t="shared" si="1"/>
        <v>Gestión Administrativa y  financiera en apoyo al Desarrollo Académico</v>
      </c>
      <c r="K31" s="98" t="s">
        <v>412</v>
      </c>
      <c r="L31" s="98"/>
    </row>
    <row r="32" spans="3:12" x14ac:dyDescent="0.25">
      <c r="C32" s="143"/>
      <c r="D32" s="158"/>
      <c r="E32" s="118"/>
      <c r="F32" s="97">
        <f t="shared" si="0"/>
        <v>0</v>
      </c>
      <c r="G32" s="161"/>
      <c r="H32" s="144"/>
      <c r="I32" s="130" t="e">
        <f>VLOOKUP(H32,Presupuesto!$B$11:$C$565,2,0)</f>
        <v>#N/A</v>
      </c>
      <c r="J32" s="98" t="str">
        <f t="shared" si="1"/>
        <v>Gestión Administrativa y  financiera en apoyo al Desarrollo Académico</v>
      </c>
      <c r="K32" s="98" t="s">
        <v>412</v>
      </c>
      <c r="L32" s="98"/>
    </row>
    <row r="33" spans="3:12" x14ac:dyDescent="0.25">
      <c r="C33" s="145"/>
      <c r="D33" s="158"/>
      <c r="E33" s="118"/>
      <c r="F33" s="97">
        <f t="shared" si="0"/>
        <v>0</v>
      </c>
      <c r="G33" s="161"/>
      <c r="H33" s="146"/>
      <c r="I33" s="130" t="e">
        <f>VLOOKUP(H33,Presupuesto!$B$11:$C$565,2,0)</f>
        <v>#N/A</v>
      </c>
      <c r="J33" s="98" t="str">
        <f t="shared" si="1"/>
        <v>Gestión Administrativa y  financiera en apoyo al Desarrollo Académico</v>
      </c>
      <c r="K33" s="98" t="s">
        <v>403</v>
      </c>
      <c r="L33" s="98"/>
    </row>
    <row r="34" spans="3:12" x14ac:dyDescent="0.25">
      <c r="C34" s="145"/>
      <c r="D34" s="158"/>
      <c r="E34" s="118"/>
      <c r="F34" s="97">
        <f t="shared" si="0"/>
        <v>0</v>
      </c>
      <c r="G34" s="161"/>
      <c r="H34" s="146"/>
      <c r="I34" s="130" t="e">
        <f>VLOOKUP(H34,Presupuesto!$B$11:$C$565,2,0)</f>
        <v>#N/A</v>
      </c>
      <c r="J34" s="98" t="str">
        <f t="shared" si="1"/>
        <v>Gestión Administrativa y  financiera en apoyo al Desarrollo Académico</v>
      </c>
      <c r="K34" s="98" t="s">
        <v>412</v>
      </c>
      <c r="L34" s="98"/>
    </row>
    <row r="35" spans="3:12" x14ac:dyDescent="0.25">
      <c r="C35" s="145"/>
      <c r="D35" s="158"/>
      <c r="E35" s="118"/>
      <c r="F35" s="97">
        <f t="shared" si="0"/>
        <v>0</v>
      </c>
      <c r="G35" s="161"/>
      <c r="H35" s="146"/>
      <c r="I35" s="130" t="e">
        <f>VLOOKUP(H35,Presupuesto!$B$11:$C$565,2,0)</f>
        <v>#N/A</v>
      </c>
      <c r="J35" s="98" t="str">
        <f t="shared" si="1"/>
        <v>Gestión Administrativa y  financiera en apoyo al Desarrollo Académico</v>
      </c>
      <c r="K35" s="98" t="s">
        <v>412</v>
      </c>
      <c r="L35" s="98"/>
    </row>
    <row r="36" spans="3:12" x14ac:dyDescent="0.25">
      <c r="C36" s="145"/>
      <c r="D36" s="158"/>
      <c r="E36" s="118"/>
      <c r="F36" s="97">
        <f t="shared" si="0"/>
        <v>0</v>
      </c>
      <c r="G36" s="161"/>
      <c r="H36" s="146"/>
      <c r="I36" s="130" t="e">
        <f>VLOOKUP(H36,Presupuesto!$B$11:$C$565,2,0)</f>
        <v>#N/A</v>
      </c>
      <c r="J36" s="98" t="str">
        <f t="shared" si="1"/>
        <v>Gestión Administrativa y  financiera en apoyo al Desarrollo Académico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Gestión Administrativa y  financiera en apoyo al Desarrollo Académico</v>
      </c>
      <c r="K37" s="124" t="s">
        <v>394</v>
      </c>
      <c r="L37" s="106"/>
    </row>
    <row r="38" spans="3:12" x14ac:dyDescent="0.25">
      <c r="F38" s="90"/>
      <c r="G38" s="89"/>
      <c r="H38" s="90"/>
      <c r="I38" s="90"/>
    </row>
    <row r="39" spans="3:12" ht="15.75" thickBot="1" x14ac:dyDescent="0.3"/>
    <row r="40" spans="3:12" ht="15.75" thickBot="1" x14ac:dyDescent="0.3">
      <c r="C40" s="157" t="s">
        <v>53</v>
      </c>
      <c r="D40" s="374">
        <f>SUM(F47:F67)</f>
        <v>64000000</v>
      </c>
      <c r="F40" s="70"/>
      <c r="G40" s="79"/>
      <c r="H40" s="70"/>
      <c r="I40" s="70"/>
    </row>
    <row r="41" spans="3:12" x14ac:dyDescent="0.25">
      <c r="C41" s="70"/>
      <c r="D41" s="31"/>
      <c r="E41" s="93"/>
      <c r="F41" s="93"/>
      <c r="G41" s="93"/>
      <c r="H41" s="76"/>
      <c r="I41" s="76"/>
      <c r="J41" s="76"/>
      <c r="K41" s="112"/>
    </row>
    <row r="42" spans="3:12" ht="15.75" x14ac:dyDescent="0.25">
      <c r="C42" s="303" t="s">
        <v>392</v>
      </c>
      <c r="D42" s="531" t="s">
        <v>1729</v>
      </c>
      <c r="E42" s="93"/>
      <c r="F42" s="93"/>
      <c r="G42" s="93"/>
      <c r="H42" s="76"/>
      <c r="I42" s="76"/>
      <c r="J42" s="76"/>
      <c r="K42" s="112"/>
    </row>
    <row r="43" spans="3:12" ht="18.75" x14ac:dyDescent="0.25">
      <c r="C43" s="211"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2. Solicitar financiamiento ante la Rectoría y realizar las gestiones correspondientes antes las diferentes intancias de la UNAH</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ht="45" x14ac:dyDescent="0.25">
      <c r="C47" s="511" t="s">
        <v>1724</v>
      </c>
      <c r="D47" s="158">
        <v>1</v>
      </c>
      <c r="E47" s="115">
        <v>64000000</v>
      </c>
      <c r="F47" s="97">
        <f t="shared" ref="F47:F67" si="3">D47*E47</f>
        <v>64000000</v>
      </c>
      <c r="G47" s="161" t="s">
        <v>1493</v>
      </c>
      <c r="H47" s="142" t="s">
        <v>977</v>
      </c>
      <c r="I47" s="130" t="str">
        <f>VLOOKUP(H47,Presupuesto!$B$11:$C$565,2,0)</f>
        <v>EDIFICIOS Y LOCALES</v>
      </c>
      <c r="J47" s="219" t="s">
        <v>1364</v>
      </c>
      <c r="K47" s="98" t="s">
        <v>394</v>
      </c>
      <c r="L47" s="98"/>
    </row>
    <row r="48" spans="3:12" x14ac:dyDescent="0.25">
      <c r="C48" s="141"/>
      <c r="D48" s="158"/>
      <c r="E48" s="123"/>
      <c r="F48" s="97">
        <f t="shared" si="3"/>
        <v>0</v>
      </c>
      <c r="G48" s="161"/>
      <c r="H48" s="142"/>
      <c r="I48" s="130" t="e">
        <f>VLOOKUP(H48,Presupuesto!$B$11:$C$565,2,0)</f>
        <v>#N/A</v>
      </c>
      <c r="J48" s="98" t="str">
        <f>$J$47</f>
        <v>Gestión Administrativa y  financiera en apoyo al Desarrollo Académico</v>
      </c>
      <c r="K48" s="98" t="s">
        <v>412</v>
      </c>
      <c r="L48" s="98"/>
    </row>
    <row r="49" spans="3:12" x14ac:dyDescent="0.25">
      <c r="C49" s="141"/>
      <c r="D49" s="158"/>
      <c r="E49" s="123"/>
      <c r="F49" s="97">
        <f t="shared" si="3"/>
        <v>0</v>
      </c>
      <c r="G49" s="161"/>
      <c r="H49" s="142"/>
      <c r="I49" s="130" t="e">
        <f>VLOOKUP(H49,Presupuesto!$B$11:$C$565,2,0)</f>
        <v>#N/A</v>
      </c>
      <c r="J49" s="98" t="str">
        <f t="shared" ref="J49:J67" si="4">$J$47</f>
        <v>Gestión Administrativa y  financiera en apoyo al Desarrollo Académico</v>
      </c>
      <c r="K49" s="98" t="s">
        <v>412</v>
      </c>
      <c r="L49" s="98"/>
    </row>
    <row r="50" spans="3:12" x14ac:dyDescent="0.25">
      <c r="C50" s="141"/>
      <c r="D50" s="158"/>
      <c r="E50" s="123"/>
      <c r="F50" s="97">
        <f t="shared" si="3"/>
        <v>0</v>
      </c>
      <c r="G50" s="161"/>
      <c r="H50" s="142"/>
      <c r="I50" s="130" t="e">
        <f>VLOOKUP(H50,Presupuesto!$B$11:$C$565,2,0)</f>
        <v>#N/A</v>
      </c>
      <c r="J50" s="98" t="str">
        <f t="shared" si="4"/>
        <v>Gestión Administrativa y  financiera en apoyo al Desarrollo Académico</v>
      </c>
      <c r="K50" s="98" t="s">
        <v>412</v>
      </c>
      <c r="L50" s="98"/>
    </row>
    <row r="51" spans="3:12" x14ac:dyDescent="0.25">
      <c r="C51" s="141"/>
      <c r="D51" s="158"/>
      <c r="E51" s="123"/>
      <c r="F51" s="97">
        <f t="shared" si="3"/>
        <v>0</v>
      </c>
      <c r="G51" s="161"/>
      <c r="H51" s="142"/>
      <c r="I51" s="130" t="e">
        <f>VLOOKUP(H51,Presupuesto!$B$11:$C$565,2,0)</f>
        <v>#N/A</v>
      </c>
      <c r="J51" s="98" t="str">
        <f t="shared" si="4"/>
        <v>Gestión Administrativa y  financiera en apoyo al Desarrollo Académico</v>
      </c>
      <c r="K51" s="98" t="s">
        <v>412</v>
      </c>
      <c r="L51" s="98"/>
    </row>
    <row r="52" spans="3:12" x14ac:dyDescent="0.25">
      <c r="C52" s="141"/>
      <c r="D52" s="158"/>
      <c r="E52" s="123"/>
      <c r="F52" s="97">
        <f t="shared" si="3"/>
        <v>0</v>
      </c>
      <c r="G52" s="161"/>
      <c r="H52" s="142"/>
      <c r="I52" s="130" t="e">
        <f>VLOOKUP(H52,Presupuesto!$B$11:$C$565,2,0)</f>
        <v>#N/A</v>
      </c>
      <c r="J52" s="98" t="str">
        <f t="shared" si="4"/>
        <v>Gestión Administrativa y  financiera en apoyo al Desarrollo Académico</v>
      </c>
      <c r="K52" s="98" t="s">
        <v>401</v>
      </c>
      <c r="L52" s="98"/>
    </row>
    <row r="53" spans="3:12" x14ac:dyDescent="0.25">
      <c r="C53" s="141"/>
      <c r="D53" s="158"/>
      <c r="E53" s="123"/>
      <c r="F53" s="97">
        <f t="shared" si="3"/>
        <v>0</v>
      </c>
      <c r="G53" s="161"/>
      <c r="H53" s="142"/>
      <c r="I53" s="130" t="e">
        <f>VLOOKUP(H53,Presupuesto!$B$11:$C$565,2,0)</f>
        <v>#N/A</v>
      </c>
      <c r="J53" s="98" t="str">
        <f t="shared" si="4"/>
        <v>Gestión Administrativa y  financiera en apoyo al Desarrollo Académico</v>
      </c>
      <c r="K53" s="98" t="s">
        <v>412</v>
      </c>
      <c r="L53" s="98"/>
    </row>
    <row r="54" spans="3:12" x14ac:dyDescent="0.25">
      <c r="C54" s="141"/>
      <c r="D54" s="158"/>
      <c r="E54" s="123"/>
      <c r="F54" s="97">
        <f t="shared" si="3"/>
        <v>0</v>
      </c>
      <c r="G54" s="161"/>
      <c r="H54" s="142"/>
      <c r="I54" s="130" t="e">
        <f>VLOOKUP(H54,Presupuesto!$B$11:$C$565,2,0)</f>
        <v>#N/A</v>
      </c>
      <c r="J54" s="98" t="str">
        <f t="shared" si="4"/>
        <v>Gestión Administrativa y  financiera en apoyo al Desarrollo Académico</v>
      </c>
      <c r="K54" s="98" t="s">
        <v>412</v>
      </c>
      <c r="L54" s="98"/>
    </row>
    <row r="55" spans="3:12" x14ac:dyDescent="0.25">
      <c r="C55" s="141"/>
      <c r="D55" s="158"/>
      <c r="E55" s="123"/>
      <c r="F55" s="97">
        <f t="shared" si="3"/>
        <v>0</v>
      </c>
      <c r="G55" s="161"/>
      <c r="H55" s="142"/>
      <c r="I55" s="130" t="e">
        <f>VLOOKUP(H55,Presupuesto!$B$11:$C$565,2,0)</f>
        <v>#N/A</v>
      </c>
      <c r="J55" s="98" t="str">
        <f t="shared" si="4"/>
        <v>Gestión Administrativa y  financiera en apoyo al Desarrollo Académico</v>
      </c>
      <c r="K55" s="98" t="s">
        <v>412</v>
      </c>
      <c r="L55" s="98"/>
    </row>
    <row r="56" spans="3:12" x14ac:dyDescent="0.25">
      <c r="C56" s="141"/>
      <c r="D56" s="158"/>
      <c r="E56" s="123"/>
      <c r="F56" s="97">
        <f t="shared" si="3"/>
        <v>0</v>
      </c>
      <c r="G56" s="161"/>
      <c r="H56" s="142"/>
      <c r="I56" s="130" t="e">
        <f>VLOOKUP(H56,Presupuesto!$B$11:$C$565,2,0)</f>
        <v>#N/A</v>
      </c>
      <c r="J56" s="98" t="str">
        <f t="shared" si="4"/>
        <v>Gestión Administrativa y  financiera en apoyo al Desarrollo Académico</v>
      </c>
      <c r="K56" s="98" t="s">
        <v>412</v>
      </c>
      <c r="L56" s="98"/>
    </row>
    <row r="57" spans="3:12" x14ac:dyDescent="0.25">
      <c r="C57" s="143"/>
      <c r="D57" s="158"/>
      <c r="E57" s="118"/>
      <c r="F57" s="97">
        <f t="shared" si="3"/>
        <v>0</v>
      </c>
      <c r="G57" s="161"/>
      <c r="H57" s="144"/>
      <c r="I57" s="130" t="e">
        <f>VLOOKUP(H57,Presupuesto!$B$11:$C$565,2,0)</f>
        <v>#N/A</v>
      </c>
      <c r="J57" s="98" t="str">
        <f t="shared" si="4"/>
        <v>Gestión Administrativa y  financiera en apoyo al Desarrollo Académico</v>
      </c>
      <c r="K57" s="98" t="s">
        <v>412</v>
      </c>
      <c r="L57" s="98"/>
    </row>
    <row r="58" spans="3:12" x14ac:dyDescent="0.25">
      <c r="C58" s="143"/>
      <c r="D58" s="158"/>
      <c r="E58" s="118"/>
      <c r="F58" s="97">
        <f t="shared" si="3"/>
        <v>0</v>
      </c>
      <c r="G58" s="161"/>
      <c r="H58" s="144"/>
      <c r="I58" s="130" t="e">
        <f>VLOOKUP(H58,Presupuesto!$B$11:$C$565,2,0)</f>
        <v>#N/A</v>
      </c>
      <c r="J58" s="98" t="str">
        <f t="shared" si="4"/>
        <v>Gestión Administrativa y  financiera en apoyo al Desarrollo Académico</v>
      </c>
      <c r="K58" s="98" t="s">
        <v>412</v>
      </c>
      <c r="L58" s="98"/>
    </row>
    <row r="59" spans="3:12" x14ac:dyDescent="0.25">
      <c r="C59" s="143"/>
      <c r="D59" s="158"/>
      <c r="E59" s="118"/>
      <c r="F59" s="97">
        <f t="shared" si="3"/>
        <v>0</v>
      </c>
      <c r="G59" s="161"/>
      <c r="H59" s="144"/>
      <c r="I59" s="130" t="e">
        <f>VLOOKUP(H59,Presupuesto!$B$11:$C$565,2,0)</f>
        <v>#N/A</v>
      </c>
      <c r="J59" s="98" t="str">
        <f t="shared" si="4"/>
        <v>Gestión Administrativa y  financiera en apoyo al Desarrollo Académico</v>
      </c>
      <c r="K59" s="98" t="s">
        <v>412</v>
      </c>
      <c r="L59" s="98"/>
    </row>
    <row r="60" spans="3:12" x14ac:dyDescent="0.25">
      <c r="C60" s="143"/>
      <c r="D60" s="158"/>
      <c r="E60" s="118"/>
      <c r="F60" s="97">
        <f t="shared" si="3"/>
        <v>0</v>
      </c>
      <c r="G60" s="161"/>
      <c r="H60" s="144"/>
      <c r="I60" s="130" t="e">
        <f>VLOOKUP(H60,Presupuesto!$B$11:$C$565,2,0)</f>
        <v>#N/A</v>
      </c>
      <c r="J60" s="98" t="str">
        <f t="shared" si="4"/>
        <v>Gestión Administrativa y  financiera en apoyo al Desarrollo Académico</v>
      </c>
      <c r="K60" s="98" t="s">
        <v>412</v>
      </c>
      <c r="L60" s="98"/>
    </row>
    <row r="61" spans="3:12" x14ac:dyDescent="0.25">
      <c r="C61" s="143"/>
      <c r="D61" s="158"/>
      <c r="E61" s="118"/>
      <c r="F61" s="97">
        <f t="shared" si="3"/>
        <v>0</v>
      </c>
      <c r="G61" s="161"/>
      <c r="H61" s="144"/>
      <c r="I61" s="130" t="e">
        <f>VLOOKUP(H61,Presupuesto!$B$11:$C$565,2,0)</f>
        <v>#N/A</v>
      </c>
      <c r="J61" s="98" t="str">
        <f t="shared" si="4"/>
        <v>Gestión Administrativa y  financiera en apoyo al Desarrollo Académico</v>
      </c>
      <c r="K61" s="98" t="s">
        <v>412</v>
      </c>
      <c r="L61" s="98"/>
    </row>
    <row r="62" spans="3:12" x14ac:dyDescent="0.25">
      <c r="C62" s="143"/>
      <c r="D62" s="158"/>
      <c r="E62" s="118"/>
      <c r="F62" s="97">
        <f t="shared" si="3"/>
        <v>0</v>
      </c>
      <c r="G62" s="161"/>
      <c r="H62" s="144"/>
      <c r="I62" s="130" t="e">
        <f>VLOOKUP(H62,Presupuesto!$B$11:$C$565,2,0)</f>
        <v>#N/A</v>
      </c>
      <c r="J62" s="98" t="str">
        <f t="shared" si="4"/>
        <v>Gestión Administrativa y  financiera en apoyo al Desarrollo Académico</v>
      </c>
      <c r="K62" s="98" t="s">
        <v>412</v>
      </c>
      <c r="L62" s="98"/>
    </row>
    <row r="63" spans="3:12" x14ac:dyDescent="0.25">
      <c r="C63" s="145"/>
      <c r="D63" s="158"/>
      <c r="E63" s="118"/>
      <c r="F63" s="97">
        <f t="shared" si="3"/>
        <v>0</v>
      </c>
      <c r="G63" s="161"/>
      <c r="H63" s="146"/>
      <c r="I63" s="130" t="e">
        <f>VLOOKUP(H63,Presupuesto!$B$11:$C$565,2,0)</f>
        <v>#N/A</v>
      </c>
      <c r="J63" s="98" t="str">
        <f t="shared" si="4"/>
        <v>Gestión Administrativa y  financiera en apoyo al Desarrollo Académico</v>
      </c>
      <c r="K63" s="98" t="s">
        <v>403</v>
      </c>
      <c r="L63" s="98"/>
    </row>
    <row r="64" spans="3:12" x14ac:dyDescent="0.25">
      <c r="C64" s="145"/>
      <c r="D64" s="158"/>
      <c r="E64" s="118"/>
      <c r="F64" s="97">
        <f t="shared" si="3"/>
        <v>0</v>
      </c>
      <c r="G64" s="161"/>
      <c r="H64" s="146"/>
      <c r="I64" s="130" t="e">
        <f>VLOOKUP(H64,Presupuesto!$B$11:$C$565,2,0)</f>
        <v>#N/A</v>
      </c>
      <c r="J64" s="98" t="str">
        <f t="shared" si="4"/>
        <v>Gestión Administrativa y  financiera en apoyo al Desarrollo Académico</v>
      </c>
      <c r="K64" s="98" t="s">
        <v>412</v>
      </c>
      <c r="L64" s="98"/>
    </row>
    <row r="65" spans="3:12" x14ac:dyDescent="0.25">
      <c r="C65" s="145"/>
      <c r="D65" s="158"/>
      <c r="E65" s="118"/>
      <c r="F65" s="97">
        <f t="shared" si="3"/>
        <v>0</v>
      </c>
      <c r="G65" s="161"/>
      <c r="H65" s="146"/>
      <c r="I65" s="130" t="e">
        <f>VLOOKUP(H65,Presupuesto!$B$11:$C$565,2,0)</f>
        <v>#N/A</v>
      </c>
      <c r="J65" s="98" t="str">
        <f t="shared" si="4"/>
        <v>Gestión Administrativa y  financiera en apoyo al Desarrollo Académico</v>
      </c>
      <c r="K65" s="98" t="s">
        <v>412</v>
      </c>
      <c r="L65" s="98"/>
    </row>
    <row r="66" spans="3:12" x14ac:dyDescent="0.25">
      <c r="C66" s="145"/>
      <c r="D66" s="158"/>
      <c r="E66" s="118"/>
      <c r="F66" s="97">
        <f t="shared" si="3"/>
        <v>0</v>
      </c>
      <c r="G66" s="161"/>
      <c r="H66" s="146"/>
      <c r="I66" s="130" t="e">
        <f>VLOOKUP(H66,Presupuesto!$B$11:$C$565,2,0)</f>
        <v>#N/A</v>
      </c>
      <c r="J66" s="98" t="str">
        <f t="shared" si="4"/>
        <v>Gestión Administrativa y  financiera en apoyo al Desarrollo Académico</v>
      </c>
      <c r="K66" s="98" t="s">
        <v>412</v>
      </c>
      <c r="L66" s="98"/>
    </row>
    <row r="67" spans="3:12" ht="15.75" thickBot="1" x14ac:dyDescent="0.3">
      <c r="C67" s="147"/>
      <c r="D67" s="223"/>
      <c r="E67" s="103"/>
      <c r="F67" s="105">
        <f t="shared" si="3"/>
        <v>0</v>
      </c>
      <c r="G67" s="162"/>
      <c r="H67" s="148"/>
      <c r="I67" s="132" t="e">
        <f>VLOOKUP(H67,Presupuesto!$B$11:$C$565,2,0)</f>
        <v>#N/A</v>
      </c>
      <c r="J67" s="106" t="str">
        <f t="shared" si="4"/>
        <v>Gestión Administrativa y  financiera en apoyo al Desarrollo Académico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1441</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1441</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1441</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1441</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C14" sqref="C14"/>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1463</v>
      </c>
      <c r="Q2" s="122" t="s">
        <v>1501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2"/>
  <sheetViews>
    <sheetView topLeftCell="B1" zoomScale="70" zoomScaleNormal="70" workbookViewId="0">
      <pane ySplit="7" topLeftCell="A8" activePane="bottomLeft" state="frozen"/>
      <selection activeCell="M8" sqref="M8"/>
      <selection pane="bottomLeft" activeCell="E9" sqref="E9"/>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8.42578125" style="86" customWidth="1"/>
    <col min="5" max="5" width="20.140625" style="77" customWidth="1"/>
    <col min="6" max="6" width="46.5703125" style="86" customWidth="1"/>
    <col min="7" max="7" width="17"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18" width="20.5703125" style="86" customWidth="1"/>
    <col min="19"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90" t="s">
        <v>97</v>
      </c>
      <c r="B5" s="592" t="s">
        <v>111</v>
      </c>
      <c r="C5" s="602" t="s">
        <v>86</v>
      </c>
      <c r="D5" s="602" t="s">
        <v>87</v>
      </c>
      <c r="E5" s="602" t="s">
        <v>392</v>
      </c>
      <c r="F5" s="602" t="s">
        <v>88</v>
      </c>
      <c r="G5" s="605" t="s">
        <v>100</v>
      </c>
      <c r="H5" s="607"/>
      <c r="I5" s="607"/>
      <c r="J5" s="607"/>
      <c r="K5" s="607"/>
      <c r="L5" s="607"/>
      <c r="M5" s="607"/>
      <c r="N5" s="606"/>
      <c r="O5" s="611" t="s">
        <v>101</v>
      </c>
      <c r="P5" s="612"/>
      <c r="Q5" s="592" t="s">
        <v>102</v>
      </c>
      <c r="R5" s="592" t="s">
        <v>103</v>
      </c>
      <c r="S5" s="592" t="s">
        <v>110</v>
      </c>
      <c r="T5" s="592" t="s">
        <v>109</v>
      </c>
      <c r="U5" s="608" t="s">
        <v>89</v>
      </c>
    </row>
    <row r="6" spans="1:21" ht="14.45" customHeight="1" x14ac:dyDescent="0.25">
      <c r="A6" s="590"/>
      <c r="B6" s="590"/>
      <c r="C6" s="603"/>
      <c r="D6" s="603"/>
      <c r="E6" s="603"/>
      <c r="F6" s="603"/>
      <c r="G6" s="605" t="s">
        <v>104</v>
      </c>
      <c r="H6" s="606"/>
      <c r="I6" s="605" t="s">
        <v>105</v>
      </c>
      <c r="J6" s="606"/>
      <c r="K6" s="605" t="s">
        <v>106</v>
      </c>
      <c r="L6" s="606"/>
      <c r="M6" s="605" t="s">
        <v>107</v>
      </c>
      <c r="N6" s="606"/>
      <c r="O6" s="613"/>
      <c r="P6" s="614"/>
      <c r="Q6" s="590"/>
      <c r="R6" s="590"/>
      <c r="S6" s="590"/>
      <c r="T6" s="590"/>
      <c r="U6" s="609"/>
    </row>
    <row r="7" spans="1:21" ht="25.5" x14ac:dyDescent="0.25">
      <c r="A7" s="591"/>
      <c r="B7" s="591"/>
      <c r="C7" s="604"/>
      <c r="D7" s="604"/>
      <c r="E7" s="604"/>
      <c r="F7" s="604"/>
      <c r="G7" s="442" t="s">
        <v>108</v>
      </c>
      <c r="H7" s="442" t="s">
        <v>12</v>
      </c>
      <c r="I7" s="442" t="s">
        <v>108</v>
      </c>
      <c r="J7" s="442" t="s">
        <v>12</v>
      </c>
      <c r="K7" s="442" t="s">
        <v>108</v>
      </c>
      <c r="L7" s="442" t="s">
        <v>12</v>
      </c>
      <c r="M7" s="442" t="s">
        <v>108</v>
      </c>
      <c r="N7" s="442" t="s">
        <v>12</v>
      </c>
      <c r="O7" s="442" t="s">
        <v>108</v>
      </c>
      <c r="P7" s="442" t="s">
        <v>12</v>
      </c>
      <c r="Q7" s="591"/>
      <c r="R7" s="591"/>
      <c r="S7" s="591"/>
      <c r="T7" s="591"/>
      <c r="U7" s="610"/>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94.5" x14ac:dyDescent="0.25">
      <c r="A9" s="599" t="s">
        <v>1374</v>
      </c>
      <c r="B9" s="596" t="s">
        <v>1530</v>
      </c>
      <c r="C9" s="325" t="s">
        <v>1531</v>
      </c>
      <c r="D9" s="325" t="s">
        <v>1715</v>
      </c>
      <c r="E9" s="71" t="s">
        <v>1532</v>
      </c>
      <c r="F9" s="71" t="s">
        <v>1533</v>
      </c>
      <c r="G9" s="203">
        <v>1</v>
      </c>
      <c r="H9" s="204"/>
      <c r="I9" s="203"/>
      <c r="J9" s="204"/>
      <c r="K9" s="203"/>
      <c r="L9" s="204"/>
      <c r="M9" s="203"/>
      <c r="N9" s="204"/>
      <c r="O9" s="380">
        <f>G9+I9+K9+M9</f>
        <v>1</v>
      </c>
      <c r="P9" s="380">
        <f>H9+J9+L9+N9</f>
        <v>0</v>
      </c>
      <c r="Q9" s="71"/>
      <c r="R9" s="71" t="s">
        <v>1534</v>
      </c>
      <c r="S9" s="71" t="s">
        <v>1535</v>
      </c>
      <c r="T9" s="71" t="s">
        <v>1536</v>
      </c>
      <c r="U9" s="71" t="s">
        <v>1537</v>
      </c>
    </row>
    <row r="10" spans="1:21" ht="94.5" x14ac:dyDescent="0.25">
      <c r="A10" s="600"/>
      <c r="B10" s="597"/>
      <c r="C10" s="325" t="s">
        <v>1643</v>
      </c>
      <c r="D10" s="325" t="s">
        <v>1715</v>
      </c>
      <c r="E10" s="71" t="s">
        <v>1650</v>
      </c>
      <c r="F10" s="71" t="s">
        <v>1538</v>
      </c>
      <c r="G10" s="203">
        <v>1</v>
      </c>
      <c r="H10" s="204"/>
      <c r="I10" s="203"/>
      <c r="J10" s="204"/>
      <c r="K10" s="203"/>
      <c r="L10" s="204"/>
      <c r="M10" s="203"/>
      <c r="N10" s="204"/>
      <c r="O10" s="380">
        <f t="shared" ref="O10:O28" si="0">G10+I10+K10+M10</f>
        <v>1</v>
      </c>
      <c r="P10" s="380">
        <f t="shared" ref="P10:P28" si="1">H10+J10+L10+N10</f>
        <v>0</v>
      </c>
      <c r="Q10" s="71"/>
      <c r="R10" s="71" t="s">
        <v>1534</v>
      </c>
      <c r="S10" s="71" t="s">
        <v>1535</v>
      </c>
      <c r="T10" s="71" t="s">
        <v>1536</v>
      </c>
      <c r="U10" s="71" t="s">
        <v>1539</v>
      </c>
    </row>
    <row r="11" spans="1:21" ht="94.5" x14ac:dyDescent="0.25">
      <c r="A11" s="600"/>
      <c r="B11" s="597"/>
      <c r="C11" s="325" t="s">
        <v>1644</v>
      </c>
      <c r="D11" s="325" t="s">
        <v>1715</v>
      </c>
      <c r="E11" s="71" t="s">
        <v>1649</v>
      </c>
      <c r="F11" s="71" t="s">
        <v>1540</v>
      </c>
      <c r="G11" s="203">
        <v>1</v>
      </c>
      <c r="H11" s="204"/>
      <c r="I11" s="203"/>
      <c r="J11" s="204"/>
      <c r="K11" s="203"/>
      <c r="L11" s="204"/>
      <c r="M11" s="203"/>
      <c r="N11" s="204"/>
      <c r="O11" s="380">
        <f t="shared" si="0"/>
        <v>1</v>
      </c>
      <c r="P11" s="380">
        <f t="shared" si="1"/>
        <v>0</v>
      </c>
      <c r="Q11" s="71"/>
      <c r="R11" s="71" t="s">
        <v>1534</v>
      </c>
      <c r="S11" s="71" t="s">
        <v>1535</v>
      </c>
      <c r="T11" s="71" t="s">
        <v>1536</v>
      </c>
      <c r="U11" s="71" t="s">
        <v>1539</v>
      </c>
    </row>
    <row r="12" spans="1:21" ht="94.5" x14ac:dyDescent="0.25">
      <c r="A12" s="600"/>
      <c r="B12" s="597"/>
      <c r="C12" s="325" t="s">
        <v>1645</v>
      </c>
      <c r="D12" s="325" t="s">
        <v>1715</v>
      </c>
      <c r="E12" s="71" t="s">
        <v>1648</v>
      </c>
      <c r="F12" s="71" t="s">
        <v>1541</v>
      </c>
      <c r="G12" s="203">
        <v>1</v>
      </c>
      <c r="H12" s="204"/>
      <c r="I12" s="203"/>
      <c r="J12" s="204"/>
      <c r="K12" s="203"/>
      <c r="L12" s="204"/>
      <c r="M12" s="203"/>
      <c r="N12" s="204"/>
      <c r="O12" s="380">
        <f t="shared" si="0"/>
        <v>1</v>
      </c>
      <c r="P12" s="380">
        <f t="shared" si="1"/>
        <v>0</v>
      </c>
      <c r="Q12" s="71"/>
      <c r="R12" s="71" t="s">
        <v>1534</v>
      </c>
      <c r="S12" s="71" t="s">
        <v>1535</v>
      </c>
      <c r="T12" s="71" t="s">
        <v>1536</v>
      </c>
      <c r="U12" s="71" t="s">
        <v>1539</v>
      </c>
    </row>
    <row r="13" spans="1:21" ht="337.5" customHeight="1" x14ac:dyDescent="0.25">
      <c r="A13" s="600"/>
      <c r="B13" s="597"/>
      <c r="C13" s="325" t="s">
        <v>1646</v>
      </c>
      <c r="D13" s="325" t="s">
        <v>1651</v>
      </c>
      <c r="E13" s="71" t="s">
        <v>1647</v>
      </c>
      <c r="F13" s="71" t="s">
        <v>1652</v>
      </c>
      <c r="G13" s="203"/>
      <c r="H13" s="204">
        <f>'1. TALLERES SEMINARIOS'!D124</f>
        <v>62845.333333333336</v>
      </c>
      <c r="I13" s="203">
        <v>0.5</v>
      </c>
      <c r="J13" s="204"/>
      <c r="K13" s="203">
        <v>0.5</v>
      </c>
      <c r="L13" s="204"/>
      <c r="M13" s="203"/>
      <c r="N13" s="204"/>
      <c r="O13" s="206">
        <f t="shared" si="0"/>
        <v>1</v>
      </c>
      <c r="P13" s="380">
        <f t="shared" si="1"/>
        <v>62845.333333333336</v>
      </c>
      <c r="Q13" s="71"/>
      <c r="R13" s="250" t="s">
        <v>1654</v>
      </c>
      <c r="S13" s="71" t="s">
        <v>1535</v>
      </c>
      <c r="T13" s="71" t="s">
        <v>1655</v>
      </c>
      <c r="U13" s="71" t="s">
        <v>1656</v>
      </c>
    </row>
    <row r="14" spans="1:21" ht="15.75" x14ac:dyDescent="0.25">
      <c r="A14" s="600"/>
      <c r="B14" s="597"/>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600"/>
      <c r="B15" s="597"/>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s="467" customFormat="1" ht="15.75" x14ac:dyDescent="0.25">
      <c r="A16" s="600"/>
      <c r="B16" s="597"/>
      <c r="C16" s="325"/>
      <c r="D16" s="325"/>
      <c r="E16" s="71"/>
      <c r="F16" s="71"/>
      <c r="G16" s="203"/>
      <c r="H16" s="204"/>
      <c r="I16" s="203"/>
      <c r="J16" s="204"/>
      <c r="K16" s="203"/>
      <c r="L16" s="204"/>
      <c r="M16" s="203"/>
      <c r="N16" s="204"/>
      <c r="O16" s="380"/>
      <c r="P16" s="380"/>
      <c r="Q16" s="71"/>
      <c r="R16" s="71"/>
      <c r="S16" s="71"/>
      <c r="T16" s="71"/>
      <c r="U16" s="71"/>
    </row>
    <row r="17" spans="1:21" ht="15.75" x14ac:dyDescent="0.25">
      <c r="A17" s="600"/>
      <c r="B17" s="597"/>
      <c r="C17" s="325"/>
      <c r="D17" s="325"/>
      <c r="E17" s="71"/>
      <c r="F17" s="71"/>
      <c r="G17" s="203"/>
      <c r="H17" s="204"/>
      <c r="I17" s="203"/>
      <c r="J17" s="204"/>
      <c r="K17" s="203"/>
      <c r="L17" s="204"/>
      <c r="M17" s="203"/>
      <c r="N17" s="204"/>
      <c r="O17" s="380">
        <f t="shared" si="0"/>
        <v>0</v>
      </c>
      <c r="P17" s="380">
        <f t="shared" si="1"/>
        <v>0</v>
      </c>
      <c r="Q17" s="71"/>
      <c r="R17" s="71"/>
      <c r="S17" s="71"/>
      <c r="T17" s="71"/>
      <c r="U17" s="71"/>
    </row>
    <row r="18" spans="1:21" ht="15.75" x14ac:dyDescent="0.25">
      <c r="A18" s="600"/>
      <c r="B18" s="597"/>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601"/>
      <c r="B19" s="598"/>
      <c r="C19" s="325"/>
      <c r="D19" s="325"/>
      <c r="E19" s="71"/>
      <c r="F19" s="71"/>
      <c r="G19" s="203"/>
      <c r="H19" s="204"/>
      <c r="I19" s="203"/>
      <c r="J19" s="204"/>
      <c r="K19" s="203"/>
      <c r="L19" s="204"/>
      <c r="M19" s="203"/>
      <c r="N19" s="204"/>
      <c r="O19" s="380">
        <f t="shared" si="0"/>
        <v>0</v>
      </c>
      <c r="P19" s="380">
        <f t="shared" si="1"/>
        <v>0</v>
      </c>
      <c r="Q19" s="205"/>
      <c r="R19" s="71"/>
      <c r="S19" s="71"/>
      <c r="T19" s="71"/>
      <c r="U19" s="71"/>
    </row>
    <row r="20" spans="1:21" ht="15.75" x14ac:dyDescent="0.25">
      <c r="A20" s="593" t="s">
        <v>1376</v>
      </c>
      <c r="B20" s="593" t="s">
        <v>1375</v>
      </c>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94"/>
      <c r="B21" s="594"/>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94"/>
      <c r="B22" s="594"/>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94"/>
      <c r="B23" s="594"/>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94"/>
      <c r="B24" s="594"/>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94"/>
      <c r="B25" s="594"/>
      <c r="C25" s="345"/>
      <c r="D25" s="325"/>
      <c r="E25" s="71"/>
      <c r="F25" s="71"/>
      <c r="G25" s="71"/>
      <c r="H25" s="346"/>
      <c r="I25" s="71"/>
      <c r="J25" s="71"/>
      <c r="K25" s="71"/>
      <c r="L25" s="346"/>
      <c r="M25" s="71"/>
      <c r="N25" s="71"/>
      <c r="O25" s="380">
        <f t="shared" si="0"/>
        <v>0</v>
      </c>
      <c r="P25" s="380">
        <f t="shared" si="1"/>
        <v>0</v>
      </c>
      <c r="Q25" s="71"/>
      <c r="R25" s="71"/>
      <c r="S25" s="71"/>
      <c r="T25" s="71"/>
      <c r="U25" s="71"/>
    </row>
    <row r="26" spans="1:21" ht="15.75" x14ac:dyDescent="0.25">
      <c r="A26" s="594"/>
      <c r="B26" s="594"/>
      <c r="C26" s="345"/>
      <c r="D26" s="325"/>
      <c r="E26" s="71"/>
      <c r="F26" s="71"/>
      <c r="G26" s="203"/>
      <c r="H26" s="71"/>
      <c r="I26" s="71"/>
      <c r="J26" s="71"/>
      <c r="K26" s="71"/>
      <c r="L26" s="71"/>
      <c r="M26" s="71"/>
      <c r="N26" s="71"/>
      <c r="O26" s="380">
        <f t="shared" si="0"/>
        <v>0</v>
      </c>
      <c r="P26" s="380">
        <f t="shared" si="1"/>
        <v>0</v>
      </c>
      <c r="Q26" s="71"/>
      <c r="R26" s="71"/>
      <c r="S26" s="71"/>
      <c r="T26" s="71"/>
      <c r="U26" s="71"/>
    </row>
    <row r="27" spans="1:21" ht="15.75" x14ac:dyDescent="0.25">
      <c r="A27" s="594"/>
      <c r="B27" s="594"/>
      <c r="C27" s="345"/>
      <c r="D27" s="345"/>
      <c r="E27" s="71"/>
      <c r="F27" s="71"/>
      <c r="G27" s="71"/>
      <c r="H27" s="71"/>
      <c r="I27" s="71"/>
      <c r="J27" s="71"/>
      <c r="K27" s="71"/>
      <c r="L27" s="71"/>
      <c r="M27" s="71"/>
      <c r="N27" s="71"/>
      <c r="O27" s="380">
        <f t="shared" si="0"/>
        <v>0</v>
      </c>
      <c r="P27" s="380">
        <f t="shared" si="1"/>
        <v>0</v>
      </c>
      <c r="Q27" s="71"/>
      <c r="R27" s="71"/>
      <c r="S27" s="71"/>
      <c r="T27" s="71"/>
      <c r="U27" s="71"/>
    </row>
    <row r="28" spans="1:21" ht="15.75" x14ac:dyDescent="0.25">
      <c r="A28" s="595"/>
      <c r="B28" s="595"/>
      <c r="C28" s="345"/>
      <c r="D28" s="345"/>
      <c r="E28" s="71"/>
      <c r="F28" s="71"/>
      <c r="G28" s="71"/>
      <c r="H28" s="71"/>
      <c r="I28" s="71"/>
      <c r="J28" s="71"/>
      <c r="K28" s="71"/>
      <c r="L28" s="71"/>
      <c r="M28" s="71"/>
      <c r="N28" s="71"/>
      <c r="O28" s="380">
        <f t="shared" si="0"/>
        <v>0</v>
      </c>
      <c r="P28" s="380">
        <f t="shared" si="1"/>
        <v>0</v>
      </c>
      <c r="Q28" s="71"/>
      <c r="R28" s="71"/>
      <c r="S28" s="71"/>
      <c r="T28" s="71"/>
      <c r="U28" s="72"/>
    </row>
    <row r="29" spans="1:21" ht="15.6" customHeight="1" x14ac:dyDescent="0.25">
      <c r="A29" s="296"/>
      <c r="B29" s="297"/>
      <c r="C29" s="296" t="s">
        <v>1351</v>
      </c>
      <c r="D29" s="297"/>
      <c r="E29" s="297"/>
      <c r="F29" s="298"/>
      <c r="G29" s="232">
        <f t="shared" ref="G29:P29" si="2">SUM(G9:G28)</f>
        <v>4</v>
      </c>
      <c r="H29" s="232">
        <f t="shared" si="2"/>
        <v>62845.333333333336</v>
      </c>
      <c r="I29" s="232">
        <f t="shared" si="2"/>
        <v>0.5</v>
      </c>
      <c r="J29" s="232">
        <f t="shared" si="2"/>
        <v>0</v>
      </c>
      <c r="K29" s="232">
        <f t="shared" si="2"/>
        <v>0.5</v>
      </c>
      <c r="L29" s="232">
        <f t="shared" si="2"/>
        <v>0</v>
      </c>
      <c r="M29" s="232">
        <f t="shared" si="2"/>
        <v>0</v>
      </c>
      <c r="N29" s="232">
        <f t="shared" si="2"/>
        <v>0</v>
      </c>
      <c r="O29" s="232">
        <f t="shared" si="2"/>
        <v>5</v>
      </c>
      <c r="P29" s="232">
        <f t="shared" si="2"/>
        <v>62845.333333333336</v>
      </c>
      <c r="Q29" s="207"/>
      <c r="R29" s="207"/>
      <c r="S29" s="207"/>
      <c r="T29" s="207"/>
      <c r="U29" s="210"/>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row r="92" spans="5:5" x14ac:dyDescent="0.25">
      <c r="E92"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20:B28"/>
    <mergeCell ref="B9:B19"/>
    <mergeCell ref="A9:A19"/>
    <mergeCell ref="A20:A28"/>
  </mergeCells>
  <conditionalFormatting sqref="E9:E28">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82"/>
  <sheetViews>
    <sheetView showGridLines="0" topLeftCell="C1" zoomScale="80" zoomScaleNormal="80" workbookViewId="0">
      <pane ySplit="6" topLeftCell="A7" activePane="bottomLeft" state="frozen"/>
      <selection sqref="A1:V1"/>
      <selection pane="bottomLeft" activeCell="C27" sqref="C27"/>
    </sheetView>
  </sheetViews>
  <sheetFormatPr baseColWidth="10" defaultColWidth="12.5703125" defaultRowHeight="12" x14ac:dyDescent="0.25"/>
  <cols>
    <col min="1" max="1" width="35.140625" style="261" customWidth="1"/>
    <col min="2" max="2" width="48.140625" style="253" customWidth="1"/>
    <col min="3" max="3" width="88.140625" style="253" customWidth="1"/>
    <col min="4" max="4" width="38.42578125" style="253" customWidth="1"/>
    <col min="5" max="5" width="19.85546875" style="262" customWidth="1"/>
    <col min="6" max="6" width="52.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18" width="38.85546875" style="253" customWidth="1"/>
    <col min="19" max="19" width="35.140625" style="253" customWidth="1"/>
    <col min="20" max="20" width="26" style="253" customWidth="1"/>
    <col min="21" max="21" width="27.5703125" style="253" customWidth="1"/>
    <col min="22" max="16384" width="12.5703125" style="253"/>
  </cols>
  <sheetData>
    <row r="1" spans="1:21" s="245" customFormat="1" ht="18.75" x14ac:dyDescent="0.25">
      <c r="B1" s="290"/>
      <c r="C1" s="290"/>
      <c r="D1" s="290"/>
      <c r="E1" s="290"/>
      <c r="F1" s="290"/>
      <c r="G1" s="290" t="s">
        <v>1379</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90" t="s">
        <v>97</v>
      </c>
      <c r="B4" s="592" t="s">
        <v>111</v>
      </c>
      <c r="C4" s="602" t="s">
        <v>86</v>
      </c>
      <c r="D4" s="602" t="s">
        <v>87</v>
      </c>
      <c r="E4" s="602" t="s">
        <v>392</v>
      </c>
      <c r="F4" s="602" t="s">
        <v>88</v>
      </c>
      <c r="G4" s="605" t="s">
        <v>100</v>
      </c>
      <c r="H4" s="607"/>
      <c r="I4" s="607"/>
      <c r="J4" s="607"/>
      <c r="K4" s="607"/>
      <c r="L4" s="607"/>
      <c r="M4" s="607"/>
      <c r="N4" s="606"/>
      <c r="O4" s="611" t="s">
        <v>101</v>
      </c>
      <c r="P4" s="612"/>
      <c r="Q4" s="592" t="s">
        <v>102</v>
      </c>
      <c r="R4" s="592" t="s">
        <v>103</v>
      </c>
      <c r="S4" s="592" t="s">
        <v>110</v>
      </c>
      <c r="T4" s="592" t="s">
        <v>109</v>
      </c>
      <c r="U4" s="608" t="s">
        <v>89</v>
      </c>
    </row>
    <row r="5" spans="1:21" s="67" customFormat="1" ht="15" customHeight="1" x14ac:dyDescent="0.25">
      <c r="A5" s="590"/>
      <c r="B5" s="590"/>
      <c r="C5" s="603"/>
      <c r="D5" s="603"/>
      <c r="E5" s="603"/>
      <c r="F5" s="603"/>
      <c r="G5" s="605" t="s">
        <v>104</v>
      </c>
      <c r="H5" s="606"/>
      <c r="I5" s="605" t="s">
        <v>105</v>
      </c>
      <c r="J5" s="606"/>
      <c r="K5" s="605" t="s">
        <v>106</v>
      </c>
      <c r="L5" s="606"/>
      <c r="M5" s="605" t="s">
        <v>107</v>
      </c>
      <c r="N5" s="606"/>
      <c r="O5" s="613"/>
      <c r="P5" s="614"/>
      <c r="Q5" s="590"/>
      <c r="R5" s="590"/>
      <c r="S5" s="590"/>
      <c r="T5" s="590"/>
      <c r="U5" s="609"/>
    </row>
    <row r="6" spans="1:21" s="67" customFormat="1" ht="24" customHeight="1" x14ac:dyDescent="0.25">
      <c r="A6" s="591"/>
      <c r="B6" s="591"/>
      <c r="C6" s="604"/>
      <c r="D6" s="604"/>
      <c r="E6" s="604"/>
      <c r="F6" s="604"/>
      <c r="G6" s="442" t="s">
        <v>108</v>
      </c>
      <c r="H6" s="442" t="s">
        <v>12</v>
      </c>
      <c r="I6" s="442" t="s">
        <v>108</v>
      </c>
      <c r="J6" s="442" t="s">
        <v>12</v>
      </c>
      <c r="K6" s="442" t="s">
        <v>108</v>
      </c>
      <c r="L6" s="442" t="s">
        <v>12</v>
      </c>
      <c r="M6" s="442" t="s">
        <v>108</v>
      </c>
      <c r="N6" s="442" t="s">
        <v>12</v>
      </c>
      <c r="O6" s="442" t="s">
        <v>108</v>
      </c>
      <c r="P6" s="442" t="s">
        <v>12</v>
      </c>
      <c r="Q6" s="591"/>
      <c r="R6" s="591"/>
      <c r="S6" s="591"/>
      <c r="T6" s="591"/>
      <c r="U6" s="610"/>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63" x14ac:dyDescent="0.25">
      <c r="A8" s="615" t="s">
        <v>1377</v>
      </c>
      <c r="B8" s="615" t="s">
        <v>1442</v>
      </c>
      <c r="C8" s="527" t="s">
        <v>1595</v>
      </c>
      <c r="D8" s="308" t="s">
        <v>1594</v>
      </c>
      <c r="E8" s="308" t="s">
        <v>1618</v>
      </c>
      <c r="F8" s="308" t="s">
        <v>1596</v>
      </c>
      <c r="G8" s="251">
        <v>0.5</v>
      </c>
      <c r="H8" s="250">
        <f>'5. ACTIVIDADES ESPECIALES'!D54</f>
        <v>4500</v>
      </c>
      <c r="I8" s="251">
        <v>0.5</v>
      </c>
      <c r="J8" s="252"/>
      <c r="K8" s="250"/>
      <c r="L8" s="231"/>
      <c r="M8" s="251"/>
      <c r="N8" s="231"/>
      <c r="O8" s="251">
        <v>1</v>
      </c>
      <c r="P8" s="384">
        <f>H8+J8+L8+N8</f>
        <v>4500</v>
      </c>
      <c r="Q8" s="250"/>
      <c r="R8" s="250" t="s">
        <v>1869</v>
      </c>
      <c r="S8" s="250" t="s">
        <v>1870</v>
      </c>
      <c r="T8" s="250" t="s">
        <v>1871</v>
      </c>
      <c r="U8" s="308" t="s">
        <v>1872</v>
      </c>
    </row>
    <row r="9" spans="1:21" ht="15.75" x14ac:dyDescent="0.25">
      <c r="A9" s="616"/>
      <c r="B9" s="616"/>
      <c r="C9" s="527" t="s">
        <v>1613</v>
      </c>
      <c r="D9" s="308" t="s">
        <v>1614</v>
      </c>
      <c r="E9" s="308" t="s">
        <v>1617</v>
      </c>
      <c r="F9" s="308" t="s">
        <v>1615</v>
      </c>
      <c r="G9" s="251">
        <v>0.25</v>
      </c>
      <c r="H9" s="250">
        <f>'5. ACTIVIDADES ESPECIALES'!D142</f>
        <v>60000</v>
      </c>
      <c r="I9" s="251">
        <v>0.25</v>
      </c>
      <c r="J9" s="252"/>
      <c r="K9" s="251">
        <v>0.25</v>
      </c>
      <c r="L9" s="231"/>
      <c r="M9" s="251">
        <v>0.25</v>
      </c>
      <c r="N9" s="231"/>
      <c r="O9" s="251">
        <v>1</v>
      </c>
      <c r="P9" s="384">
        <f t="shared" ref="P9:P65" si="0">H9+J9+L9+N9</f>
        <v>60000</v>
      </c>
      <c r="Q9" s="250"/>
      <c r="R9" s="250"/>
      <c r="S9" s="250"/>
      <c r="T9" s="250"/>
      <c r="U9" s="308"/>
    </row>
    <row r="10" spans="1:21" ht="31.5" x14ac:dyDescent="0.25">
      <c r="A10" s="616"/>
      <c r="B10" s="616"/>
      <c r="C10" s="527" t="s">
        <v>1619</v>
      </c>
      <c r="D10" s="308" t="s">
        <v>1620</v>
      </c>
      <c r="E10" s="308" t="s">
        <v>1621</v>
      </c>
      <c r="F10" s="308" t="s">
        <v>1615</v>
      </c>
      <c r="G10" s="251">
        <v>0.25</v>
      </c>
      <c r="H10" s="250"/>
      <c r="I10" s="251"/>
      <c r="J10" s="252"/>
      <c r="K10" s="250"/>
      <c r="L10" s="231"/>
      <c r="M10" s="251"/>
      <c r="N10" s="231"/>
      <c r="O10" s="383">
        <f t="shared" ref="O10:O65" si="1">G10+I10+K10+M10</f>
        <v>0.25</v>
      </c>
      <c r="P10" s="384">
        <f t="shared" si="0"/>
        <v>0</v>
      </c>
      <c r="Q10" s="250"/>
      <c r="R10" s="250"/>
      <c r="S10" s="250"/>
      <c r="T10" s="250"/>
      <c r="U10" s="308"/>
    </row>
    <row r="11" spans="1:21" ht="63" x14ac:dyDescent="0.25">
      <c r="A11" s="616"/>
      <c r="B11" s="616"/>
      <c r="C11" s="545" t="s">
        <v>1828</v>
      </c>
      <c r="D11" s="491" t="s">
        <v>1829</v>
      </c>
      <c r="E11" s="308" t="s">
        <v>1737</v>
      </c>
      <c r="F11" s="363" t="s">
        <v>1830</v>
      </c>
      <c r="G11" s="492">
        <v>0.25</v>
      </c>
      <c r="H11" s="493">
        <f>'5. ACTIVIDADES ESPECIALES'!D451</f>
        <v>60000</v>
      </c>
      <c r="I11" s="492">
        <v>0.25</v>
      </c>
      <c r="J11" s="493"/>
      <c r="K11" s="492">
        <v>0.25</v>
      </c>
      <c r="L11" s="493"/>
      <c r="M11" s="492">
        <v>0.25</v>
      </c>
      <c r="N11" s="493"/>
      <c r="O11" s="533">
        <f t="shared" si="1"/>
        <v>1</v>
      </c>
      <c r="P11" s="403">
        <f t="shared" si="0"/>
        <v>60000</v>
      </c>
      <c r="Q11" s="363"/>
      <c r="R11" s="363" t="s">
        <v>1831</v>
      </c>
      <c r="S11" s="363" t="s">
        <v>1832</v>
      </c>
      <c r="T11" s="363" t="s">
        <v>1833</v>
      </c>
      <c r="U11" s="363" t="s">
        <v>1743</v>
      </c>
    </row>
    <row r="12" spans="1:21" ht="63" x14ac:dyDescent="0.25">
      <c r="A12" s="616"/>
      <c r="B12" s="616"/>
      <c r="C12" s="527" t="s">
        <v>1890</v>
      </c>
      <c r="D12" s="308" t="s">
        <v>1907</v>
      </c>
      <c r="E12" s="308" t="s">
        <v>1874</v>
      </c>
      <c r="F12" s="308" t="s">
        <v>1908</v>
      </c>
      <c r="G12" s="251">
        <v>0.25</v>
      </c>
      <c r="H12" s="250"/>
      <c r="I12" s="251">
        <v>0.25</v>
      </c>
      <c r="J12" s="252"/>
      <c r="K12" s="251">
        <v>0.25</v>
      </c>
      <c r="L12" s="231"/>
      <c r="M12" s="251">
        <v>0.25</v>
      </c>
      <c r="N12" s="231"/>
      <c r="O12" s="206">
        <f t="shared" si="1"/>
        <v>1</v>
      </c>
      <c r="P12" s="384">
        <f t="shared" si="0"/>
        <v>0</v>
      </c>
      <c r="Q12" s="250"/>
      <c r="R12" s="250" t="s">
        <v>1835</v>
      </c>
      <c r="S12" s="250" t="s">
        <v>1836</v>
      </c>
      <c r="T12" s="250" t="s">
        <v>1837</v>
      </c>
      <c r="U12" s="308" t="s">
        <v>1838</v>
      </c>
    </row>
    <row r="13" spans="1:21" ht="47.25" x14ac:dyDescent="0.25">
      <c r="A13" s="616"/>
      <c r="B13" s="616"/>
      <c r="C13" s="527" t="s">
        <v>1891</v>
      </c>
      <c r="D13" s="308" t="s">
        <v>1906</v>
      </c>
      <c r="E13" s="308" t="s">
        <v>1875</v>
      </c>
      <c r="F13" s="308" t="s">
        <v>1909</v>
      </c>
      <c r="G13" s="251">
        <v>0.5</v>
      </c>
      <c r="H13" s="250"/>
      <c r="I13" s="251">
        <v>0.5</v>
      </c>
      <c r="J13" s="252"/>
      <c r="K13" s="250"/>
      <c r="L13" s="231"/>
      <c r="M13" s="251"/>
      <c r="N13" s="231"/>
      <c r="O13" s="206">
        <f t="shared" si="1"/>
        <v>1</v>
      </c>
      <c r="P13" s="384">
        <f t="shared" si="0"/>
        <v>0</v>
      </c>
      <c r="Q13" s="250"/>
      <c r="R13" s="250" t="s">
        <v>1839</v>
      </c>
      <c r="S13" s="250" t="s">
        <v>1840</v>
      </c>
      <c r="T13" s="250" t="s">
        <v>1841</v>
      </c>
      <c r="U13" s="308" t="s">
        <v>1838</v>
      </c>
    </row>
    <row r="14" spans="1:21" ht="47.25" x14ac:dyDescent="0.25">
      <c r="A14" s="616"/>
      <c r="B14" s="616"/>
      <c r="C14" s="527" t="s">
        <v>1892</v>
      </c>
      <c r="D14" s="308" t="s">
        <v>1905</v>
      </c>
      <c r="E14" s="308" t="s">
        <v>1876</v>
      </c>
      <c r="F14" s="308" t="s">
        <v>1910</v>
      </c>
      <c r="G14" s="251">
        <v>0.25</v>
      </c>
      <c r="H14" s="250"/>
      <c r="I14" s="251">
        <v>0.25</v>
      </c>
      <c r="J14" s="252"/>
      <c r="K14" s="251">
        <v>0.25</v>
      </c>
      <c r="L14" s="231"/>
      <c r="M14" s="251">
        <v>0.25</v>
      </c>
      <c r="N14" s="231"/>
      <c r="O14" s="206">
        <f t="shared" si="1"/>
        <v>1</v>
      </c>
      <c r="P14" s="384">
        <f t="shared" si="0"/>
        <v>0</v>
      </c>
      <c r="Q14" s="250"/>
      <c r="R14" s="250" t="s">
        <v>1842</v>
      </c>
      <c r="S14" s="250" t="s">
        <v>1843</v>
      </c>
      <c r="T14" s="250" t="s">
        <v>1844</v>
      </c>
      <c r="U14" s="308" t="s">
        <v>1845</v>
      </c>
    </row>
    <row r="15" spans="1:21" ht="78.75" x14ac:dyDescent="0.25">
      <c r="A15" s="616"/>
      <c r="B15" s="616"/>
      <c r="C15" s="527" t="s">
        <v>1893</v>
      </c>
      <c r="D15" s="308" t="s">
        <v>1904</v>
      </c>
      <c r="E15" s="308" t="s">
        <v>1877</v>
      </c>
      <c r="F15" s="308" t="s">
        <v>1911</v>
      </c>
      <c r="G15" s="251">
        <v>0.5</v>
      </c>
      <c r="H15" s="250"/>
      <c r="I15" s="251">
        <v>0.5</v>
      </c>
      <c r="J15" s="252"/>
      <c r="K15" s="250"/>
      <c r="L15" s="231"/>
      <c r="M15" s="251"/>
      <c r="N15" s="231"/>
      <c r="O15" s="206">
        <f t="shared" ref="O15:O16" si="2">G15+I15+K15+M15</f>
        <v>1</v>
      </c>
      <c r="P15" s="384">
        <f t="shared" ref="P15:P19" si="3">H15+J15+L15+N15</f>
        <v>0</v>
      </c>
      <c r="Q15" s="250"/>
      <c r="R15" s="250" t="s">
        <v>1847</v>
      </c>
      <c r="S15" s="308" t="s">
        <v>1846</v>
      </c>
      <c r="T15" s="250" t="s">
        <v>1848</v>
      </c>
      <c r="U15" s="308" t="s">
        <v>1849</v>
      </c>
    </row>
    <row r="16" spans="1:21" ht="47.25" x14ac:dyDescent="0.25">
      <c r="A16" s="616"/>
      <c r="B16" s="616"/>
      <c r="C16" s="527" t="s">
        <v>1894</v>
      </c>
      <c r="D16" s="308" t="s">
        <v>1903</v>
      </c>
      <c r="E16" s="308" t="s">
        <v>1878</v>
      </c>
      <c r="F16" s="308" t="s">
        <v>1912</v>
      </c>
      <c r="G16" s="251">
        <v>0.25</v>
      </c>
      <c r="H16" s="252">
        <v>100000</v>
      </c>
      <c r="I16" s="251">
        <v>0.25</v>
      </c>
      <c r="J16" s="252">
        <v>100000</v>
      </c>
      <c r="K16" s="251">
        <v>0.25</v>
      </c>
      <c r="L16" s="252">
        <v>100000</v>
      </c>
      <c r="M16" s="251">
        <v>0.25</v>
      </c>
      <c r="N16" s="252">
        <v>100000</v>
      </c>
      <c r="O16" s="206">
        <f t="shared" si="2"/>
        <v>1</v>
      </c>
      <c r="P16" s="384">
        <f t="shared" si="3"/>
        <v>400000</v>
      </c>
      <c r="Q16" s="250"/>
      <c r="R16" s="250" t="s">
        <v>1852</v>
      </c>
      <c r="S16" s="250" t="s">
        <v>1851</v>
      </c>
      <c r="T16" s="250" t="s">
        <v>1850</v>
      </c>
      <c r="U16" s="308" t="s">
        <v>1546</v>
      </c>
    </row>
    <row r="17" spans="1:21" ht="110.25" x14ac:dyDescent="0.25">
      <c r="A17" s="616"/>
      <c r="B17" s="616"/>
      <c r="C17" s="546" t="s">
        <v>1895</v>
      </c>
      <c r="D17" s="255" t="s">
        <v>1902</v>
      </c>
      <c r="E17" s="347" t="s">
        <v>1917</v>
      </c>
      <c r="F17" s="255" t="s">
        <v>1913</v>
      </c>
      <c r="G17" s="547">
        <v>0.5</v>
      </c>
      <c r="H17" s="548">
        <f>'[1]5. ACTIVIDADES ESPECIALES'!D17</f>
        <v>0</v>
      </c>
      <c r="I17" s="547">
        <v>0.5</v>
      </c>
      <c r="J17" s="548"/>
      <c r="K17" s="255"/>
      <c r="L17" s="271"/>
      <c r="M17" s="547"/>
      <c r="N17" s="271"/>
      <c r="O17" s="549">
        <v>1</v>
      </c>
      <c r="P17" s="392">
        <f t="shared" si="3"/>
        <v>0</v>
      </c>
      <c r="Q17" s="255"/>
      <c r="R17" s="255" t="s">
        <v>1879</v>
      </c>
      <c r="S17" s="550" t="s">
        <v>1880</v>
      </c>
      <c r="T17" s="550" t="s">
        <v>1881</v>
      </c>
      <c r="U17" s="550" t="s">
        <v>1882</v>
      </c>
    </row>
    <row r="18" spans="1:21" ht="61.5" customHeight="1" x14ac:dyDescent="0.25">
      <c r="A18" s="616"/>
      <c r="B18" s="616"/>
      <c r="C18" s="546" t="s">
        <v>1896</v>
      </c>
      <c r="D18" s="255" t="s">
        <v>1901</v>
      </c>
      <c r="E18" s="347" t="s">
        <v>1918</v>
      </c>
      <c r="F18" s="255" t="s">
        <v>1914</v>
      </c>
      <c r="G18" s="547">
        <v>0.5</v>
      </c>
      <c r="H18" s="548">
        <f>'[1]5. ACTIVIDADES ESPECIALES'!D61</f>
        <v>0</v>
      </c>
      <c r="I18" s="547">
        <v>0.25</v>
      </c>
      <c r="J18" s="548"/>
      <c r="K18" s="547">
        <v>0.25</v>
      </c>
      <c r="L18" s="271"/>
      <c r="M18" s="547"/>
      <c r="N18" s="271"/>
      <c r="O18" s="549">
        <v>1</v>
      </c>
      <c r="P18" s="392">
        <f t="shared" si="3"/>
        <v>0</v>
      </c>
      <c r="Q18" s="255"/>
      <c r="R18" s="255" t="s">
        <v>1883</v>
      </c>
      <c r="S18" s="550" t="s">
        <v>1880</v>
      </c>
      <c r="T18" s="550" t="s">
        <v>1884</v>
      </c>
      <c r="U18" s="550" t="s">
        <v>1882</v>
      </c>
    </row>
    <row r="19" spans="1:21" ht="94.5" x14ac:dyDescent="0.25">
      <c r="A19" s="616"/>
      <c r="B19" s="616"/>
      <c r="C19" s="255" t="s">
        <v>1897</v>
      </c>
      <c r="D19" s="255" t="s">
        <v>1900</v>
      </c>
      <c r="E19" s="347" t="s">
        <v>1919</v>
      </c>
      <c r="F19" s="255" t="s">
        <v>1915</v>
      </c>
      <c r="G19" s="547">
        <v>0.5</v>
      </c>
      <c r="H19" s="255">
        <f>'[1]5. ACTIVIDADES ESPECIALES'!D105</f>
        <v>0</v>
      </c>
      <c r="I19" s="547">
        <v>0.5</v>
      </c>
      <c r="J19" s="548"/>
      <c r="K19" s="255"/>
      <c r="L19" s="271"/>
      <c r="M19" s="547"/>
      <c r="N19" s="271"/>
      <c r="O19" s="549">
        <v>1</v>
      </c>
      <c r="P19" s="392">
        <f t="shared" si="3"/>
        <v>0</v>
      </c>
      <c r="Q19" s="255"/>
      <c r="R19" s="255" t="s">
        <v>1885</v>
      </c>
      <c r="S19" s="550" t="s">
        <v>1880</v>
      </c>
      <c r="T19" s="550" t="s">
        <v>1886</v>
      </c>
      <c r="U19" s="550" t="s">
        <v>1882</v>
      </c>
    </row>
    <row r="20" spans="1:21" ht="109.5" customHeight="1" x14ac:dyDescent="0.25">
      <c r="A20" s="616"/>
      <c r="B20" s="616"/>
      <c r="C20" s="255" t="s">
        <v>1898</v>
      </c>
      <c r="D20" s="255" t="s">
        <v>1899</v>
      </c>
      <c r="E20" s="347" t="s">
        <v>1920</v>
      </c>
      <c r="F20" s="255" t="s">
        <v>1916</v>
      </c>
      <c r="G20" s="547">
        <v>0.5</v>
      </c>
      <c r="H20" s="551">
        <f>('[1]5. ACTIVIDADES ESPECIALES'!F156+'[1]5. ACTIVIDADES ESPECIALES'!F157)</f>
        <v>0</v>
      </c>
      <c r="I20" s="547">
        <v>0.25</v>
      </c>
      <c r="J20" s="548"/>
      <c r="K20" s="547">
        <v>0.25</v>
      </c>
      <c r="L20" s="271"/>
      <c r="M20" s="547"/>
      <c r="N20" s="271"/>
      <c r="O20" s="549">
        <v>1</v>
      </c>
      <c r="P20" s="392">
        <f t="shared" ref="P20" si="4">H20+J20+L20+N20</f>
        <v>0</v>
      </c>
      <c r="Q20" s="255"/>
      <c r="R20" s="255" t="s">
        <v>1887</v>
      </c>
      <c r="S20" s="550" t="s">
        <v>1888</v>
      </c>
      <c r="T20" s="550" t="s">
        <v>1889</v>
      </c>
      <c r="U20" s="550" t="s">
        <v>1882</v>
      </c>
    </row>
    <row r="21" spans="1:21" ht="47.25" x14ac:dyDescent="0.25">
      <c r="A21" s="616"/>
      <c r="B21" s="616"/>
      <c r="C21" s="527" t="s">
        <v>2010</v>
      </c>
      <c r="D21" s="308"/>
      <c r="E21" s="347"/>
      <c r="F21" s="250" t="s">
        <v>2004</v>
      </c>
      <c r="G21" s="547"/>
      <c r="H21" s="551"/>
      <c r="I21" s="547"/>
      <c r="J21" s="548"/>
      <c r="K21" s="547"/>
      <c r="L21" s="271"/>
      <c r="M21" s="547"/>
      <c r="N21" s="271"/>
      <c r="O21" s="549"/>
      <c r="P21" s="392"/>
      <c r="Q21" s="255"/>
      <c r="R21" s="255"/>
      <c r="S21" s="550"/>
      <c r="T21" s="550"/>
      <c r="U21" s="550"/>
    </row>
    <row r="22" spans="1:21" ht="47.25" x14ac:dyDescent="0.25">
      <c r="A22" s="616"/>
      <c r="B22" s="616"/>
      <c r="C22" s="527" t="s">
        <v>2011</v>
      </c>
      <c r="D22" s="308"/>
      <c r="E22" s="347"/>
      <c r="F22" s="250" t="s">
        <v>2005</v>
      </c>
      <c r="G22" s="547"/>
      <c r="H22" s="551"/>
      <c r="I22" s="547"/>
      <c r="J22" s="548"/>
      <c r="K22" s="547"/>
      <c r="L22" s="271"/>
      <c r="M22" s="547"/>
      <c r="N22" s="271"/>
      <c r="O22" s="549"/>
      <c r="P22" s="392"/>
      <c r="Q22" s="255"/>
      <c r="R22" s="255"/>
      <c r="S22" s="550"/>
      <c r="T22" s="550"/>
      <c r="U22" s="550"/>
    </row>
    <row r="23" spans="1:21" ht="47.25" x14ac:dyDescent="0.25">
      <c r="A23" s="616"/>
      <c r="B23" s="616"/>
      <c r="C23" s="527" t="s">
        <v>2012</v>
      </c>
      <c r="D23" s="308"/>
      <c r="E23" s="347"/>
      <c r="F23" s="250" t="s">
        <v>2006</v>
      </c>
      <c r="G23" s="547"/>
      <c r="H23" s="551"/>
      <c r="I23" s="547"/>
      <c r="J23" s="548"/>
      <c r="K23" s="547"/>
      <c r="L23" s="271"/>
      <c r="M23" s="547"/>
      <c r="N23" s="271"/>
      <c r="O23" s="549"/>
      <c r="P23" s="392"/>
      <c r="Q23" s="255"/>
      <c r="R23" s="255"/>
      <c r="S23" s="550"/>
      <c r="T23" s="550"/>
      <c r="U23" s="550"/>
    </row>
    <row r="24" spans="1:21" ht="47.25" x14ac:dyDescent="0.25">
      <c r="A24" s="616"/>
      <c r="B24" s="616"/>
      <c r="C24" s="527" t="s">
        <v>2013</v>
      </c>
      <c r="D24" s="308"/>
      <c r="E24" s="347"/>
      <c r="F24" s="250" t="s">
        <v>2007</v>
      </c>
      <c r="G24" s="547"/>
      <c r="H24" s="551"/>
      <c r="I24" s="547"/>
      <c r="J24" s="548"/>
      <c r="K24" s="547"/>
      <c r="L24" s="271"/>
      <c r="M24" s="547"/>
      <c r="N24" s="271"/>
      <c r="O24" s="549"/>
      <c r="P24" s="392"/>
      <c r="Q24" s="255"/>
      <c r="R24" s="255"/>
      <c r="S24" s="550"/>
      <c r="T24" s="550"/>
      <c r="U24" s="550"/>
    </row>
    <row r="25" spans="1:21" ht="47.25" x14ac:dyDescent="0.25">
      <c r="A25" s="616"/>
      <c r="B25" s="616"/>
      <c r="C25" s="527" t="s">
        <v>2014</v>
      </c>
      <c r="D25" s="255"/>
      <c r="E25" s="347"/>
      <c r="F25" s="250" t="s">
        <v>2008</v>
      </c>
      <c r="G25" s="547"/>
      <c r="H25" s="551"/>
      <c r="I25" s="547"/>
      <c r="J25" s="548"/>
      <c r="K25" s="547"/>
      <c r="L25" s="271"/>
      <c r="M25" s="547"/>
      <c r="N25" s="271"/>
      <c r="O25" s="549"/>
      <c r="P25" s="392"/>
      <c r="Q25" s="255"/>
      <c r="R25" s="255"/>
      <c r="S25" s="550"/>
      <c r="T25" s="550"/>
      <c r="U25" s="550"/>
    </row>
    <row r="26" spans="1:21" ht="47.25" x14ac:dyDescent="0.25">
      <c r="A26" s="616"/>
      <c r="B26" s="616"/>
      <c r="C26" s="527" t="s">
        <v>2015</v>
      </c>
      <c r="D26" s="255"/>
      <c r="E26" s="347"/>
      <c r="F26" s="250" t="s">
        <v>2009</v>
      </c>
      <c r="G26" s="547"/>
      <c r="H26" s="551"/>
      <c r="I26" s="547"/>
      <c r="J26" s="548"/>
      <c r="K26" s="547"/>
      <c r="L26" s="271"/>
      <c r="M26" s="547"/>
      <c r="N26" s="271"/>
      <c r="O26" s="549"/>
      <c r="P26" s="392"/>
      <c r="Q26" s="255"/>
      <c r="R26" s="255"/>
      <c r="S26" s="550"/>
      <c r="T26" s="550"/>
      <c r="U26" s="550"/>
    </row>
    <row r="27" spans="1:21" ht="15.75" x14ac:dyDescent="0.25">
      <c r="A27" s="616"/>
      <c r="B27" s="617"/>
      <c r="C27" s="255"/>
      <c r="D27" s="255"/>
      <c r="E27" s="347"/>
      <c r="F27" s="255"/>
      <c r="G27" s="547"/>
      <c r="H27" s="551"/>
      <c r="I27" s="547"/>
      <c r="J27" s="548"/>
      <c r="K27" s="547"/>
      <c r="L27" s="271"/>
      <c r="M27" s="547"/>
      <c r="N27" s="271"/>
      <c r="O27" s="549"/>
      <c r="P27" s="392"/>
      <c r="Q27" s="255"/>
      <c r="R27" s="255"/>
      <c r="S27" s="550"/>
      <c r="T27" s="550"/>
      <c r="U27" s="550"/>
    </row>
    <row r="28" spans="1:21" ht="94.5" x14ac:dyDescent="0.25">
      <c r="A28" s="616"/>
      <c r="B28" s="615" t="s">
        <v>1443</v>
      </c>
      <c r="C28" s="527" t="s">
        <v>1731</v>
      </c>
      <c r="D28" s="308" t="s">
        <v>1732</v>
      </c>
      <c r="E28" s="308" t="s">
        <v>1734</v>
      </c>
      <c r="F28" s="308" t="s">
        <v>1733</v>
      </c>
      <c r="G28" s="206"/>
      <c r="H28" s="250"/>
      <c r="I28" s="251">
        <v>0.5</v>
      </c>
      <c r="J28" s="252"/>
      <c r="K28" s="250"/>
      <c r="L28" s="231"/>
      <c r="M28" s="251">
        <v>0.5</v>
      </c>
      <c r="N28" s="231"/>
      <c r="O28" s="206">
        <f>G28+I28+K28+M28</f>
        <v>1</v>
      </c>
      <c r="P28" s="384">
        <f>H28+J28+L28+N28</f>
        <v>0</v>
      </c>
      <c r="Q28" s="250"/>
      <c r="R28" s="250" t="s">
        <v>1680</v>
      </c>
      <c r="S28" s="250" t="s">
        <v>1681</v>
      </c>
      <c r="T28" s="250" t="s">
        <v>1682</v>
      </c>
      <c r="U28" s="308" t="s">
        <v>1683</v>
      </c>
    </row>
    <row r="29" spans="1:21" ht="94.5" x14ac:dyDescent="0.25">
      <c r="A29" s="616"/>
      <c r="B29" s="616"/>
      <c r="C29" s="527" t="s">
        <v>1676</v>
      </c>
      <c r="D29" s="308" t="s">
        <v>1677</v>
      </c>
      <c r="E29" s="308" t="s">
        <v>1678</v>
      </c>
      <c r="F29" s="308" t="s">
        <v>1679</v>
      </c>
      <c r="G29" s="206"/>
      <c r="H29" s="250"/>
      <c r="I29" s="251">
        <v>0.5</v>
      </c>
      <c r="J29" s="252"/>
      <c r="K29" s="250"/>
      <c r="L29" s="231"/>
      <c r="M29" s="251">
        <v>0.5</v>
      </c>
      <c r="N29" s="231"/>
      <c r="O29" s="206">
        <f>G29+I29+K29+M29</f>
        <v>1</v>
      </c>
      <c r="P29" s="384">
        <f>H29+J29+L29+N29</f>
        <v>0</v>
      </c>
      <c r="Q29" s="250"/>
      <c r="R29" s="250" t="s">
        <v>1680</v>
      </c>
      <c r="S29" s="250" t="s">
        <v>1681</v>
      </c>
      <c r="T29" s="250" t="s">
        <v>1682</v>
      </c>
      <c r="U29" s="308" t="s">
        <v>1683</v>
      </c>
    </row>
    <row r="30" spans="1:21" ht="94.5" x14ac:dyDescent="0.25">
      <c r="A30" s="616"/>
      <c r="B30" s="616"/>
      <c r="C30" s="527" t="s">
        <v>1684</v>
      </c>
      <c r="D30" s="308" t="s">
        <v>1685</v>
      </c>
      <c r="E30" s="308" t="s">
        <v>1686</v>
      </c>
      <c r="F30" s="347" t="s">
        <v>1687</v>
      </c>
      <c r="G30" s="250"/>
      <c r="H30" s="250">
        <f>'5. ACTIVIDADES ESPECIALES'!D318</f>
        <v>130000</v>
      </c>
      <c r="I30" s="251">
        <v>0.5</v>
      </c>
      <c r="J30" s="252"/>
      <c r="K30" s="250"/>
      <c r="L30" s="231"/>
      <c r="M30" s="251">
        <v>0.5</v>
      </c>
      <c r="N30" s="231"/>
      <c r="O30" s="206">
        <f t="shared" si="1"/>
        <v>1</v>
      </c>
      <c r="P30" s="384">
        <f t="shared" si="0"/>
        <v>130000</v>
      </c>
      <c r="Q30" s="250"/>
      <c r="R30" s="250" t="s">
        <v>1691</v>
      </c>
      <c r="S30" s="250" t="s">
        <v>1692</v>
      </c>
      <c r="T30" s="250" t="s">
        <v>1682</v>
      </c>
      <c r="U30" s="308" t="s">
        <v>1683</v>
      </c>
    </row>
    <row r="31" spans="1:21" ht="78.75" x14ac:dyDescent="0.25">
      <c r="A31" s="616"/>
      <c r="B31" s="616"/>
      <c r="C31" s="527" t="s">
        <v>1735</v>
      </c>
      <c r="D31" s="308" t="s">
        <v>1736</v>
      </c>
      <c r="E31" s="308" t="s">
        <v>1737</v>
      </c>
      <c r="F31" s="347" t="s">
        <v>1738</v>
      </c>
      <c r="G31" s="251">
        <v>0.1</v>
      </c>
      <c r="H31" s="250"/>
      <c r="I31" s="251">
        <v>0.4</v>
      </c>
      <c r="J31" s="250"/>
      <c r="K31" s="251">
        <v>0.4</v>
      </c>
      <c r="L31" s="231"/>
      <c r="M31" s="251">
        <v>0.1</v>
      </c>
      <c r="N31" s="231"/>
      <c r="O31" s="206">
        <f t="shared" si="1"/>
        <v>1</v>
      </c>
      <c r="P31" s="384">
        <f t="shared" si="0"/>
        <v>0</v>
      </c>
      <c r="Q31" s="255"/>
      <c r="R31" s="255" t="s">
        <v>1741</v>
      </c>
      <c r="S31" s="255" t="s">
        <v>1739</v>
      </c>
      <c r="T31" s="255" t="s">
        <v>1742</v>
      </c>
      <c r="U31" s="308" t="s">
        <v>1743</v>
      </c>
    </row>
    <row r="32" spans="1:21" ht="165.75" customHeight="1" x14ac:dyDescent="0.25">
      <c r="A32" s="616"/>
      <c r="B32" s="616"/>
      <c r="C32" s="527" t="s">
        <v>1744</v>
      </c>
      <c r="D32" s="308" t="s">
        <v>1745</v>
      </c>
      <c r="E32" s="308" t="s">
        <v>1746</v>
      </c>
      <c r="F32" s="347" t="s">
        <v>1747</v>
      </c>
      <c r="G32" s="251">
        <v>0.1</v>
      </c>
      <c r="H32" s="250"/>
      <c r="I32" s="251">
        <v>0.4</v>
      </c>
      <c r="J32" s="250"/>
      <c r="K32" s="251">
        <v>0.4</v>
      </c>
      <c r="L32" s="231"/>
      <c r="M32" s="251">
        <v>0.1</v>
      </c>
      <c r="N32" s="231"/>
      <c r="O32" s="206">
        <f t="shared" ref="O32" si="5">G32+I32+K32+M32</f>
        <v>1</v>
      </c>
      <c r="P32" s="384">
        <f t="shared" ref="P32" si="6">H32+J32+L32+N32</f>
        <v>0</v>
      </c>
      <c r="Q32" s="255"/>
      <c r="R32" s="255" t="s">
        <v>1741</v>
      </c>
      <c r="S32" s="255" t="s">
        <v>1739</v>
      </c>
      <c r="T32" s="255" t="s">
        <v>1742</v>
      </c>
      <c r="U32" s="308" t="s">
        <v>1743</v>
      </c>
    </row>
    <row r="33" spans="1:21" ht="63" x14ac:dyDescent="0.25">
      <c r="A33" s="616"/>
      <c r="B33" s="616"/>
      <c r="C33" s="527" t="s">
        <v>1754</v>
      </c>
      <c r="D33" s="308" t="s">
        <v>1748</v>
      </c>
      <c r="E33" s="308" t="s">
        <v>1749</v>
      </c>
      <c r="F33" s="347" t="s">
        <v>1750</v>
      </c>
      <c r="G33" s="251">
        <v>0.1</v>
      </c>
      <c r="H33" s="250"/>
      <c r="I33" s="251">
        <v>0.4</v>
      </c>
      <c r="J33" s="250"/>
      <c r="K33" s="251">
        <v>0.4</v>
      </c>
      <c r="L33" s="231"/>
      <c r="M33" s="251">
        <v>0.1</v>
      </c>
      <c r="N33" s="231"/>
      <c r="O33" s="206">
        <f t="shared" ref="O33" si="7">G33+I33+K33+M33</f>
        <v>1</v>
      </c>
      <c r="P33" s="384">
        <f t="shared" ref="P33" si="8">H33+J33+L33+N33</f>
        <v>0</v>
      </c>
      <c r="Q33" s="255"/>
      <c r="R33" s="255" t="s">
        <v>1741</v>
      </c>
      <c r="S33" s="255" t="s">
        <v>1739</v>
      </c>
      <c r="T33" s="255" t="s">
        <v>1742</v>
      </c>
      <c r="U33" s="308" t="s">
        <v>1743</v>
      </c>
    </row>
    <row r="34" spans="1:21" ht="63" x14ac:dyDescent="0.25">
      <c r="A34" s="616"/>
      <c r="B34" s="616"/>
      <c r="C34" s="527" t="s">
        <v>1755</v>
      </c>
      <c r="D34" s="308" t="s">
        <v>1751</v>
      </c>
      <c r="E34" s="308" t="s">
        <v>1752</v>
      </c>
      <c r="F34" s="347" t="s">
        <v>1753</v>
      </c>
      <c r="G34" s="251">
        <v>0.1</v>
      </c>
      <c r="H34" s="250"/>
      <c r="I34" s="251">
        <v>0.4</v>
      </c>
      <c r="J34" s="250"/>
      <c r="K34" s="251">
        <v>0.4</v>
      </c>
      <c r="L34" s="231"/>
      <c r="M34" s="251">
        <v>0.1</v>
      </c>
      <c r="N34" s="231"/>
      <c r="O34" s="206">
        <f t="shared" ref="O34" si="9">G34+I34+K34+M34</f>
        <v>1</v>
      </c>
      <c r="P34" s="384">
        <f t="shared" ref="P34" si="10">H34+J34+L34+N34</f>
        <v>0</v>
      </c>
      <c r="Q34" s="255"/>
      <c r="R34" s="255" t="s">
        <v>1741</v>
      </c>
      <c r="S34" s="255" t="s">
        <v>1739</v>
      </c>
      <c r="T34" s="255" t="s">
        <v>1742</v>
      </c>
      <c r="U34" s="308" t="s">
        <v>1743</v>
      </c>
    </row>
    <row r="35" spans="1:21" ht="105" customHeight="1" x14ac:dyDescent="0.25">
      <c r="A35" s="616"/>
      <c r="B35" s="616"/>
      <c r="C35" s="527" t="s">
        <v>1756</v>
      </c>
      <c r="D35" s="308" t="s">
        <v>1757</v>
      </c>
      <c r="E35" s="308" t="s">
        <v>1758</v>
      </c>
      <c r="F35" s="347" t="s">
        <v>1759</v>
      </c>
      <c r="G35" s="251">
        <v>0.1</v>
      </c>
      <c r="H35" s="250"/>
      <c r="I35" s="251">
        <v>0.4</v>
      </c>
      <c r="J35" s="250"/>
      <c r="K35" s="251">
        <v>0.4</v>
      </c>
      <c r="L35" s="231"/>
      <c r="M35" s="251">
        <v>0.1</v>
      </c>
      <c r="N35" s="231"/>
      <c r="O35" s="206">
        <f t="shared" ref="O35" si="11">G35+I35+K35+M35</f>
        <v>1</v>
      </c>
      <c r="P35" s="384">
        <f t="shared" ref="P35" si="12">H35+J35+L35+N35</f>
        <v>0</v>
      </c>
      <c r="Q35" s="255"/>
      <c r="R35" s="255" t="s">
        <v>1741</v>
      </c>
      <c r="S35" s="255" t="s">
        <v>1739</v>
      </c>
      <c r="T35" s="255" t="s">
        <v>1742</v>
      </c>
      <c r="U35" s="308" t="s">
        <v>1743</v>
      </c>
    </row>
    <row r="36" spans="1:21" ht="15.75" x14ac:dyDescent="0.25">
      <c r="A36" s="616"/>
      <c r="B36" s="616"/>
      <c r="C36" s="527"/>
      <c r="D36" s="308"/>
      <c r="E36" s="308"/>
      <c r="F36" s="347"/>
      <c r="G36" s="250"/>
      <c r="H36" s="250"/>
      <c r="I36" s="250"/>
      <c r="J36" s="250"/>
      <c r="K36" s="250"/>
      <c r="L36" s="231"/>
      <c r="M36" s="250"/>
      <c r="N36" s="231"/>
      <c r="O36" s="383"/>
      <c r="P36" s="384"/>
      <c r="Q36" s="255"/>
      <c r="R36" s="255"/>
      <c r="S36" s="255"/>
      <c r="T36" s="255"/>
      <c r="U36" s="308"/>
    </row>
    <row r="37" spans="1:21" ht="15.75" x14ac:dyDescent="0.25">
      <c r="A37" s="616"/>
      <c r="B37" s="616"/>
      <c r="C37" s="527"/>
      <c r="D37" s="308"/>
      <c r="E37" s="308"/>
      <c r="F37" s="347"/>
      <c r="G37" s="250"/>
      <c r="H37" s="250"/>
      <c r="I37" s="250"/>
      <c r="J37" s="250"/>
      <c r="K37" s="250"/>
      <c r="L37" s="231"/>
      <c r="M37" s="250"/>
      <c r="N37" s="231"/>
      <c r="O37" s="383">
        <f t="shared" si="1"/>
        <v>0</v>
      </c>
      <c r="P37" s="384">
        <f t="shared" si="0"/>
        <v>0</v>
      </c>
      <c r="Q37" s="255"/>
      <c r="R37" s="255"/>
      <c r="S37" s="255"/>
      <c r="T37" s="255"/>
      <c r="U37" s="308"/>
    </row>
    <row r="38" spans="1:21" ht="15.75" x14ac:dyDescent="0.25">
      <c r="A38" s="616"/>
      <c r="B38" s="617"/>
      <c r="C38" s="527"/>
      <c r="D38" s="308"/>
      <c r="E38" s="308"/>
      <c r="F38" s="308"/>
      <c r="G38" s="250"/>
      <c r="H38" s="348"/>
      <c r="I38" s="250"/>
      <c r="J38" s="348"/>
      <c r="K38" s="250"/>
      <c r="L38" s="231"/>
      <c r="M38" s="250"/>
      <c r="N38" s="231"/>
      <c r="O38" s="383">
        <f t="shared" si="1"/>
        <v>0</v>
      </c>
      <c r="P38" s="384">
        <f t="shared" si="0"/>
        <v>0</v>
      </c>
      <c r="Q38" s="250"/>
      <c r="R38" s="250"/>
      <c r="S38" s="250"/>
      <c r="T38" s="250"/>
      <c r="U38" s="308"/>
    </row>
    <row r="39" spans="1:21" ht="63" x14ac:dyDescent="0.25">
      <c r="A39" s="616"/>
      <c r="B39" s="615" t="s">
        <v>1444</v>
      </c>
      <c r="C39" s="308" t="s">
        <v>1693</v>
      </c>
      <c r="D39" s="308" t="s">
        <v>1694</v>
      </c>
      <c r="E39" s="308" t="s">
        <v>1696</v>
      </c>
      <c r="F39" s="250" t="s">
        <v>1695</v>
      </c>
      <c r="G39" s="250"/>
      <c r="H39" s="348">
        <f>'1. TALLERES SEMINARIOS'!D143</f>
        <v>36845.333333333336</v>
      </c>
      <c r="I39" s="250"/>
      <c r="J39" s="348"/>
      <c r="K39" s="251">
        <v>0.5</v>
      </c>
      <c r="L39" s="231"/>
      <c r="M39" s="251">
        <v>0.5</v>
      </c>
      <c r="N39" s="231"/>
      <c r="O39" s="206">
        <f t="shared" si="1"/>
        <v>1</v>
      </c>
      <c r="P39" s="384">
        <f t="shared" si="0"/>
        <v>36845.333333333336</v>
      </c>
      <c r="Q39" s="250"/>
      <c r="R39" s="250" t="s">
        <v>1697</v>
      </c>
      <c r="S39" s="250" t="s">
        <v>1698</v>
      </c>
      <c r="T39" s="250" t="s">
        <v>1699</v>
      </c>
      <c r="U39" s="250" t="s">
        <v>1700</v>
      </c>
    </row>
    <row r="40" spans="1:21" ht="101.25" customHeight="1" x14ac:dyDescent="0.25">
      <c r="A40" s="616"/>
      <c r="B40" s="616"/>
      <c r="C40" s="308" t="s">
        <v>1760</v>
      </c>
      <c r="D40" s="308" t="s">
        <v>1761</v>
      </c>
      <c r="E40" s="308" t="s">
        <v>1762</v>
      </c>
      <c r="F40" s="250" t="s">
        <v>1763</v>
      </c>
      <c r="G40" s="251">
        <v>1</v>
      </c>
      <c r="H40" s="250"/>
      <c r="I40" s="251"/>
      <c r="J40" s="250"/>
      <c r="K40" s="251"/>
      <c r="L40" s="231"/>
      <c r="M40" s="251"/>
      <c r="N40" s="231"/>
      <c r="O40" s="383">
        <f t="shared" si="1"/>
        <v>1</v>
      </c>
      <c r="P40" s="384">
        <f t="shared" si="0"/>
        <v>0</v>
      </c>
      <c r="Q40" s="250"/>
      <c r="R40" s="250" t="s">
        <v>1764</v>
      </c>
      <c r="S40" s="250" t="s">
        <v>1765</v>
      </c>
      <c r="T40" s="250" t="s">
        <v>1740</v>
      </c>
      <c r="U40" s="250" t="s">
        <v>1766</v>
      </c>
    </row>
    <row r="41" spans="1:21" ht="29.25" customHeight="1" x14ac:dyDescent="0.25">
      <c r="A41" s="616"/>
      <c r="B41" s="616"/>
      <c r="C41" s="308"/>
      <c r="D41" s="308"/>
      <c r="E41" s="308"/>
      <c r="F41" s="250"/>
      <c r="G41" s="251"/>
      <c r="H41" s="250"/>
      <c r="I41" s="251"/>
      <c r="J41" s="250"/>
      <c r="K41" s="251"/>
      <c r="L41" s="231"/>
      <c r="M41" s="251"/>
      <c r="N41" s="231"/>
      <c r="O41" s="383">
        <f t="shared" si="1"/>
        <v>0</v>
      </c>
      <c r="P41" s="384">
        <f t="shared" si="0"/>
        <v>0</v>
      </c>
      <c r="Q41" s="250"/>
      <c r="R41" s="250"/>
      <c r="S41" s="250"/>
      <c r="T41" s="250"/>
      <c r="U41" s="250"/>
    </row>
    <row r="42" spans="1:21" ht="15.75" x14ac:dyDescent="0.25">
      <c r="A42" s="616"/>
      <c r="B42" s="616"/>
      <c r="C42" s="308"/>
      <c r="D42" s="308"/>
      <c r="E42" s="308"/>
      <c r="F42" s="250"/>
      <c r="G42" s="251"/>
      <c r="H42" s="250"/>
      <c r="I42" s="251"/>
      <c r="J42" s="250"/>
      <c r="K42" s="251"/>
      <c r="L42" s="231"/>
      <c r="M42" s="251"/>
      <c r="N42" s="231"/>
      <c r="O42" s="383">
        <f t="shared" si="1"/>
        <v>0</v>
      </c>
      <c r="P42" s="384">
        <f t="shared" si="0"/>
        <v>0</v>
      </c>
      <c r="Q42" s="250"/>
      <c r="R42" s="250"/>
      <c r="S42" s="250"/>
      <c r="T42" s="250"/>
      <c r="U42" s="250"/>
    </row>
    <row r="43" spans="1:21" ht="15.75" x14ac:dyDescent="0.25">
      <c r="A43" s="616"/>
      <c r="B43" s="616"/>
      <c r="C43" s="308"/>
      <c r="D43" s="308"/>
      <c r="E43" s="308"/>
      <c r="F43" s="250"/>
      <c r="G43" s="251"/>
      <c r="H43" s="250"/>
      <c r="I43" s="251"/>
      <c r="J43" s="250"/>
      <c r="K43" s="251"/>
      <c r="L43" s="231"/>
      <c r="M43" s="251"/>
      <c r="N43" s="231"/>
      <c r="O43" s="383">
        <f t="shared" si="1"/>
        <v>0</v>
      </c>
      <c r="P43" s="384">
        <f t="shared" si="0"/>
        <v>0</v>
      </c>
      <c r="Q43" s="250"/>
      <c r="R43" s="250"/>
      <c r="S43" s="250"/>
      <c r="T43" s="250"/>
      <c r="U43" s="250"/>
    </row>
    <row r="44" spans="1:21" ht="15.75" x14ac:dyDescent="0.25">
      <c r="A44" s="616"/>
      <c r="B44" s="616"/>
      <c r="C44" s="308"/>
      <c r="D44" s="308"/>
      <c r="E44" s="308"/>
      <c r="F44" s="250"/>
      <c r="G44" s="251"/>
      <c r="H44" s="250"/>
      <c r="I44" s="251"/>
      <c r="J44" s="250"/>
      <c r="K44" s="251"/>
      <c r="L44" s="231"/>
      <c r="M44" s="251"/>
      <c r="N44" s="231"/>
      <c r="O44" s="383">
        <f t="shared" si="1"/>
        <v>0</v>
      </c>
      <c r="P44" s="384">
        <f t="shared" si="0"/>
        <v>0</v>
      </c>
      <c r="Q44" s="250"/>
      <c r="R44" s="250"/>
      <c r="S44" s="250"/>
      <c r="T44" s="250"/>
      <c r="U44" s="250"/>
    </row>
    <row r="45" spans="1:21" ht="15.75" x14ac:dyDescent="0.25">
      <c r="A45" s="616"/>
      <c r="B45" s="616"/>
      <c r="C45" s="249"/>
      <c r="D45" s="308"/>
      <c r="E45" s="308"/>
      <c r="F45" s="308"/>
      <c r="G45" s="251"/>
      <c r="H45" s="254"/>
      <c r="I45" s="251"/>
      <c r="J45" s="254"/>
      <c r="K45" s="251"/>
      <c r="L45" s="231"/>
      <c r="M45" s="251"/>
      <c r="N45" s="231"/>
      <c r="O45" s="383">
        <f t="shared" si="1"/>
        <v>0</v>
      </c>
      <c r="P45" s="384">
        <f t="shared" si="0"/>
        <v>0</v>
      </c>
      <c r="Q45" s="250"/>
      <c r="R45" s="250"/>
      <c r="S45" s="250"/>
      <c r="T45" s="250"/>
      <c r="U45" s="308"/>
    </row>
    <row r="46" spans="1:21" ht="15.75" x14ac:dyDescent="0.25">
      <c r="A46" s="616"/>
      <c r="B46" s="617"/>
      <c r="C46" s="249"/>
      <c r="D46" s="308"/>
      <c r="E46" s="308"/>
      <c r="F46" s="278"/>
      <c r="G46" s="251"/>
      <c r="H46" s="250"/>
      <c r="I46" s="251"/>
      <c r="J46" s="250"/>
      <c r="K46" s="251"/>
      <c r="L46" s="231"/>
      <c r="M46" s="251"/>
      <c r="N46" s="231"/>
      <c r="O46" s="383">
        <f t="shared" si="1"/>
        <v>0</v>
      </c>
      <c r="P46" s="384">
        <f t="shared" si="0"/>
        <v>0</v>
      </c>
      <c r="Q46" s="250"/>
      <c r="R46" s="250"/>
      <c r="S46" s="250"/>
      <c r="T46" s="250"/>
      <c r="U46" s="308"/>
    </row>
    <row r="47" spans="1:21" ht="63" x14ac:dyDescent="0.25">
      <c r="A47" s="616"/>
      <c r="B47" s="618" t="s">
        <v>1491</v>
      </c>
      <c r="C47" s="249" t="s">
        <v>1661</v>
      </c>
      <c r="D47" s="308" t="s">
        <v>1768</v>
      </c>
      <c r="E47" s="308" t="s">
        <v>1662</v>
      </c>
      <c r="F47" s="308" t="s">
        <v>1663</v>
      </c>
      <c r="G47" s="250"/>
      <c r="H47" s="250"/>
      <c r="I47" s="206">
        <v>0.5</v>
      </c>
      <c r="J47" s="250"/>
      <c r="K47" s="250"/>
      <c r="L47" s="231"/>
      <c r="M47" s="251">
        <v>0.5</v>
      </c>
      <c r="N47" s="231"/>
      <c r="O47" s="206">
        <f t="shared" si="1"/>
        <v>1</v>
      </c>
      <c r="P47" s="384">
        <f t="shared" si="0"/>
        <v>0</v>
      </c>
      <c r="Q47" s="250"/>
      <c r="R47" s="250" t="s">
        <v>1664</v>
      </c>
      <c r="S47" s="250" t="s">
        <v>1665</v>
      </c>
      <c r="T47" s="250" t="s">
        <v>1666</v>
      </c>
      <c r="U47" s="308" t="s">
        <v>1668</v>
      </c>
    </row>
    <row r="48" spans="1:21" ht="105.75" customHeight="1" x14ac:dyDescent="0.25">
      <c r="A48" s="616"/>
      <c r="B48" s="618"/>
      <c r="C48" s="249" t="s">
        <v>1669</v>
      </c>
      <c r="D48" s="308" t="s">
        <v>1769</v>
      </c>
      <c r="E48" s="308" t="s">
        <v>1671</v>
      </c>
      <c r="F48" s="527" t="s">
        <v>1673</v>
      </c>
      <c r="G48" s="250"/>
      <c r="H48" s="250"/>
      <c r="I48" s="206">
        <v>0.5</v>
      </c>
      <c r="J48" s="250"/>
      <c r="K48" s="250"/>
      <c r="L48" s="231"/>
      <c r="M48" s="251">
        <v>0.5</v>
      </c>
      <c r="N48" s="231"/>
      <c r="O48" s="206">
        <f t="shared" si="1"/>
        <v>1</v>
      </c>
      <c r="P48" s="384">
        <f t="shared" si="0"/>
        <v>0</v>
      </c>
      <c r="Q48" s="250"/>
      <c r="R48" s="250" t="s">
        <v>1664</v>
      </c>
      <c r="S48" s="250" t="s">
        <v>1665</v>
      </c>
      <c r="T48" s="250" t="s">
        <v>1666</v>
      </c>
      <c r="U48" s="308" t="s">
        <v>1667</v>
      </c>
    </row>
    <row r="49" spans="1:21" ht="78.75" x14ac:dyDescent="0.25">
      <c r="A49" s="616"/>
      <c r="B49" s="618"/>
      <c r="C49" s="249" t="s">
        <v>1670</v>
      </c>
      <c r="D49" s="308" t="s">
        <v>1770</v>
      </c>
      <c r="E49" s="308" t="s">
        <v>1672</v>
      </c>
      <c r="F49" s="308" t="s">
        <v>1674</v>
      </c>
      <c r="G49" s="250"/>
      <c r="H49" s="250"/>
      <c r="I49" s="206">
        <v>0.5</v>
      </c>
      <c r="J49" s="250"/>
      <c r="K49" s="250"/>
      <c r="L49" s="231"/>
      <c r="M49" s="251">
        <v>0.5</v>
      </c>
      <c r="N49" s="231"/>
      <c r="O49" s="206">
        <f t="shared" si="1"/>
        <v>1</v>
      </c>
      <c r="P49" s="384">
        <f t="shared" si="0"/>
        <v>0</v>
      </c>
      <c r="Q49" s="250"/>
      <c r="R49" s="250" t="s">
        <v>1664</v>
      </c>
      <c r="S49" s="250" t="s">
        <v>1675</v>
      </c>
      <c r="T49" s="250" t="s">
        <v>1666</v>
      </c>
      <c r="U49" s="308" t="s">
        <v>1667</v>
      </c>
    </row>
    <row r="50" spans="1:21" ht="139.5" customHeight="1" x14ac:dyDescent="0.25">
      <c r="A50" s="616"/>
      <c r="B50" s="618"/>
      <c r="C50" s="527" t="s">
        <v>1767</v>
      </c>
      <c r="D50" s="308" t="s">
        <v>1771</v>
      </c>
      <c r="E50" s="308" t="s">
        <v>1772</v>
      </c>
      <c r="F50" s="308" t="s">
        <v>1773</v>
      </c>
      <c r="G50" s="251">
        <v>0.25</v>
      </c>
      <c r="H50" s="250"/>
      <c r="I50" s="206">
        <v>0.25</v>
      </c>
      <c r="J50" s="250"/>
      <c r="K50" s="251">
        <v>0.25</v>
      </c>
      <c r="L50" s="231"/>
      <c r="M50" s="251">
        <v>0.25</v>
      </c>
      <c r="N50" s="231"/>
      <c r="O50" s="251">
        <v>1</v>
      </c>
      <c r="P50" s="384"/>
      <c r="Q50" s="250"/>
      <c r="R50" s="250" t="s">
        <v>1774</v>
      </c>
      <c r="S50" s="250" t="s">
        <v>1775</v>
      </c>
      <c r="T50" s="250" t="s">
        <v>1776</v>
      </c>
      <c r="U50" s="308" t="s">
        <v>1743</v>
      </c>
    </row>
    <row r="51" spans="1:21" ht="15.75" x14ac:dyDescent="0.25">
      <c r="A51" s="616"/>
      <c r="B51" s="618"/>
      <c r="C51" s="249"/>
      <c r="D51" s="308"/>
      <c r="E51" s="308"/>
      <c r="F51" s="308"/>
      <c r="G51" s="250"/>
      <c r="H51" s="250"/>
      <c r="I51" s="206"/>
      <c r="J51" s="250"/>
      <c r="K51" s="250"/>
      <c r="L51" s="231"/>
      <c r="M51" s="250"/>
      <c r="N51" s="231"/>
      <c r="O51" s="383"/>
      <c r="P51" s="384"/>
      <c r="Q51" s="250"/>
      <c r="R51" s="250"/>
      <c r="S51" s="250"/>
      <c r="T51" s="250"/>
      <c r="U51" s="308"/>
    </row>
    <row r="52" spans="1:21" ht="15.75" x14ac:dyDescent="0.25">
      <c r="A52" s="616"/>
      <c r="B52" s="618"/>
      <c r="C52" s="249"/>
      <c r="D52" s="308"/>
      <c r="E52" s="308"/>
      <c r="F52" s="308"/>
      <c r="G52" s="250"/>
      <c r="H52" s="250"/>
      <c r="I52" s="206"/>
      <c r="J52" s="250"/>
      <c r="K52" s="250"/>
      <c r="L52" s="231"/>
      <c r="M52" s="250"/>
      <c r="N52" s="231"/>
      <c r="O52" s="383">
        <f t="shared" si="1"/>
        <v>0</v>
      </c>
      <c r="P52" s="384">
        <f t="shared" si="0"/>
        <v>0</v>
      </c>
      <c r="Q52" s="250"/>
      <c r="R52" s="250"/>
      <c r="S52" s="250"/>
      <c r="T52" s="250"/>
      <c r="U52" s="308"/>
    </row>
    <row r="53" spans="1:21" ht="15.75" x14ac:dyDescent="0.25">
      <c r="A53" s="616"/>
      <c r="B53" s="618"/>
      <c r="C53" s="249"/>
      <c r="D53" s="308"/>
      <c r="E53" s="308"/>
      <c r="F53" s="308"/>
      <c r="G53" s="250"/>
      <c r="H53" s="250"/>
      <c r="I53" s="206"/>
      <c r="J53" s="250"/>
      <c r="K53" s="250"/>
      <c r="L53" s="231"/>
      <c r="M53" s="250"/>
      <c r="N53" s="231"/>
      <c r="O53" s="383">
        <f t="shared" si="1"/>
        <v>0</v>
      </c>
      <c r="P53" s="384">
        <f t="shared" si="0"/>
        <v>0</v>
      </c>
      <c r="Q53" s="250"/>
      <c r="R53" s="250"/>
      <c r="S53" s="250"/>
      <c r="T53" s="250"/>
      <c r="U53" s="308"/>
    </row>
    <row r="54" spans="1:21" ht="15.75" x14ac:dyDescent="0.25">
      <c r="A54" s="616"/>
      <c r="B54" s="618"/>
      <c r="C54" s="249"/>
      <c r="D54" s="308"/>
      <c r="E54" s="308"/>
      <c r="F54" s="308"/>
      <c r="G54" s="250"/>
      <c r="H54" s="250"/>
      <c r="I54" s="206"/>
      <c r="J54" s="250"/>
      <c r="K54" s="250"/>
      <c r="L54" s="231"/>
      <c r="M54" s="250"/>
      <c r="N54" s="231"/>
      <c r="O54" s="383">
        <f t="shared" si="1"/>
        <v>0</v>
      </c>
      <c r="P54" s="384">
        <f t="shared" si="0"/>
        <v>0</v>
      </c>
      <c r="Q54" s="250"/>
      <c r="R54" s="250"/>
      <c r="S54" s="250"/>
      <c r="T54" s="250"/>
      <c r="U54" s="308"/>
    </row>
    <row r="55" spans="1:21" ht="15.75" x14ac:dyDescent="0.25">
      <c r="A55" s="616"/>
      <c r="B55" s="618"/>
      <c r="C55" s="249"/>
      <c r="D55" s="308"/>
      <c r="E55" s="308"/>
      <c r="F55" s="308"/>
      <c r="G55" s="250"/>
      <c r="H55" s="250"/>
      <c r="I55" s="206"/>
      <c r="J55" s="250"/>
      <c r="K55" s="250"/>
      <c r="L55" s="231"/>
      <c r="M55" s="250"/>
      <c r="N55" s="231"/>
      <c r="O55" s="383">
        <f t="shared" si="1"/>
        <v>0</v>
      </c>
      <c r="P55" s="384">
        <f t="shared" si="0"/>
        <v>0</v>
      </c>
      <c r="Q55" s="250"/>
      <c r="R55" s="250"/>
      <c r="S55" s="250"/>
      <c r="T55" s="250"/>
      <c r="U55" s="308"/>
    </row>
    <row r="56" spans="1:21" ht="15.75" x14ac:dyDescent="0.25">
      <c r="A56" s="616"/>
      <c r="B56" s="618"/>
      <c r="C56" s="249"/>
      <c r="D56" s="308"/>
      <c r="E56" s="308"/>
      <c r="F56" s="308"/>
      <c r="G56" s="250"/>
      <c r="H56" s="250"/>
      <c r="I56" s="206"/>
      <c r="J56" s="250"/>
      <c r="K56" s="250"/>
      <c r="L56" s="231"/>
      <c r="M56" s="250"/>
      <c r="N56" s="231"/>
      <c r="O56" s="383">
        <f t="shared" si="1"/>
        <v>0</v>
      </c>
      <c r="P56" s="384">
        <f t="shared" si="0"/>
        <v>0</v>
      </c>
      <c r="Q56" s="250"/>
      <c r="R56" s="250"/>
      <c r="S56" s="250"/>
      <c r="T56" s="250"/>
      <c r="U56" s="308"/>
    </row>
    <row r="57" spans="1:21" ht="15.75" x14ac:dyDescent="0.25">
      <c r="A57" s="616"/>
      <c r="B57" s="618"/>
      <c r="C57" s="249"/>
      <c r="D57" s="308"/>
      <c r="E57" s="308"/>
      <c r="F57" s="308"/>
      <c r="G57" s="250"/>
      <c r="H57" s="250"/>
      <c r="I57" s="206"/>
      <c r="J57" s="250"/>
      <c r="K57" s="250"/>
      <c r="L57" s="231"/>
      <c r="M57" s="250"/>
      <c r="N57" s="231"/>
      <c r="O57" s="383">
        <f t="shared" si="1"/>
        <v>0</v>
      </c>
      <c r="P57" s="384">
        <f t="shared" si="0"/>
        <v>0</v>
      </c>
      <c r="Q57" s="250"/>
      <c r="R57" s="250"/>
      <c r="S57" s="250"/>
      <c r="T57" s="250"/>
      <c r="U57" s="308"/>
    </row>
    <row r="58" spans="1:21" ht="63" x14ac:dyDescent="0.25">
      <c r="A58" s="616"/>
      <c r="B58" s="618" t="s">
        <v>1445</v>
      </c>
      <c r="C58" s="249" t="s">
        <v>1659</v>
      </c>
      <c r="D58" s="308" t="s">
        <v>1657</v>
      </c>
      <c r="E58" s="308" t="s">
        <v>1658</v>
      </c>
      <c r="F58" s="308" t="s">
        <v>1660</v>
      </c>
      <c r="G58" s="250"/>
      <c r="H58" s="250">
        <f>'5. ACTIVIDADES ESPECIALES'!D274</f>
        <v>5750</v>
      </c>
      <c r="I58" s="206"/>
      <c r="J58" s="250"/>
      <c r="K58" s="250"/>
      <c r="L58" s="231"/>
      <c r="M58" s="250"/>
      <c r="N58" s="231"/>
      <c r="O58" s="383">
        <f t="shared" si="1"/>
        <v>0</v>
      </c>
      <c r="P58" s="384">
        <f t="shared" si="0"/>
        <v>5750</v>
      </c>
      <c r="Q58" s="250"/>
      <c r="R58" s="250"/>
      <c r="S58" s="250"/>
      <c r="T58" s="250"/>
      <c r="U58" s="308"/>
    </row>
    <row r="59" spans="1:21" ht="136.5" customHeight="1" x14ac:dyDescent="0.25">
      <c r="A59" s="616"/>
      <c r="B59" s="618"/>
      <c r="C59" s="308" t="s">
        <v>1777</v>
      </c>
      <c r="D59" s="308" t="s">
        <v>1778</v>
      </c>
      <c r="E59" s="308" t="s">
        <v>1779</v>
      </c>
      <c r="F59" s="532" t="s">
        <v>1780</v>
      </c>
      <c r="G59" s="251">
        <v>0.25</v>
      </c>
      <c r="H59" s="250"/>
      <c r="I59" s="206">
        <v>0.25</v>
      </c>
      <c r="J59" s="250"/>
      <c r="K59" s="251">
        <v>0.25</v>
      </c>
      <c r="L59" s="231"/>
      <c r="M59" s="251">
        <v>0.25</v>
      </c>
      <c r="N59" s="231"/>
      <c r="O59" s="206">
        <f t="shared" si="1"/>
        <v>1</v>
      </c>
      <c r="P59" s="384">
        <f t="shared" si="0"/>
        <v>0</v>
      </c>
      <c r="Q59" s="250"/>
      <c r="R59" s="250" t="s">
        <v>1774</v>
      </c>
      <c r="S59" s="250" t="s">
        <v>1781</v>
      </c>
      <c r="T59" s="250" t="s">
        <v>1776</v>
      </c>
      <c r="U59" s="308" t="s">
        <v>1743</v>
      </c>
    </row>
    <row r="60" spans="1:21" ht="15.75" x14ac:dyDescent="0.25">
      <c r="A60" s="616"/>
      <c r="B60" s="618"/>
      <c r="C60" s="308"/>
      <c r="D60" s="308"/>
      <c r="E60" s="308"/>
      <c r="F60" s="308"/>
      <c r="G60" s="250"/>
      <c r="H60" s="250"/>
      <c r="I60" s="206"/>
      <c r="J60" s="250"/>
      <c r="K60" s="250"/>
      <c r="L60" s="231"/>
      <c r="M60" s="250"/>
      <c r="N60" s="231"/>
      <c r="O60" s="383">
        <f t="shared" si="1"/>
        <v>0</v>
      </c>
      <c r="P60" s="384">
        <f t="shared" si="0"/>
        <v>0</v>
      </c>
      <c r="Q60" s="250"/>
      <c r="R60" s="250"/>
      <c r="S60" s="250"/>
      <c r="T60" s="250"/>
      <c r="U60" s="308"/>
    </row>
    <row r="61" spans="1:21" ht="15.75" x14ac:dyDescent="0.25">
      <c r="A61" s="616"/>
      <c r="B61" s="618"/>
      <c r="C61" s="308"/>
      <c r="D61" s="308"/>
      <c r="E61" s="308"/>
      <c r="F61" s="308"/>
      <c r="G61" s="250"/>
      <c r="H61" s="250"/>
      <c r="I61" s="206"/>
      <c r="J61" s="250"/>
      <c r="K61" s="250"/>
      <c r="L61" s="231"/>
      <c r="M61" s="250"/>
      <c r="N61" s="231"/>
      <c r="O61" s="383">
        <f t="shared" si="1"/>
        <v>0</v>
      </c>
      <c r="P61" s="384">
        <f t="shared" si="0"/>
        <v>0</v>
      </c>
      <c r="Q61" s="250"/>
      <c r="R61" s="250"/>
      <c r="S61" s="250"/>
      <c r="T61" s="250"/>
      <c r="U61" s="308"/>
    </row>
    <row r="62" spans="1:21" ht="15.75" x14ac:dyDescent="0.25">
      <c r="A62" s="616"/>
      <c r="B62" s="618"/>
      <c r="C62" s="308"/>
      <c r="D62" s="308"/>
      <c r="E62" s="308"/>
      <c r="F62" s="308"/>
      <c r="G62" s="250"/>
      <c r="H62" s="250"/>
      <c r="I62" s="206"/>
      <c r="J62" s="250"/>
      <c r="K62" s="250"/>
      <c r="L62" s="231"/>
      <c r="M62" s="250"/>
      <c r="N62" s="231"/>
      <c r="O62" s="383">
        <f t="shared" si="1"/>
        <v>0</v>
      </c>
      <c r="P62" s="384">
        <f t="shared" si="0"/>
        <v>0</v>
      </c>
      <c r="Q62" s="250"/>
      <c r="R62" s="250"/>
      <c r="S62" s="250"/>
      <c r="T62" s="250"/>
      <c r="U62" s="308"/>
    </row>
    <row r="63" spans="1:21" ht="15.75" x14ac:dyDescent="0.25">
      <c r="A63" s="616"/>
      <c r="B63" s="618"/>
      <c r="C63" s="308"/>
      <c r="D63" s="308"/>
      <c r="E63" s="308"/>
      <c r="F63" s="308"/>
      <c r="G63" s="250"/>
      <c r="H63" s="250"/>
      <c r="I63" s="206"/>
      <c r="J63" s="250"/>
      <c r="K63" s="250"/>
      <c r="L63" s="231"/>
      <c r="M63" s="250"/>
      <c r="N63" s="231"/>
      <c r="O63" s="383">
        <f t="shared" si="1"/>
        <v>0</v>
      </c>
      <c r="P63" s="384">
        <f t="shared" si="0"/>
        <v>0</v>
      </c>
      <c r="Q63" s="250"/>
      <c r="R63" s="250"/>
      <c r="S63" s="250"/>
      <c r="T63" s="250"/>
      <c r="U63" s="308"/>
    </row>
    <row r="64" spans="1:21" ht="15.75" x14ac:dyDescent="0.25">
      <c r="A64" s="616"/>
      <c r="B64" s="618"/>
      <c r="C64" s="308"/>
      <c r="D64" s="308"/>
      <c r="E64" s="308"/>
      <c r="F64" s="308"/>
      <c r="G64" s="250"/>
      <c r="H64" s="250"/>
      <c r="I64" s="206"/>
      <c r="J64" s="250"/>
      <c r="K64" s="250"/>
      <c r="L64" s="231"/>
      <c r="M64" s="250"/>
      <c r="N64" s="231"/>
      <c r="O64" s="383">
        <f t="shared" si="1"/>
        <v>0</v>
      </c>
      <c r="P64" s="384">
        <f t="shared" si="0"/>
        <v>0</v>
      </c>
      <c r="Q64" s="250"/>
      <c r="R64" s="250"/>
      <c r="S64" s="250"/>
      <c r="T64" s="250"/>
      <c r="U64" s="308"/>
    </row>
    <row r="65" spans="1:21" ht="15.75" x14ac:dyDescent="0.25">
      <c r="A65" s="616"/>
      <c r="B65" s="618"/>
      <c r="C65" s="308"/>
      <c r="D65" s="308"/>
      <c r="E65" s="308"/>
      <c r="F65" s="308"/>
      <c r="G65" s="250"/>
      <c r="H65" s="250"/>
      <c r="I65" s="206"/>
      <c r="J65" s="250"/>
      <c r="K65" s="250"/>
      <c r="L65" s="231"/>
      <c r="M65" s="250"/>
      <c r="N65" s="231"/>
      <c r="O65" s="383">
        <f t="shared" si="1"/>
        <v>0</v>
      </c>
      <c r="P65" s="384">
        <f t="shared" si="0"/>
        <v>0</v>
      </c>
      <c r="Q65" s="250"/>
      <c r="R65" s="250"/>
      <c r="S65" s="250"/>
      <c r="T65" s="250"/>
      <c r="U65" s="308"/>
    </row>
    <row r="66" spans="1:21" ht="15.75" x14ac:dyDescent="0.25">
      <c r="A66" s="293"/>
      <c r="B66" s="294"/>
      <c r="C66" s="293" t="s">
        <v>1378</v>
      </c>
      <c r="D66" s="294"/>
      <c r="E66" s="294"/>
      <c r="F66" s="295"/>
      <c r="G66" s="256">
        <f t="shared" ref="G66:N66" si="13">SUM(G8:G65)</f>
        <v>6.9999999999999982</v>
      </c>
      <c r="H66" s="256">
        <f t="shared" si="13"/>
        <v>397095.33333333331</v>
      </c>
      <c r="I66" s="256">
        <f t="shared" si="13"/>
        <v>9.7500000000000018</v>
      </c>
      <c r="J66" s="256">
        <f t="shared" si="13"/>
        <v>100000</v>
      </c>
      <c r="K66" s="256">
        <f t="shared" si="13"/>
        <v>4.75</v>
      </c>
      <c r="L66" s="256">
        <f t="shared" si="13"/>
        <v>100000</v>
      </c>
      <c r="M66" s="256">
        <f t="shared" si="13"/>
        <v>5.75</v>
      </c>
      <c r="N66" s="256">
        <f t="shared" si="13"/>
        <v>100000</v>
      </c>
      <c r="O66" s="256">
        <f>SUM(O8:O65)</f>
        <v>27.25</v>
      </c>
      <c r="P66" s="256">
        <f>SUM(P8:P65)</f>
        <v>697095.33333333337</v>
      </c>
      <c r="Q66" s="257"/>
      <c r="R66" s="257"/>
      <c r="S66" s="257"/>
      <c r="T66" s="257"/>
      <c r="U66" s="257"/>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80" spans="1:21" ht="15.75" x14ac:dyDescent="0.25">
      <c r="A80" s="258"/>
      <c r="B80" s="259"/>
      <c r="C80" s="259"/>
      <c r="D80" s="259"/>
      <c r="E80" s="260"/>
      <c r="F80" s="259"/>
      <c r="G80" s="259"/>
      <c r="H80" s="259"/>
      <c r="I80" s="259"/>
      <c r="J80" s="259"/>
      <c r="K80" s="259"/>
      <c r="L80" s="259"/>
      <c r="M80" s="259"/>
      <c r="N80" s="259"/>
      <c r="O80" s="386"/>
      <c r="P80" s="386"/>
      <c r="Q80" s="259"/>
      <c r="R80" s="259"/>
      <c r="S80" s="259"/>
      <c r="T80" s="259"/>
      <c r="U80" s="259"/>
    </row>
    <row r="81" spans="1:21" ht="15.75" x14ac:dyDescent="0.25">
      <c r="A81" s="258"/>
      <c r="B81" s="259"/>
      <c r="C81" s="259"/>
      <c r="D81" s="259"/>
      <c r="E81" s="260"/>
      <c r="F81" s="259"/>
      <c r="G81" s="259"/>
      <c r="H81" s="259"/>
      <c r="I81" s="259"/>
      <c r="J81" s="259"/>
      <c r="K81" s="259"/>
      <c r="L81" s="259"/>
      <c r="M81" s="259"/>
      <c r="N81" s="259"/>
      <c r="O81" s="386"/>
      <c r="P81" s="386"/>
      <c r="Q81" s="259"/>
      <c r="R81" s="259"/>
      <c r="S81" s="259"/>
      <c r="T81" s="259"/>
      <c r="U81" s="259"/>
    </row>
    <row r="82" spans="1:21" ht="15.75" x14ac:dyDescent="0.25">
      <c r="A82" s="258"/>
      <c r="B82" s="259"/>
      <c r="C82" s="259"/>
      <c r="D82" s="259"/>
      <c r="E82" s="260"/>
      <c r="F82" s="259"/>
      <c r="G82" s="259"/>
      <c r="H82" s="259"/>
      <c r="I82" s="259"/>
      <c r="J82" s="259"/>
      <c r="K82" s="259"/>
      <c r="L82" s="259"/>
      <c r="M82" s="259"/>
      <c r="N82" s="259"/>
      <c r="O82" s="386"/>
      <c r="P82" s="386"/>
      <c r="Q82" s="259"/>
      <c r="R82" s="259"/>
      <c r="S82" s="259"/>
      <c r="T82" s="259"/>
      <c r="U82" s="259"/>
    </row>
    <row r="83" spans="1:21" ht="15.75" x14ac:dyDescent="0.25">
      <c r="A83" s="258"/>
      <c r="B83" s="259"/>
      <c r="C83" s="259"/>
      <c r="D83" s="259"/>
      <c r="E83" s="260"/>
      <c r="F83" s="259"/>
      <c r="G83" s="259"/>
      <c r="H83" s="259"/>
      <c r="I83" s="259"/>
      <c r="J83" s="259"/>
      <c r="K83" s="259"/>
      <c r="L83" s="259"/>
      <c r="M83" s="259"/>
      <c r="N83" s="259"/>
      <c r="O83" s="386"/>
      <c r="P83" s="386"/>
      <c r="Q83" s="259"/>
      <c r="R83" s="259"/>
      <c r="S83" s="259"/>
      <c r="T83" s="259"/>
      <c r="U83" s="259"/>
    </row>
    <row r="84" spans="1:21" ht="15.75" x14ac:dyDescent="0.25">
      <c r="A84" s="258"/>
      <c r="B84" s="259"/>
      <c r="C84" s="259"/>
      <c r="D84" s="259"/>
      <c r="E84" s="260"/>
      <c r="F84" s="259"/>
      <c r="G84" s="259"/>
      <c r="H84" s="259"/>
      <c r="I84" s="259"/>
      <c r="J84" s="259"/>
      <c r="K84" s="259"/>
      <c r="L84" s="259"/>
      <c r="M84" s="259"/>
      <c r="N84" s="259"/>
      <c r="O84" s="386"/>
      <c r="P84" s="386"/>
      <c r="Q84" s="259"/>
      <c r="R84" s="259"/>
      <c r="S84" s="259"/>
      <c r="T84" s="259"/>
      <c r="U84" s="259"/>
    </row>
    <row r="85" spans="1:21" ht="15.75" x14ac:dyDescent="0.25">
      <c r="A85" s="258"/>
      <c r="B85" s="259"/>
      <c r="C85" s="259"/>
      <c r="D85" s="259"/>
      <c r="E85" s="260"/>
      <c r="F85" s="259"/>
      <c r="G85" s="259"/>
      <c r="H85" s="259"/>
      <c r="I85" s="259"/>
      <c r="J85" s="259"/>
      <c r="K85" s="259"/>
      <c r="L85" s="259"/>
      <c r="M85" s="259"/>
      <c r="N85" s="259"/>
      <c r="O85" s="386"/>
      <c r="P85" s="386"/>
      <c r="Q85" s="259"/>
      <c r="R85" s="259"/>
      <c r="S85" s="259"/>
      <c r="T85" s="259"/>
      <c r="U85" s="259"/>
    </row>
    <row r="86" spans="1:21" ht="15.75" x14ac:dyDescent="0.25">
      <c r="A86" s="258"/>
      <c r="B86" s="259"/>
      <c r="C86" s="259"/>
      <c r="D86" s="259"/>
      <c r="E86" s="260"/>
      <c r="F86" s="259"/>
      <c r="G86" s="259"/>
      <c r="H86" s="259"/>
      <c r="I86" s="259"/>
      <c r="J86" s="259"/>
      <c r="K86" s="259"/>
      <c r="L86" s="259"/>
      <c r="M86" s="259"/>
      <c r="N86" s="259"/>
      <c r="O86" s="386"/>
      <c r="P86" s="386"/>
      <c r="Q86" s="259"/>
      <c r="R86" s="259"/>
      <c r="S86" s="259"/>
      <c r="T86" s="259"/>
      <c r="U86" s="259"/>
    </row>
    <row r="87" spans="1:21" ht="15.75" x14ac:dyDescent="0.25">
      <c r="A87" s="258"/>
      <c r="B87" s="259"/>
      <c r="C87" s="259"/>
      <c r="D87" s="259"/>
      <c r="E87" s="260"/>
      <c r="F87" s="259"/>
      <c r="G87" s="259"/>
      <c r="H87" s="259"/>
      <c r="I87" s="259"/>
      <c r="J87" s="259"/>
      <c r="K87" s="259"/>
      <c r="L87" s="259"/>
      <c r="M87" s="259"/>
      <c r="N87" s="259"/>
      <c r="O87" s="386"/>
      <c r="P87" s="386"/>
      <c r="Q87" s="259"/>
      <c r="R87" s="259"/>
      <c r="S87" s="259"/>
      <c r="T87" s="259"/>
      <c r="U87" s="259"/>
    </row>
    <row r="88" spans="1:21" ht="15.75" x14ac:dyDescent="0.25">
      <c r="A88" s="258"/>
      <c r="B88" s="259"/>
      <c r="C88" s="259"/>
      <c r="D88" s="259"/>
      <c r="E88" s="260"/>
      <c r="F88" s="259"/>
      <c r="G88" s="259"/>
      <c r="H88" s="259"/>
      <c r="I88" s="259"/>
      <c r="J88" s="259"/>
      <c r="K88" s="259"/>
      <c r="L88" s="259"/>
      <c r="M88" s="259"/>
      <c r="N88" s="259"/>
      <c r="O88" s="386"/>
      <c r="P88" s="386"/>
      <c r="Q88" s="259"/>
      <c r="R88" s="259"/>
      <c r="S88" s="259"/>
      <c r="T88" s="259"/>
      <c r="U88" s="259"/>
    </row>
    <row r="89" spans="1:21" ht="15.75" x14ac:dyDescent="0.25">
      <c r="A89" s="258"/>
      <c r="B89" s="259"/>
      <c r="C89" s="259"/>
      <c r="D89" s="259"/>
      <c r="E89" s="260"/>
      <c r="F89" s="259"/>
      <c r="G89" s="259"/>
      <c r="H89" s="259"/>
      <c r="I89" s="259"/>
      <c r="J89" s="259"/>
      <c r="K89" s="259"/>
      <c r="L89" s="259"/>
      <c r="M89" s="259"/>
      <c r="N89" s="259"/>
      <c r="O89" s="386"/>
      <c r="P89" s="386"/>
      <c r="Q89" s="259"/>
      <c r="R89" s="259"/>
      <c r="S89" s="259"/>
      <c r="T89" s="259"/>
      <c r="U89" s="259"/>
    </row>
    <row r="90" spans="1:21" ht="15.75" x14ac:dyDescent="0.25">
      <c r="A90" s="258"/>
      <c r="B90" s="259"/>
      <c r="C90" s="259"/>
      <c r="D90" s="259"/>
      <c r="E90" s="260"/>
      <c r="F90" s="259"/>
      <c r="G90" s="259"/>
      <c r="H90" s="259"/>
      <c r="I90" s="259"/>
      <c r="J90" s="259"/>
      <c r="K90" s="259"/>
      <c r="L90" s="259"/>
      <c r="M90" s="259"/>
      <c r="N90" s="259"/>
      <c r="O90" s="386"/>
      <c r="P90" s="386"/>
      <c r="Q90" s="259"/>
      <c r="R90" s="259"/>
      <c r="S90" s="259"/>
      <c r="T90" s="259"/>
      <c r="U90" s="259"/>
    </row>
    <row r="91" spans="1:21" ht="15.75" x14ac:dyDescent="0.25">
      <c r="A91" s="258"/>
      <c r="B91" s="259"/>
      <c r="C91" s="259"/>
      <c r="D91" s="259"/>
      <c r="E91" s="260"/>
      <c r="F91" s="259"/>
      <c r="G91" s="259"/>
      <c r="H91" s="259"/>
      <c r="I91" s="259"/>
      <c r="J91" s="259"/>
      <c r="K91" s="259"/>
      <c r="L91" s="259"/>
      <c r="M91" s="259"/>
      <c r="N91" s="259"/>
      <c r="O91" s="386"/>
      <c r="P91" s="386"/>
      <c r="Q91" s="259"/>
      <c r="R91" s="259"/>
      <c r="S91" s="259"/>
      <c r="T91" s="259"/>
      <c r="U91" s="259"/>
    </row>
    <row r="92" spans="1:21" ht="15.75" x14ac:dyDescent="0.25">
      <c r="A92" s="258"/>
      <c r="B92" s="259"/>
      <c r="C92" s="259"/>
      <c r="D92" s="259"/>
      <c r="E92" s="260"/>
      <c r="F92" s="259"/>
      <c r="G92" s="259"/>
      <c r="H92" s="259"/>
      <c r="I92" s="259"/>
      <c r="J92" s="259"/>
      <c r="K92" s="259"/>
      <c r="L92" s="259"/>
      <c r="M92" s="259"/>
      <c r="N92" s="259"/>
      <c r="O92" s="386"/>
      <c r="P92" s="386"/>
      <c r="Q92" s="259"/>
      <c r="R92" s="259"/>
      <c r="S92" s="259"/>
      <c r="T92" s="259"/>
      <c r="U92" s="259"/>
    </row>
    <row r="93" spans="1:21" ht="15.75" x14ac:dyDescent="0.25">
      <c r="A93" s="258"/>
      <c r="B93" s="259"/>
      <c r="C93" s="259"/>
      <c r="D93" s="259"/>
      <c r="E93" s="260"/>
      <c r="F93" s="259"/>
      <c r="G93" s="259"/>
      <c r="H93" s="259"/>
      <c r="I93" s="259"/>
      <c r="J93" s="259"/>
      <c r="K93" s="259"/>
      <c r="L93" s="259"/>
      <c r="M93" s="259"/>
      <c r="N93" s="259"/>
      <c r="O93" s="386"/>
      <c r="P93" s="386"/>
      <c r="Q93" s="259"/>
      <c r="R93" s="259"/>
      <c r="S93" s="259"/>
      <c r="T93" s="259"/>
      <c r="U93" s="259"/>
    </row>
    <row r="94" spans="1:21" ht="15.75" x14ac:dyDescent="0.25">
      <c r="A94" s="258"/>
      <c r="B94" s="259"/>
      <c r="C94" s="259"/>
      <c r="D94" s="259"/>
      <c r="E94" s="260"/>
      <c r="F94" s="259"/>
      <c r="G94" s="259"/>
      <c r="H94" s="259"/>
      <c r="I94" s="259"/>
      <c r="J94" s="259"/>
      <c r="K94" s="259"/>
      <c r="L94" s="259"/>
      <c r="M94" s="259"/>
      <c r="N94" s="259"/>
      <c r="O94" s="386"/>
      <c r="P94" s="386"/>
      <c r="Q94" s="259"/>
      <c r="R94" s="259"/>
      <c r="S94" s="259"/>
      <c r="T94" s="259"/>
      <c r="U94" s="259"/>
    </row>
    <row r="95" spans="1:21" ht="15.75" x14ac:dyDescent="0.25">
      <c r="A95" s="258"/>
      <c r="B95" s="259"/>
      <c r="C95" s="259"/>
      <c r="D95" s="259"/>
      <c r="E95" s="260"/>
      <c r="F95" s="259"/>
      <c r="G95" s="259"/>
      <c r="H95" s="259"/>
      <c r="I95" s="259"/>
      <c r="J95" s="259"/>
      <c r="K95" s="259"/>
      <c r="L95" s="259"/>
      <c r="M95" s="259"/>
      <c r="N95" s="259"/>
      <c r="O95" s="386"/>
      <c r="P95" s="386"/>
      <c r="Q95" s="259"/>
      <c r="R95" s="259"/>
      <c r="S95" s="259"/>
      <c r="T95" s="259"/>
      <c r="U95" s="259"/>
    </row>
    <row r="96" spans="1:21" ht="15.75" x14ac:dyDescent="0.25">
      <c r="A96" s="258"/>
      <c r="B96" s="259"/>
      <c r="C96" s="259"/>
      <c r="D96" s="259"/>
      <c r="E96" s="260"/>
      <c r="F96" s="259"/>
      <c r="G96" s="259"/>
      <c r="H96" s="259"/>
      <c r="I96" s="259"/>
      <c r="J96" s="259"/>
      <c r="K96" s="259"/>
      <c r="L96" s="259"/>
      <c r="M96" s="259"/>
      <c r="N96" s="259"/>
      <c r="O96" s="386"/>
      <c r="P96" s="386"/>
      <c r="Q96" s="259"/>
      <c r="R96" s="259"/>
      <c r="S96" s="259"/>
      <c r="T96" s="259"/>
      <c r="U96" s="259"/>
    </row>
    <row r="97" spans="1:21" ht="15.75" x14ac:dyDescent="0.25">
      <c r="A97" s="258"/>
      <c r="B97" s="259"/>
      <c r="C97" s="259"/>
      <c r="D97" s="259"/>
      <c r="E97" s="260"/>
      <c r="F97" s="259"/>
      <c r="G97" s="259"/>
      <c r="H97" s="259"/>
      <c r="I97" s="259"/>
      <c r="J97" s="259"/>
      <c r="K97" s="259"/>
      <c r="L97" s="259"/>
      <c r="M97" s="259"/>
      <c r="N97" s="259"/>
      <c r="O97" s="386"/>
      <c r="P97" s="386"/>
      <c r="Q97" s="259"/>
      <c r="R97" s="259"/>
      <c r="S97" s="259"/>
      <c r="T97" s="259"/>
      <c r="U97" s="259"/>
    </row>
    <row r="98" spans="1:21" ht="15.75" x14ac:dyDescent="0.25">
      <c r="A98" s="258"/>
      <c r="B98" s="259"/>
      <c r="C98" s="259"/>
      <c r="D98" s="259"/>
      <c r="E98" s="260"/>
      <c r="F98" s="259"/>
      <c r="G98" s="259"/>
      <c r="H98" s="259"/>
      <c r="I98" s="259"/>
      <c r="J98" s="259"/>
      <c r="K98" s="259"/>
      <c r="L98" s="259"/>
      <c r="M98" s="259"/>
      <c r="N98" s="259"/>
      <c r="O98" s="386"/>
      <c r="P98" s="386"/>
      <c r="Q98" s="259"/>
      <c r="R98" s="259"/>
      <c r="S98" s="259"/>
      <c r="T98" s="259"/>
      <c r="U98" s="259"/>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row r="164" spans="1:5" x14ac:dyDescent="0.25">
      <c r="A164" s="253"/>
      <c r="E164" s="253"/>
    </row>
    <row r="165" spans="1:5" x14ac:dyDescent="0.25">
      <c r="A165" s="253"/>
      <c r="E165" s="253"/>
    </row>
    <row r="166" spans="1:5" x14ac:dyDescent="0.25">
      <c r="A166" s="253"/>
      <c r="E166" s="253"/>
    </row>
    <row r="167" spans="1:5" x14ac:dyDescent="0.25">
      <c r="A167" s="253"/>
      <c r="E167" s="253"/>
    </row>
    <row r="168" spans="1:5" x14ac:dyDescent="0.25">
      <c r="A168" s="253"/>
      <c r="E168" s="253"/>
    </row>
    <row r="169" spans="1:5" x14ac:dyDescent="0.25">
      <c r="A169" s="253"/>
      <c r="E169" s="253"/>
    </row>
    <row r="170" spans="1:5" x14ac:dyDescent="0.25">
      <c r="A170" s="253"/>
      <c r="E170" s="253"/>
    </row>
    <row r="171" spans="1:5" x14ac:dyDescent="0.25">
      <c r="A171" s="253"/>
      <c r="E171" s="253"/>
    </row>
    <row r="172" spans="1:5" x14ac:dyDescent="0.25">
      <c r="A172" s="253"/>
      <c r="E172" s="253"/>
    </row>
    <row r="173" spans="1:5" x14ac:dyDescent="0.25">
      <c r="A173" s="253"/>
      <c r="E173" s="253"/>
    </row>
    <row r="174" spans="1:5" x14ac:dyDescent="0.25">
      <c r="A174" s="253"/>
      <c r="E174" s="253"/>
    </row>
    <row r="175" spans="1:5" x14ac:dyDescent="0.25">
      <c r="A175" s="253"/>
      <c r="E175" s="253"/>
    </row>
    <row r="176" spans="1:5" x14ac:dyDescent="0.25">
      <c r="A176" s="253"/>
      <c r="E176" s="253"/>
    </row>
    <row r="177" spans="1:5" x14ac:dyDescent="0.25">
      <c r="A177" s="253"/>
      <c r="E177" s="253"/>
    </row>
    <row r="178" spans="1:5" x14ac:dyDescent="0.25">
      <c r="A178" s="253"/>
      <c r="E178" s="253"/>
    </row>
    <row r="179" spans="1:5" x14ac:dyDescent="0.25">
      <c r="A179" s="253"/>
      <c r="E179" s="253"/>
    </row>
    <row r="180" spans="1:5" x14ac:dyDescent="0.25">
      <c r="A180" s="253"/>
      <c r="E180" s="253"/>
    </row>
    <row r="181" spans="1:5" x14ac:dyDescent="0.25">
      <c r="A181" s="253"/>
      <c r="E181" s="253"/>
    </row>
    <row r="182" spans="1:5" x14ac:dyDescent="0.25">
      <c r="A182" s="253"/>
      <c r="E182"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B8:B27"/>
    <mergeCell ref="A8:A65"/>
    <mergeCell ref="B28:B38"/>
    <mergeCell ref="C4:C6"/>
    <mergeCell ref="B39:B46"/>
    <mergeCell ref="B47:B57"/>
    <mergeCell ref="B58:B6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zoomScale="70" zoomScaleNormal="70" workbookViewId="0">
      <pane ySplit="7" topLeftCell="A8" activePane="bottomLeft" state="frozen"/>
      <selection activeCell="A7" sqref="A7"/>
      <selection pane="bottomLeft"/>
    </sheetView>
  </sheetViews>
  <sheetFormatPr baseColWidth="10" defaultColWidth="11.42578125" defaultRowHeight="12.75" x14ac:dyDescent="0.25"/>
  <cols>
    <col min="1" max="1" width="25.5703125" style="263" customWidth="1"/>
    <col min="2" max="2" width="38.5703125" style="263" customWidth="1"/>
    <col min="3" max="3" width="27.42578125" style="263" customWidth="1"/>
    <col min="4" max="4" width="30.7109375" style="263" customWidth="1"/>
    <col min="5" max="5" width="27.42578125" style="262" customWidth="1"/>
    <col min="6" max="6" width="30.710937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34.7109375" style="263" customWidth="1"/>
    <col min="19" max="19" width="19.5703125" style="261" customWidth="1"/>
    <col min="20" max="20" width="14.28515625" style="261" customWidth="1"/>
    <col min="21" max="21" width="17" style="263" customWidth="1"/>
    <col min="22" max="16384" width="11.42578125" style="263"/>
  </cols>
  <sheetData>
    <row r="1" spans="1:27" ht="18.75" customHeight="1" x14ac:dyDescent="0.25">
      <c r="A1" s="269" t="s">
        <v>1348</v>
      </c>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318" t="s">
        <v>1459</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73" t="s">
        <v>1460</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590" t="s">
        <v>97</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90"/>
      <c r="B5" s="592" t="s">
        <v>111</v>
      </c>
      <c r="C5" s="602" t="s">
        <v>86</v>
      </c>
      <c r="D5" s="602" t="s">
        <v>87</v>
      </c>
      <c r="E5" s="602" t="s">
        <v>392</v>
      </c>
      <c r="F5" s="602" t="s">
        <v>88</v>
      </c>
      <c r="G5" s="605" t="s">
        <v>100</v>
      </c>
      <c r="H5" s="607"/>
      <c r="I5" s="607"/>
      <c r="J5" s="607"/>
      <c r="K5" s="607"/>
      <c r="L5" s="607"/>
      <c r="M5" s="607"/>
      <c r="N5" s="606"/>
      <c r="O5" s="611" t="s">
        <v>101</v>
      </c>
      <c r="P5" s="612"/>
      <c r="Q5" s="592" t="s">
        <v>102</v>
      </c>
      <c r="R5" s="592" t="s">
        <v>103</v>
      </c>
      <c r="S5" s="592" t="s">
        <v>110</v>
      </c>
      <c r="T5" s="592" t="s">
        <v>109</v>
      </c>
      <c r="U5" s="608" t="s">
        <v>89</v>
      </c>
    </row>
    <row r="6" spans="1:27" s="66" customFormat="1" ht="15" customHeight="1" x14ac:dyDescent="0.25">
      <c r="A6" s="591"/>
      <c r="B6" s="590"/>
      <c r="C6" s="603"/>
      <c r="D6" s="603"/>
      <c r="E6" s="603"/>
      <c r="F6" s="603"/>
      <c r="G6" s="605" t="s">
        <v>104</v>
      </c>
      <c r="H6" s="606"/>
      <c r="I6" s="605" t="s">
        <v>105</v>
      </c>
      <c r="J6" s="606"/>
      <c r="K6" s="605" t="s">
        <v>106</v>
      </c>
      <c r="L6" s="606"/>
      <c r="M6" s="605" t="s">
        <v>107</v>
      </c>
      <c r="N6" s="606"/>
      <c r="O6" s="613"/>
      <c r="P6" s="614"/>
      <c r="Q6" s="590"/>
      <c r="R6" s="590"/>
      <c r="S6" s="590"/>
      <c r="T6" s="590"/>
      <c r="U6" s="609"/>
    </row>
    <row r="7" spans="1:27" s="66" customFormat="1" ht="24" customHeight="1" x14ac:dyDescent="0.25">
      <c r="A7" s="443"/>
      <c r="B7" s="591"/>
      <c r="C7" s="604"/>
      <c r="D7" s="604"/>
      <c r="E7" s="604"/>
      <c r="F7" s="604"/>
      <c r="G7" s="442" t="s">
        <v>108</v>
      </c>
      <c r="H7" s="540" t="s">
        <v>1860</v>
      </c>
      <c r="I7" s="442" t="s">
        <v>108</v>
      </c>
      <c r="J7" s="442" t="s">
        <v>12</v>
      </c>
      <c r="K7" s="442" t="s">
        <v>108</v>
      </c>
      <c r="L7" s="442" t="s">
        <v>12</v>
      </c>
      <c r="M7" s="442" t="s">
        <v>108</v>
      </c>
      <c r="N7" s="442" t="s">
        <v>12</v>
      </c>
      <c r="O7" s="442" t="s">
        <v>108</v>
      </c>
      <c r="P7" s="442" t="s">
        <v>12</v>
      </c>
      <c r="Q7" s="591"/>
      <c r="R7" s="591"/>
      <c r="S7" s="591"/>
      <c r="T7" s="591"/>
      <c r="U7" s="610"/>
    </row>
    <row r="8" spans="1:27" ht="15.75" customHeight="1" x14ac:dyDescent="0.25">
      <c r="A8" s="624" t="s">
        <v>1459</v>
      </c>
      <c r="B8" s="444"/>
      <c r="C8" s="445"/>
      <c r="D8" s="445"/>
      <c r="E8" s="446"/>
      <c r="F8" s="445"/>
      <c r="G8" s="447"/>
      <c r="H8" s="447"/>
      <c r="I8" s="447"/>
      <c r="J8" s="447"/>
      <c r="K8" s="447"/>
      <c r="L8" s="447"/>
      <c r="M8" s="447"/>
      <c r="N8" s="447"/>
      <c r="O8" s="447"/>
      <c r="P8" s="447"/>
      <c r="Q8" s="448"/>
      <c r="R8" s="448"/>
      <c r="S8" s="448"/>
      <c r="T8" s="448"/>
      <c r="U8" s="449"/>
    </row>
    <row r="9" spans="1:27" ht="15.75" x14ac:dyDescent="0.25">
      <c r="A9" s="625"/>
      <c r="B9" s="618" t="s">
        <v>1701</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625"/>
      <c r="B10" s="618"/>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625"/>
      <c r="B11" s="618"/>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625"/>
      <c r="B12" s="618"/>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625"/>
      <c r="B13" s="618"/>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625"/>
      <c r="B14" s="618"/>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626"/>
      <c r="B15" s="618"/>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58.5" customHeight="1" x14ac:dyDescent="0.25">
      <c r="A16" s="615" t="s">
        <v>1460</v>
      </c>
      <c r="B16" s="618"/>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05" x14ac:dyDescent="0.25">
      <c r="A17" s="616"/>
      <c r="B17" s="615" t="s">
        <v>1702</v>
      </c>
      <c r="C17" s="308" t="s">
        <v>1704</v>
      </c>
      <c r="D17" s="250" t="s">
        <v>1705</v>
      </c>
      <c r="E17" s="308" t="s">
        <v>1703</v>
      </c>
      <c r="F17" s="308" t="s">
        <v>1706</v>
      </c>
      <c r="G17" s="250"/>
      <c r="H17" s="350"/>
      <c r="I17" s="350"/>
      <c r="J17" s="350"/>
      <c r="K17" s="350"/>
      <c r="L17" s="350"/>
      <c r="M17" s="350"/>
      <c r="N17" s="350"/>
      <c r="O17" s="388">
        <f t="shared" si="0"/>
        <v>0</v>
      </c>
      <c r="P17" s="389">
        <f t="shared" si="1"/>
        <v>0</v>
      </c>
      <c r="Q17" s="350"/>
      <c r="R17" s="350" t="s">
        <v>1711</v>
      </c>
      <c r="S17" s="250" t="s">
        <v>1712</v>
      </c>
      <c r="T17" s="250" t="s">
        <v>1713</v>
      </c>
      <c r="U17" s="250" t="s">
        <v>1714</v>
      </c>
    </row>
    <row r="18" spans="1:21" ht="126" x14ac:dyDescent="0.25">
      <c r="A18" s="616"/>
      <c r="B18" s="616"/>
      <c r="C18" s="308" t="s">
        <v>1782</v>
      </c>
      <c r="D18" s="250" t="s">
        <v>1783</v>
      </c>
      <c r="E18" s="308" t="s">
        <v>1784</v>
      </c>
      <c r="F18" s="308" t="s">
        <v>1785</v>
      </c>
      <c r="G18" s="251">
        <v>0.25</v>
      </c>
      <c r="H18" s="350"/>
      <c r="I18" s="352">
        <v>0.25</v>
      </c>
      <c r="J18" s="350"/>
      <c r="K18" s="352">
        <v>0.25</v>
      </c>
      <c r="L18" s="350"/>
      <c r="M18" s="352">
        <v>0.25</v>
      </c>
      <c r="N18" s="350"/>
      <c r="O18" s="388">
        <f t="shared" si="0"/>
        <v>1</v>
      </c>
      <c r="P18" s="389">
        <f t="shared" si="1"/>
        <v>0</v>
      </c>
      <c r="Q18" s="350"/>
      <c r="R18" s="350" t="s">
        <v>1786</v>
      </c>
      <c r="S18" s="250" t="s">
        <v>1787</v>
      </c>
      <c r="T18" s="250" t="s">
        <v>1788</v>
      </c>
      <c r="U18" s="250" t="s">
        <v>1789</v>
      </c>
    </row>
    <row r="19" spans="1:21" ht="15.75" x14ac:dyDescent="0.25">
      <c r="A19" s="616"/>
      <c r="B19" s="616"/>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616"/>
      <c r="B20" s="616"/>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616"/>
      <c r="B21" s="616"/>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616"/>
      <c r="B22" s="617"/>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616"/>
      <c r="B23" s="615" t="s">
        <v>1447</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616"/>
      <c r="B24" s="616"/>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616"/>
      <c r="B25" s="616"/>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616"/>
      <c r="B26" s="616"/>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616"/>
      <c r="B27" s="616"/>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616"/>
      <c r="B28" s="616"/>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24" customHeight="1" x14ac:dyDescent="0.25">
      <c r="A29" s="616"/>
      <c r="B29" s="618" t="s">
        <v>1448</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21" customHeight="1" x14ac:dyDescent="0.25">
      <c r="A30" s="616"/>
      <c r="B30" s="618"/>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21.75" customHeight="1" x14ac:dyDescent="0.25">
      <c r="A31" s="616"/>
      <c r="B31" s="618"/>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24" customHeight="1" x14ac:dyDescent="0.25">
      <c r="A32" s="616"/>
      <c r="B32" s="618"/>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23.25" customHeight="1" x14ac:dyDescent="0.25">
      <c r="A33" s="616"/>
      <c r="B33" s="618"/>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24" customHeight="1" x14ac:dyDescent="0.25">
      <c r="A34" s="616"/>
      <c r="B34" s="618" t="s">
        <v>1449</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21.75" customHeight="1" x14ac:dyDescent="0.25">
      <c r="A35" s="616"/>
      <c r="B35" s="618"/>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20.25" customHeight="1" x14ac:dyDescent="0.25">
      <c r="A36" s="616"/>
      <c r="B36" s="618"/>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22.5" customHeight="1" x14ac:dyDescent="0.25">
      <c r="A37" s="616"/>
      <c r="B37" s="618"/>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94.5" x14ac:dyDescent="0.25">
      <c r="A38" s="616"/>
      <c r="B38" s="623" t="s">
        <v>1450</v>
      </c>
      <c r="C38" s="308" t="s">
        <v>1857</v>
      </c>
      <c r="D38" s="250" t="s">
        <v>1858</v>
      </c>
      <c r="E38" s="308"/>
      <c r="F38" s="308" t="s">
        <v>1859</v>
      </c>
      <c r="G38" s="251">
        <v>1</v>
      </c>
      <c r="H38" s="351">
        <f>(114000*22)</f>
        <v>2508000</v>
      </c>
      <c r="I38" s="350"/>
      <c r="J38" s="350"/>
      <c r="K38" s="350"/>
      <c r="L38" s="350"/>
      <c r="M38" s="350"/>
      <c r="N38" s="350"/>
      <c r="O38" s="388">
        <f t="shared" si="0"/>
        <v>1</v>
      </c>
      <c r="P38" s="389">
        <f t="shared" si="1"/>
        <v>2508000</v>
      </c>
      <c r="Q38" s="250"/>
      <c r="R38" s="250" t="s">
        <v>1861</v>
      </c>
      <c r="S38" s="250" t="s">
        <v>1862</v>
      </c>
      <c r="T38" s="250" t="s">
        <v>1863</v>
      </c>
      <c r="U38" s="250" t="s">
        <v>1864</v>
      </c>
    </row>
    <row r="39" spans="1:21" ht="15.75" x14ac:dyDescent="0.25">
      <c r="A39" s="616"/>
      <c r="B39" s="623"/>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616"/>
      <c r="B40" s="623"/>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616"/>
      <c r="B41" s="623"/>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615" t="s">
        <v>1446</v>
      </c>
      <c r="B42" s="623"/>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616"/>
      <c r="B43" s="618" t="s">
        <v>1451</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616"/>
      <c r="B44" s="618"/>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616"/>
      <c r="B45" s="618"/>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616"/>
      <c r="B46" s="618"/>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616"/>
      <c r="B47" s="618"/>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616"/>
      <c r="B48" s="618"/>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616"/>
      <c r="B49" s="618" t="s">
        <v>1452</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616"/>
      <c r="B50" s="618"/>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616"/>
      <c r="B51" s="618"/>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616"/>
      <c r="B52" s="618" t="s">
        <v>1453</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616"/>
      <c r="B53" s="618"/>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616"/>
      <c r="B54" s="618"/>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616"/>
      <c r="B55" s="618"/>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616"/>
      <c r="B56" s="618" t="s">
        <v>1454</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616"/>
      <c r="B57" s="618"/>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616"/>
      <c r="B58" s="618"/>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616"/>
      <c r="B59" s="618"/>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616"/>
      <c r="B60" s="618" t="s">
        <v>1455</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616"/>
      <c r="B61" s="618"/>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616"/>
      <c r="B62" s="618"/>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616"/>
      <c r="B63" s="618"/>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616"/>
      <c r="B64" s="620" t="s">
        <v>1456</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616"/>
      <c r="B65" s="621"/>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616"/>
      <c r="B66" s="621"/>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616"/>
      <c r="B67" s="622"/>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616"/>
      <c r="B68" s="619" t="s">
        <v>1457</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616"/>
      <c r="B69" s="619"/>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616"/>
      <c r="B70" s="619"/>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616"/>
      <c r="B71" s="620" t="s">
        <v>1458</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616"/>
      <c r="B72" s="621"/>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293"/>
      <c r="B73" s="622"/>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B74" s="294"/>
      <c r="C74" s="293" t="s">
        <v>98</v>
      </c>
      <c r="D74" s="294"/>
      <c r="E74" s="294"/>
      <c r="F74" s="295"/>
      <c r="G74" s="264">
        <f>SUM(G8:G73)</f>
        <v>1.25</v>
      </c>
      <c r="H74" s="264">
        <f t="shared" ref="H74:P74" si="4">SUM(H8:H73)</f>
        <v>2508000</v>
      </c>
      <c r="I74" s="264">
        <f t="shared" si="4"/>
        <v>0.25</v>
      </c>
      <c r="J74" s="264">
        <f t="shared" si="4"/>
        <v>0</v>
      </c>
      <c r="K74" s="264">
        <f t="shared" si="4"/>
        <v>0.25</v>
      </c>
      <c r="L74" s="264">
        <f t="shared" si="4"/>
        <v>0</v>
      </c>
      <c r="M74" s="264">
        <f t="shared" si="4"/>
        <v>0.25</v>
      </c>
      <c r="N74" s="264">
        <f t="shared" si="4"/>
        <v>0</v>
      </c>
      <c r="O74" s="264">
        <f t="shared" si="4"/>
        <v>2</v>
      </c>
      <c r="P74" s="264">
        <f t="shared" si="4"/>
        <v>2508000</v>
      </c>
      <c r="Q74" s="265"/>
      <c r="R74" s="265"/>
      <c r="S74" s="265"/>
      <c r="T74" s="265"/>
      <c r="U74" s="265"/>
    </row>
    <row r="75" spans="1:21" ht="15.75" x14ac:dyDescent="0.25">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4:A6"/>
    <mergeCell ref="A42:A72"/>
    <mergeCell ref="A16:A41"/>
    <mergeCell ref="B23:B28"/>
    <mergeCell ref="B29:B33"/>
    <mergeCell ref="B34:B37"/>
    <mergeCell ref="B38:B42"/>
    <mergeCell ref="B43:B48"/>
    <mergeCell ref="B9:B16"/>
    <mergeCell ref="A8:A15"/>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6"/>
  <sheetViews>
    <sheetView topLeftCell="D1" zoomScale="70" zoomScaleNormal="70" workbookViewId="0">
      <pane ySplit="6" topLeftCell="A7" activePane="bottomLeft" state="frozen"/>
      <selection activeCell="O6" sqref="O6"/>
      <selection pane="bottomLeft" activeCell="H13" sqref="H13"/>
    </sheetView>
  </sheetViews>
  <sheetFormatPr baseColWidth="10" defaultRowHeight="15" x14ac:dyDescent="0.25"/>
  <cols>
    <col min="1" max="1" width="40" customWidth="1"/>
    <col min="2" max="2" width="21.7109375" customWidth="1"/>
    <col min="3" max="3" width="30.5703125" customWidth="1"/>
    <col min="4" max="4" width="27.42578125" customWidth="1"/>
    <col min="5" max="5" width="20" customWidth="1"/>
    <col min="6" max="6" width="40.5703125" customWidth="1"/>
    <col min="7" max="7" width="15.28515625" customWidth="1"/>
    <col min="8" max="8" width="15.140625" style="234"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18" width="23.140625" customWidth="1"/>
    <col min="19" max="19" width="28.140625" customWidth="1"/>
    <col min="20" max="20" width="16.85546875" customWidth="1"/>
    <col min="21" max="21" width="19.7109375"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627" t="s">
        <v>1349</v>
      </c>
      <c r="B3" s="627"/>
      <c r="C3" s="627"/>
      <c r="D3" s="627"/>
      <c r="E3" s="627"/>
      <c r="F3" s="627"/>
      <c r="G3" s="627"/>
      <c r="H3" s="627"/>
      <c r="I3" s="627"/>
      <c r="J3" s="627"/>
      <c r="K3" s="627"/>
      <c r="L3" s="627"/>
      <c r="M3" s="627"/>
      <c r="N3" s="627"/>
      <c r="O3" s="627"/>
      <c r="P3" s="627"/>
      <c r="Q3" s="627"/>
      <c r="R3" s="627"/>
      <c r="S3" s="627"/>
      <c r="T3" s="627"/>
      <c r="U3" s="627"/>
    </row>
    <row r="4" spans="1:21" ht="15" customHeight="1" x14ac:dyDescent="0.25">
      <c r="A4" s="590" t="s">
        <v>97</v>
      </c>
      <c r="B4" s="592" t="s">
        <v>111</v>
      </c>
      <c r="C4" s="602" t="s">
        <v>86</v>
      </c>
      <c r="D4" s="602" t="s">
        <v>87</v>
      </c>
      <c r="E4" s="602" t="s">
        <v>392</v>
      </c>
      <c r="F4" s="602" t="s">
        <v>88</v>
      </c>
      <c r="G4" s="605" t="s">
        <v>100</v>
      </c>
      <c r="H4" s="607"/>
      <c r="I4" s="607"/>
      <c r="J4" s="607"/>
      <c r="K4" s="607"/>
      <c r="L4" s="607"/>
      <c r="M4" s="607"/>
      <c r="N4" s="606"/>
      <c r="O4" s="611" t="s">
        <v>101</v>
      </c>
      <c r="P4" s="612"/>
      <c r="Q4" s="592" t="s">
        <v>102</v>
      </c>
      <c r="R4" s="592" t="s">
        <v>103</v>
      </c>
      <c r="S4" s="592" t="s">
        <v>110</v>
      </c>
      <c r="T4" s="592" t="s">
        <v>109</v>
      </c>
      <c r="U4" s="608" t="s">
        <v>89</v>
      </c>
    </row>
    <row r="5" spans="1:21" ht="15" customHeight="1" x14ac:dyDescent="0.25">
      <c r="A5" s="590"/>
      <c r="B5" s="590"/>
      <c r="C5" s="603"/>
      <c r="D5" s="603"/>
      <c r="E5" s="603"/>
      <c r="F5" s="603"/>
      <c r="G5" s="605" t="s">
        <v>104</v>
      </c>
      <c r="H5" s="606"/>
      <c r="I5" s="605" t="s">
        <v>105</v>
      </c>
      <c r="J5" s="606"/>
      <c r="K5" s="605" t="s">
        <v>106</v>
      </c>
      <c r="L5" s="606"/>
      <c r="M5" s="605" t="s">
        <v>107</v>
      </c>
      <c r="N5" s="606"/>
      <c r="O5" s="613"/>
      <c r="P5" s="614"/>
      <c r="Q5" s="590"/>
      <c r="R5" s="590"/>
      <c r="S5" s="590"/>
      <c r="T5" s="590"/>
      <c r="U5" s="609"/>
    </row>
    <row r="6" spans="1:21" ht="25.5" x14ac:dyDescent="0.25">
      <c r="A6" s="591"/>
      <c r="B6" s="591"/>
      <c r="C6" s="604"/>
      <c r="D6" s="604"/>
      <c r="E6" s="604"/>
      <c r="F6" s="604"/>
      <c r="G6" s="442" t="s">
        <v>108</v>
      </c>
      <c r="H6" s="442" t="s">
        <v>12</v>
      </c>
      <c r="I6" s="442" t="s">
        <v>108</v>
      </c>
      <c r="J6" s="442" t="s">
        <v>12</v>
      </c>
      <c r="K6" s="442" t="s">
        <v>108</v>
      </c>
      <c r="L6" s="442" t="s">
        <v>12</v>
      </c>
      <c r="M6" s="442" t="s">
        <v>108</v>
      </c>
      <c r="N6" s="442" t="s">
        <v>12</v>
      </c>
      <c r="O6" s="442" t="s">
        <v>108</v>
      </c>
      <c r="P6" s="442" t="s">
        <v>12</v>
      </c>
      <c r="Q6" s="591"/>
      <c r="R6" s="591"/>
      <c r="S6" s="591"/>
      <c r="T6" s="591"/>
      <c r="U6" s="610"/>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78.75" x14ac:dyDescent="0.25">
      <c r="A8" s="615" t="s">
        <v>1542</v>
      </c>
      <c r="B8" s="615" t="s">
        <v>1543</v>
      </c>
      <c r="C8" s="506" t="s">
        <v>1597</v>
      </c>
      <c r="D8" s="513">
        <v>1</v>
      </c>
      <c r="E8" s="471" t="s">
        <v>1568</v>
      </c>
      <c r="F8" s="250" t="s">
        <v>1559</v>
      </c>
      <c r="G8" s="251">
        <v>1</v>
      </c>
      <c r="H8" s="231">
        <f>'1. TALLERES SEMINARIOS'!D5</f>
        <v>638369.91666666651</v>
      </c>
      <c r="I8" s="251"/>
      <c r="J8" s="231"/>
      <c r="K8" s="251"/>
      <c r="L8" s="231"/>
      <c r="M8" s="251"/>
      <c r="N8" s="231"/>
      <c r="O8" s="206">
        <f>G8+I8+K8+M8</f>
        <v>1</v>
      </c>
      <c r="P8" s="384">
        <f>H8+J8+L8+N8</f>
        <v>638369.91666666651</v>
      </c>
      <c r="Q8" s="250"/>
      <c r="R8" s="250" t="s">
        <v>1560</v>
      </c>
      <c r="S8" s="250" t="s">
        <v>1561</v>
      </c>
      <c r="T8" s="250" t="s">
        <v>1562</v>
      </c>
      <c r="U8" s="250" t="s">
        <v>1570</v>
      </c>
    </row>
    <row r="9" spans="1:21" s="466" customFormat="1" ht="78.75" x14ac:dyDescent="0.25">
      <c r="A9" s="616"/>
      <c r="B9" s="616"/>
      <c r="C9" s="534" t="s">
        <v>1921</v>
      </c>
      <c r="D9" s="534" t="s">
        <v>1922</v>
      </c>
      <c r="E9" s="535" t="s">
        <v>1923</v>
      </c>
      <c r="F9" s="250" t="s">
        <v>1924</v>
      </c>
      <c r="G9" s="251">
        <v>0.5</v>
      </c>
      <c r="H9" s="231"/>
      <c r="I9" s="251"/>
      <c r="J9" s="231"/>
      <c r="K9" s="251">
        <v>0.5</v>
      </c>
      <c r="L9" s="231"/>
      <c r="M9" s="251"/>
      <c r="N9" s="231"/>
      <c r="O9" s="206">
        <f t="shared" ref="O9:P13" si="0">G9+I9+K9+M9</f>
        <v>1</v>
      </c>
      <c r="P9" s="384">
        <f t="shared" si="0"/>
        <v>0</v>
      </c>
      <c r="Q9" s="250"/>
      <c r="R9" s="250" t="s">
        <v>1925</v>
      </c>
      <c r="S9" s="250" t="s">
        <v>1561</v>
      </c>
      <c r="T9" s="250" t="s">
        <v>1926</v>
      </c>
      <c r="U9" s="250" t="s">
        <v>1927</v>
      </c>
    </row>
    <row r="10" spans="1:21" s="466" customFormat="1" ht="78.75" x14ac:dyDescent="0.25">
      <c r="A10" s="616"/>
      <c r="B10" s="616"/>
      <c r="C10" s="534" t="s">
        <v>1928</v>
      </c>
      <c r="D10" s="534" t="s">
        <v>1929</v>
      </c>
      <c r="E10" s="535" t="s">
        <v>1930</v>
      </c>
      <c r="F10" s="250" t="s">
        <v>1931</v>
      </c>
      <c r="G10" s="251">
        <v>1</v>
      </c>
      <c r="H10" s="231"/>
      <c r="I10" s="251"/>
      <c r="J10" s="231"/>
      <c r="K10" s="251"/>
      <c r="L10" s="231"/>
      <c r="M10" s="251"/>
      <c r="N10" s="231"/>
      <c r="O10" s="206">
        <f t="shared" si="0"/>
        <v>1</v>
      </c>
      <c r="P10" s="384">
        <f t="shared" si="0"/>
        <v>0</v>
      </c>
      <c r="Q10" s="250"/>
      <c r="R10" s="250" t="s">
        <v>1925</v>
      </c>
      <c r="S10" s="250" t="s">
        <v>1561</v>
      </c>
      <c r="T10" s="250" t="s">
        <v>1926</v>
      </c>
      <c r="U10" s="250" t="s">
        <v>1927</v>
      </c>
    </row>
    <row r="11" spans="1:21" s="466" customFormat="1" ht="78.75" x14ac:dyDescent="0.25">
      <c r="A11" s="616"/>
      <c r="B11" s="616"/>
      <c r="C11" s="534" t="s">
        <v>1932</v>
      </c>
      <c r="D11" s="534" t="s">
        <v>1933</v>
      </c>
      <c r="E11" s="535" t="s">
        <v>1626</v>
      </c>
      <c r="F11" s="250" t="s">
        <v>1934</v>
      </c>
      <c r="G11" s="251"/>
      <c r="H11" s="231"/>
      <c r="I11" s="251"/>
      <c r="J11" s="552">
        <v>1</v>
      </c>
      <c r="K11" s="251"/>
      <c r="L11" s="231"/>
      <c r="M11" s="251"/>
      <c r="N11" s="231"/>
      <c r="O11" s="206">
        <v>1</v>
      </c>
      <c r="P11" s="384">
        <f t="shared" si="0"/>
        <v>1</v>
      </c>
      <c r="Q11" s="250"/>
      <c r="R11" s="250" t="s">
        <v>1925</v>
      </c>
      <c r="S11" s="250" t="s">
        <v>1561</v>
      </c>
      <c r="T11" s="250" t="s">
        <v>1926</v>
      </c>
      <c r="U11" s="250" t="s">
        <v>1927</v>
      </c>
    </row>
    <row r="12" spans="1:21" s="466" customFormat="1" ht="78.75" x14ac:dyDescent="0.25">
      <c r="A12" s="616"/>
      <c r="B12" s="616"/>
      <c r="C12" s="534" t="s">
        <v>1935</v>
      </c>
      <c r="D12" s="534" t="s">
        <v>1936</v>
      </c>
      <c r="E12" s="535" t="s">
        <v>1624</v>
      </c>
      <c r="F12" s="250" t="s">
        <v>1937</v>
      </c>
      <c r="G12" s="251"/>
      <c r="H12" s="231">
        <f>'[1]1. TALLERES SEMINARIOS'!D33</f>
        <v>35347.916666666664</v>
      </c>
      <c r="I12" s="251"/>
      <c r="J12" s="552">
        <v>1</v>
      </c>
      <c r="K12" s="251"/>
      <c r="L12" s="231"/>
      <c r="M12" s="251"/>
      <c r="N12" s="231"/>
      <c r="O12" s="383">
        <f t="shared" si="0"/>
        <v>0</v>
      </c>
      <c r="P12" s="384">
        <f t="shared" si="0"/>
        <v>35348.916666666664</v>
      </c>
      <c r="Q12" s="250"/>
      <c r="R12" s="250" t="s">
        <v>1925</v>
      </c>
      <c r="S12" s="250" t="s">
        <v>1561</v>
      </c>
      <c r="T12" s="250" t="s">
        <v>1926</v>
      </c>
      <c r="U12" s="250" t="s">
        <v>1927</v>
      </c>
    </row>
    <row r="13" spans="1:21" s="466" customFormat="1" ht="94.5" x14ac:dyDescent="0.25">
      <c r="A13" s="616"/>
      <c r="B13" s="616"/>
      <c r="C13" s="534" t="s">
        <v>1938</v>
      </c>
      <c r="D13" s="534" t="s">
        <v>1946</v>
      </c>
      <c r="E13" s="535" t="s">
        <v>1939</v>
      </c>
      <c r="F13" s="250" t="s">
        <v>1940</v>
      </c>
      <c r="G13" s="251"/>
      <c r="H13" s="231"/>
      <c r="I13" s="251"/>
      <c r="J13" s="231"/>
      <c r="K13" s="251"/>
      <c r="L13" s="231"/>
      <c r="M13" s="251">
        <v>1</v>
      </c>
      <c r="N13" s="231"/>
      <c r="O13" s="383">
        <f t="shared" si="0"/>
        <v>1</v>
      </c>
      <c r="P13" s="384">
        <f t="shared" si="0"/>
        <v>0</v>
      </c>
      <c r="Q13" s="250"/>
      <c r="R13" s="250" t="s">
        <v>1941</v>
      </c>
      <c r="S13" s="250" t="s">
        <v>1561</v>
      </c>
      <c r="T13" s="250" t="s">
        <v>1926</v>
      </c>
      <c r="U13" s="250" t="s">
        <v>1927</v>
      </c>
    </row>
    <row r="14" spans="1:21" ht="78.75" x14ac:dyDescent="0.25">
      <c r="A14" s="616"/>
      <c r="B14" s="616"/>
      <c r="C14" s="506" t="s">
        <v>1942</v>
      </c>
      <c r="D14" s="513" t="s">
        <v>1947</v>
      </c>
      <c r="E14" s="471" t="s">
        <v>1567</v>
      </c>
      <c r="F14" s="250" t="s">
        <v>1943</v>
      </c>
      <c r="G14" s="517">
        <v>1</v>
      </c>
      <c r="H14" s="518">
        <f>'1. TALLERES SEMINARIOS'!D29</f>
        <v>43500</v>
      </c>
      <c r="I14" s="515"/>
      <c r="J14" s="516"/>
      <c r="K14" s="515"/>
      <c r="L14" s="516"/>
      <c r="M14" s="515"/>
      <c r="N14" s="516"/>
      <c r="O14" s="519">
        <v>1</v>
      </c>
      <c r="P14" s="518">
        <f>H14+J14+L14+N14</f>
        <v>43500</v>
      </c>
      <c r="Q14" s="515"/>
      <c r="R14" s="250" t="s">
        <v>1560</v>
      </c>
      <c r="S14" s="250" t="s">
        <v>1561</v>
      </c>
      <c r="T14" s="250" t="s">
        <v>1562</v>
      </c>
      <c r="U14" s="250" t="s">
        <v>1569</v>
      </c>
    </row>
    <row r="15" spans="1:21" ht="78.75" x14ac:dyDescent="0.25">
      <c r="A15" s="616"/>
      <c r="B15" s="616"/>
      <c r="C15" s="506" t="s">
        <v>1944</v>
      </c>
      <c r="D15" s="513" t="s">
        <v>1948</v>
      </c>
      <c r="E15" s="366" t="s">
        <v>1583</v>
      </c>
      <c r="F15" s="250" t="s">
        <v>1945</v>
      </c>
      <c r="G15" s="251">
        <v>1</v>
      </c>
      <c r="H15" s="231">
        <f>'1. TALLERES SEMINARIOS'!D48</f>
        <v>87000</v>
      </c>
      <c r="I15" s="251"/>
      <c r="J15" s="231"/>
      <c r="K15" s="251"/>
      <c r="L15" s="231"/>
      <c r="M15" s="251"/>
      <c r="N15" s="231"/>
      <c r="O15" s="383">
        <f t="shared" ref="O15:O30" si="1">G15+I15+K15+M15</f>
        <v>1</v>
      </c>
      <c r="P15" s="384">
        <f t="shared" ref="P15:P30" si="2">H15+J15+L15+N15</f>
        <v>87000</v>
      </c>
      <c r="Q15" s="250"/>
      <c r="R15" s="250" t="s">
        <v>1560</v>
      </c>
      <c r="S15" s="250" t="s">
        <v>1561</v>
      </c>
      <c r="T15" s="250" t="s">
        <v>1562</v>
      </c>
      <c r="U15" s="250" t="s">
        <v>1581</v>
      </c>
    </row>
    <row r="16" spans="1:21" ht="63" x14ac:dyDescent="0.25">
      <c r="A16" s="616"/>
      <c r="B16" s="616"/>
      <c r="C16" s="326" t="s">
        <v>1949</v>
      </c>
      <c r="D16" s="326" t="s">
        <v>1950</v>
      </c>
      <c r="E16" s="366" t="s">
        <v>1598</v>
      </c>
      <c r="F16" s="250" t="s">
        <v>1951</v>
      </c>
      <c r="G16" s="251"/>
      <c r="H16" s="231"/>
      <c r="I16" s="251"/>
      <c r="J16" s="231"/>
      <c r="K16" s="251"/>
      <c r="L16" s="231"/>
      <c r="M16" s="251"/>
      <c r="N16" s="231"/>
      <c r="O16" s="383">
        <f t="shared" si="1"/>
        <v>0</v>
      </c>
      <c r="P16" s="384">
        <f t="shared" si="2"/>
        <v>0</v>
      </c>
      <c r="Q16" s="250"/>
      <c r="R16" s="250"/>
      <c r="S16" s="250"/>
      <c r="T16" s="250"/>
      <c r="U16" s="250"/>
    </row>
    <row r="17" spans="1:21" ht="15.75" x14ac:dyDescent="0.25">
      <c r="A17" s="616"/>
      <c r="B17" s="616"/>
      <c r="C17" s="326"/>
      <c r="D17" s="326"/>
      <c r="E17" s="366"/>
      <c r="F17" s="250"/>
      <c r="G17" s="251"/>
      <c r="H17" s="231"/>
      <c r="I17" s="251"/>
      <c r="J17" s="231"/>
      <c r="K17" s="251"/>
      <c r="L17" s="231"/>
      <c r="M17" s="251"/>
      <c r="N17" s="231"/>
      <c r="O17" s="383">
        <f t="shared" si="1"/>
        <v>0</v>
      </c>
      <c r="P17" s="384">
        <f t="shared" si="2"/>
        <v>0</v>
      </c>
      <c r="Q17" s="250"/>
      <c r="R17" s="250"/>
      <c r="S17" s="250"/>
      <c r="T17" s="250"/>
      <c r="U17" s="250"/>
    </row>
    <row r="18" spans="1:21" ht="141.75" x14ac:dyDescent="0.25">
      <c r="A18" s="616"/>
      <c r="B18" s="616"/>
      <c r="C18" s="521" t="s">
        <v>1634</v>
      </c>
      <c r="D18" s="521" t="s">
        <v>1625</v>
      </c>
      <c r="E18" s="366" t="s">
        <v>1627</v>
      </c>
      <c r="F18" s="250" t="s">
        <v>1628</v>
      </c>
      <c r="G18" s="251">
        <v>0.5</v>
      </c>
      <c r="H18" s="231">
        <f>'1. TALLERES SEMINARIOS'!D105</f>
        <v>126845.33333333333</v>
      </c>
      <c r="I18" s="251">
        <v>0.5</v>
      </c>
      <c r="J18" s="231"/>
      <c r="K18" s="251"/>
      <c r="L18" s="231"/>
      <c r="M18" s="251"/>
      <c r="N18" s="231"/>
      <c r="O18" s="206">
        <f t="shared" si="1"/>
        <v>1</v>
      </c>
      <c r="P18" s="384">
        <f t="shared" si="2"/>
        <v>126845.33333333333</v>
      </c>
      <c r="Q18" s="250"/>
      <c r="R18" s="250" t="s">
        <v>1629</v>
      </c>
      <c r="S18" s="250" t="s">
        <v>1630</v>
      </c>
      <c r="T18" s="250" t="s">
        <v>1632</v>
      </c>
      <c r="U18" s="250" t="s">
        <v>1633</v>
      </c>
    </row>
    <row r="19" spans="1:21" ht="210" customHeight="1" x14ac:dyDescent="0.25">
      <c r="A19" s="616"/>
      <c r="B19" s="616"/>
      <c r="C19" s="521" t="s">
        <v>1636</v>
      </c>
      <c r="D19" s="521" t="s">
        <v>1635</v>
      </c>
      <c r="E19" s="366" t="s">
        <v>1637</v>
      </c>
      <c r="F19" s="526" t="s">
        <v>1638</v>
      </c>
      <c r="G19" s="251"/>
      <c r="H19" s="231">
        <f>'5. ACTIVIDADES ESPECIALES'!D230</f>
        <v>126000</v>
      </c>
      <c r="I19" s="251">
        <v>0.5</v>
      </c>
      <c r="J19" s="231"/>
      <c r="K19" s="251">
        <v>0.5</v>
      </c>
      <c r="L19" s="231"/>
      <c r="M19" s="251"/>
      <c r="N19" s="231"/>
      <c r="O19" s="206">
        <f t="shared" si="1"/>
        <v>1</v>
      </c>
      <c r="P19" s="384">
        <f t="shared" si="2"/>
        <v>126000</v>
      </c>
      <c r="Q19" s="250"/>
      <c r="R19" s="250" t="s">
        <v>1640</v>
      </c>
      <c r="S19" s="250" t="s">
        <v>1641</v>
      </c>
      <c r="T19" s="250" t="s">
        <v>1631</v>
      </c>
      <c r="U19" s="250" t="s">
        <v>1642</v>
      </c>
    </row>
    <row r="20" spans="1:21" ht="63" x14ac:dyDescent="0.25">
      <c r="A20" s="616"/>
      <c r="B20" s="616"/>
      <c r="C20" s="528" t="s">
        <v>1791</v>
      </c>
      <c r="D20" s="250" t="s">
        <v>1798</v>
      </c>
      <c r="E20" s="529" t="s">
        <v>1811</v>
      </c>
      <c r="F20" s="250" t="s">
        <v>1790</v>
      </c>
      <c r="G20" s="251">
        <v>0.25</v>
      </c>
      <c r="H20" s="231"/>
      <c r="I20" s="251">
        <v>0.25</v>
      </c>
      <c r="J20" s="231"/>
      <c r="K20" s="251">
        <v>0.25</v>
      </c>
      <c r="L20" s="231"/>
      <c r="M20" s="251">
        <v>0.25</v>
      </c>
      <c r="N20" s="231"/>
      <c r="O20" s="383">
        <f t="shared" si="1"/>
        <v>1</v>
      </c>
      <c r="P20" s="384">
        <f t="shared" si="2"/>
        <v>0</v>
      </c>
      <c r="Q20" s="250"/>
      <c r="R20" s="250" t="s">
        <v>1818</v>
      </c>
      <c r="S20" s="250" t="s">
        <v>1819</v>
      </c>
      <c r="T20" s="250" t="s">
        <v>1820</v>
      </c>
      <c r="U20" s="250" t="s">
        <v>1743</v>
      </c>
    </row>
    <row r="21" spans="1:21" s="466" customFormat="1" ht="63" x14ac:dyDescent="0.25">
      <c r="A21" s="616"/>
      <c r="B21" s="616"/>
      <c r="C21" s="528" t="s">
        <v>1792</v>
      </c>
      <c r="D21" s="250" t="s">
        <v>1799</v>
      </c>
      <c r="E21" s="529" t="s">
        <v>1812</v>
      </c>
      <c r="F21" s="250" t="s">
        <v>1801</v>
      </c>
      <c r="G21" s="251">
        <v>0.25</v>
      </c>
      <c r="H21" s="231"/>
      <c r="I21" s="251">
        <v>0.25</v>
      </c>
      <c r="J21" s="231"/>
      <c r="K21" s="251">
        <v>0.25</v>
      </c>
      <c r="L21" s="231"/>
      <c r="M21" s="251">
        <v>0.25</v>
      </c>
      <c r="N21" s="231"/>
      <c r="O21" s="383">
        <f t="shared" si="1"/>
        <v>1</v>
      </c>
      <c r="P21" s="384">
        <f t="shared" si="2"/>
        <v>0</v>
      </c>
      <c r="Q21" s="250"/>
      <c r="R21" s="250" t="s">
        <v>1821</v>
      </c>
      <c r="S21" s="250" t="s">
        <v>1819</v>
      </c>
      <c r="T21" s="250" t="s">
        <v>1820</v>
      </c>
      <c r="U21" s="250" t="s">
        <v>1743</v>
      </c>
    </row>
    <row r="22" spans="1:21" s="466" customFormat="1" ht="47.25" x14ac:dyDescent="0.25">
      <c r="A22" s="616"/>
      <c r="B22" s="616"/>
      <c r="C22" s="528" t="s">
        <v>1793</v>
      </c>
      <c r="D22" s="250" t="s">
        <v>1800</v>
      </c>
      <c r="E22" s="529" t="s">
        <v>1813</v>
      </c>
      <c r="F22" s="250" t="s">
        <v>1802</v>
      </c>
      <c r="G22" s="251">
        <v>0</v>
      </c>
      <c r="H22" s="231"/>
      <c r="I22" s="251">
        <v>0.5</v>
      </c>
      <c r="J22" s="231"/>
      <c r="K22" s="251">
        <v>0.5</v>
      </c>
      <c r="L22" s="231"/>
      <c r="M22" s="251">
        <v>0</v>
      </c>
      <c r="N22" s="231"/>
      <c r="O22" s="383">
        <f t="shared" si="1"/>
        <v>1</v>
      </c>
      <c r="P22" s="384">
        <f t="shared" si="2"/>
        <v>0</v>
      </c>
      <c r="Q22" s="250"/>
      <c r="R22" s="466" t="s">
        <v>1822</v>
      </c>
      <c r="S22" s="250" t="s">
        <v>1819</v>
      </c>
      <c r="T22" s="250" t="s">
        <v>1820</v>
      </c>
      <c r="U22" s="250" t="s">
        <v>1743</v>
      </c>
    </row>
    <row r="23" spans="1:21" s="466" customFormat="1" ht="47.25" x14ac:dyDescent="0.25">
      <c r="A23" s="616"/>
      <c r="B23" s="616"/>
      <c r="C23" s="528" t="s">
        <v>1794</v>
      </c>
      <c r="D23" s="250" t="s">
        <v>1804</v>
      </c>
      <c r="E23" s="529" t="s">
        <v>1814</v>
      </c>
      <c r="F23" s="250" t="s">
        <v>1803</v>
      </c>
      <c r="G23" s="251">
        <v>0</v>
      </c>
      <c r="H23" s="231"/>
      <c r="I23" s="251">
        <v>0.5</v>
      </c>
      <c r="J23" s="231"/>
      <c r="K23" s="251">
        <v>0.5</v>
      </c>
      <c r="L23" s="231"/>
      <c r="M23" s="251">
        <v>0</v>
      </c>
      <c r="N23" s="231"/>
      <c r="O23" s="383">
        <f t="shared" si="1"/>
        <v>1</v>
      </c>
      <c r="P23" s="384">
        <f t="shared" si="2"/>
        <v>0</v>
      </c>
      <c r="Q23" s="250"/>
      <c r="R23" s="250" t="s">
        <v>1823</v>
      </c>
      <c r="S23" s="250" t="s">
        <v>1819</v>
      </c>
      <c r="T23" s="250" t="s">
        <v>1820</v>
      </c>
      <c r="U23" s="250" t="s">
        <v>1743</v>
      </c>
    </row>
    <row r="24" spans="1:21" s="466" customFormat="1" ht="47.25" x14ac:dyDescent="0.25">
      <c r="A24" s="616"/>
      <c r="B24" s="616"/>
      <c r="C24" s="528" t="s">
        <v>1795</v>
      </c>
      <c r="D24" s="250" t="s">
        <v>1805</v>
      </c>
      <c r="E24" s="529" t="s">
        <v>1815</v>
      </c>
      <c r="F24" s="250" t="s">
        <v>1806</v>
      </c>
      <c r="G24" s="251">
        <v>0</v>
      </c>
      <c r="H24" s="231"/>
      <c r="I24" s="251">
        <v>0</v>
      </c>
      <c r="J24" s="231"/>
      <c r="K24" s="251">
        <v>1</v>
      </c>
      <c r="L24" s="231"/>
      <c r="M24" s="251">
        <v>0</v>
      </c>
      <c r="N24" s="231"/>
      <c r="O24" s="383">
        <f t="shared" si="1"/>
        <v>1</v>
      </c>
      <c r="P24" s="384">
        <f t="shared" si="2"/>
        <v>0</v>
      </c>
      <c r="Q24" s="250"/>
      <c r="R24" s="250" t="s">
        <v>1824</v>
      </c>
      <c r="S24" s="250" t="s">
        <v>1819</v>
      </c>
      <c r="T24" s="250" t="s">
        <v>1820</v>
      </c>
      <c r="U24" s="250" t="s">
        <v>1743</v>
      </c>
    </row>
    <row r="25" spans="1:21" s="466" customFormat="1" ht="63" x14ac:dyDescent="0.25">
      <c r="A25" s="616"/>
      <c r="B25" s="616"/>
      <c r="C25" s="528" t="s">
        <v>1796</v>
      </c>
      <c r="D25" s="250" t="s">
        <v>1807</v>
      </c>
      <c r="E25" s="529" t="s">
        <v>1816</v>
      </c>
      <c r="F25" s="250" t="s">
        <v>1808</v>
      </c>
      <c r="G25" s="251">
        <v>0</v>
      </c>
      <c r="H25" s="231"/>
      <c r="I25" s="251">
        <v>0.5</v>
      </c>
      <c r="J25" s="231"/>
      <c r="K25" s="251">
        <v>0</v>
      </c>
      <c r="L25" s="231"/>
      <c r="M25" s="251">
        <v>0.5</v>
      </c>
      <c r="N25" s="231"/>
      <c r="O25" s="383">
        <f t="shared" si="1"/>
        <v>1</v>
      </c>
      <c r="P25" s="384">
        <f t="shared" si="2"/>
        <v>0</v>
      </c>
      <c r="Q25" s="250"/>
      <c r="R25" s="250" t="s">
        <v>1825</v>
      </c>
      <c r="S25" s="250" t="s">
        <v>1819</v>
      </c>
      <c r="T25" s="250" t="s">
        <v>1820</v>
      </c>
      <c r="U25" s="250" t="s">
        <v>1743</v>
      </c>
    </row>
    <row r="26" spans="1:21" ht="94.5" x14ac:dyDescent="0.25">
      <c r="A26" s="616"/>
      <c r="B26" s="616"/>
      <c r="C26" s="528" t="s">
        <v>1797</v>
      </c>
      <c r="D26" s="250" t="s">
        <v>1809</v>
      </c>
      <c r="E26" s="529" t="s">
        <v>1817</v>
      </c>
      <c r="F26" s="250" t="s">
        <v>1810</v>
      </c>
      <c r="G26" s="251">
        <v>0.25</v>
      </c>
      <c r="H26" s="231"/>
      <c r="I26" s="251">
        <v>0.25</v>
      </c>
      <c r="J26" s="231"/>
      <c r="K26" s="251">
        <v>0.25</v>
      </c>
      <c r="L26" s="231"/>
      <c r="M26" s="251">
        <v>0.25</v>
      </c>
      <c r="N26" s="231"/>
      <c r="O26" s="383">
        <f t="shared" si="1"/>
        <v>1</v>
      </c>
      <c r="P26" s="384">
        <f t="shared" si="2"/>
        <v>0</v>
      </c>
      <c r="Q26" s="250"/>
      <c r="R26" s="250" t="s">
        <v>1826</v>
      </c>
      <c r="S26" s="250" t="s">
        <v>1819</v>
      </c>
      <c r="T26" s="250" t="s">
        <v>1827</v>
      </c>
      <c r="U26" s="250" t="s">
        <v>1743</v>
      </c>
    </row>
    <row r="27" spans="1:21" ht="15.75" x14ac:dyDescent="0.25">
      <c r="A27" s="616"/>
      <c r="B27" s="616"/>
      <c r="C27" s="326"/>
      <c r="D27" s="326"/>
      <c r="E27" s="366"/>
      <c r="F27" s="255"/>
      <c r="G27" s="255"/>
      <c r="H27" s="271"/>
      <c r="I27" s="255"/>
      <c r="J27" s="271"/>
      <c r="K27" s="255"/>
      <c r="L27" s="271"/>
      <c r="M27" s="255"/>
      <c r="N27" s="271"/>
      <c r="O27" s="391">
        <f t="shared" si="1"/>
        <v>0</v>
      </c>
      <c r="P27" s="392">
        <f t="shared" si="2"/>
        <v>0</v>
      </c>
      <c r="Q27" s="255"/>
      <c r="R27" s="255"/>
      <c r="S27" s="255"/>
      <c r="T27" s="255"/>
      <c r="U27" s="255"/>
    </row>
    <row r="28" spans="1:21" ht="15.75" x14ac:dyDescent="0.25">
      <c r="A28" s="616"/>
      <c r="B28" s="616"/>
      <c r="C28" s="326"/>
      <c r="D28" s="326"/>
      <c r="E28" s="366"/>
      <c r="F28" s="250"/>
      <c r="G28" s="250"/>
      <c r="H28" s="231"/>
      <c r="I28" s="250"/>
      <c r="J28" s="231"/>
      <c r="K28" s="250"/>
      <c r="L28" s="231"/>
      <c r="M28" s="250"/>
      <c r="N28" s="231"/>
      <c r="O28" s="383">
        <f t="shared" si="1"/>
        <v>0</v>
      </c>
      <c r="P28" s="384">
        <f t="shared" si="2"/>
        <v>0</v>
      </c>
      <c r="Q28" s="272"/>
      <c r="R28" s="272"/>
      <c r="S28" s="272"/>
      <c r="T28" s="250"/>
      <c r="U28" s="273"/>
    </row>
    <row r="29" spans="1:21" ht="15.75" x14ac:dyDescent="0.25">
      <c r="A29" s="616"/>
      <c r="B29" s="616"/>
      <c r="C29" s="326"/>
      <c r="D29" s="326"/>
      <c r="E29" s="366"/>
      <c r="F29" s="255"/>
      <c r="G29" s="255"/>
      <c r="H29" s="271"/>
      <c r="I29" s="255"/>
      <c r="J29" s="271"/>
      <c r="K29" s="255"/>
      <c r="L29" s="271"/>
      <c r="M29" s="255"/>
      <c r="N29" s="271"/>
      <c r="O29" s="391">
        <f t="shared" si="1"/>
        <v>0</v>
      </c>
      <c r="P29" s="392">
        <f t="shared" si="2"/>
        <v>0</v>
      </c>
      <c r="Q29" s="255"/>
      <c r="R29" s="255"/>
      <c r="S29" s="255"/>
      <c r="T29" s="255"/>
      <c r="U29" s="255"/>
    </row>
    <row r="30" spans="1:21" ht="15.75" x14ac:dyDescent="0.25">
      <c r="A30" s="617"/>
      <c r="B30" s="617"/>
      <c r="C30" s="326"/>
      <c r="D30" s="326"/>
      <c r="E30" s="366"/>
      <c r="F30" s="250"/>
      <c r="G30" s="251"/>
      <c r="H30" s="231"/>
      <c r="I30" s="251"/>
      <c r="J30" s="231"/>
      <c r="K30" s="251"/>
      <c r="L30" s="231"/>
      <c r="M30" s="250"/>
      <c r="N30" s="231"/>
      <c r="O30" s="383">
        <f t="shared" si="1"/>
        <v>0</v>
      </c>
      <c r="P30" s="384">
        <f t="shared" si="2"/>
        <v>0</v>
      </c>
      <c r="Q30" s="250"/>
      <c r="R30" s="250"/>
      <c r="S30" s="250"/>
      <c r="T30" s="250"/>
      <c r="U30" s="250"/>
    </row>
    <row r="31" spans="1:21" ht="15.75" x14ac:dyDescent="0.25">
      <c r="A31" s="293"/>
      <c r="B31" s="294"/>
      <c r="C31" s="293" t="s">
        <v>1380</v>
      </c>
      <c r="D31" s="294"/>
      <c r="E31" s="294"/>
      <c r="F31" s="295"/>
      <c r="G31" s="264">
        <f t="shared" ref="G31:P31" si="3">SUM(G8:G30)</f>
        <v>5.75</v>
      </c>
      <c r="H31" s="274">
        <f t="shared" si="3"/>
        <v>1057063.1666666665</v>
      </c>
      <c r="I31" s="264">
        <f t="shared" si="3"/>
        <v>3.25</v>
      </c>
      <c r="J31" s="274">
        <f t="shared" si="3"/>
        <v>2</v>
      </c>
      <c r="K31" s="264">
        <f t="shared" si="3"/>
        <v>3.75</v>
      </c>
      <c r="L31" s="274">
        <f t="shared" si="3"/>
        <v>0</v>
      </c>
      <c r="M31" s="264">
        <f t="shared" si="3"/>
        <v>2.25</v>
      </c>
      <c r="N31" s="274">
        <f t="shared" si="3"/>
        <v>0</v>
      </c>
      <c r="O31" s="274">
        <f t="shared" si="3"/>
        <v>16</v>
      </c>
      <c r="P31" s="274">
        <f t="shared" si="3"/>
        <v>1057065.1666666665</v>
      </c>
      <c r="Q31" s="265"/>
      <c r="R31" s="265"/>
      <c r="S31" s="265"/>
      <c r="T31" s="265"/>
      <c r="U31" s="26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ht="15.6" customHeight="1" x14ac:dyDescent="0.25">
      <c r="H66"/>
      <c r="J66"/>
      <c r="L66"/>
      <c r="N66"/>
      <c r="P6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30"/>
    <mergeCell ref="G5:H5"/>
    <mergeCell ref="B8:B3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F1" sqref="F1"/>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1381</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466"/>
      <c r="I2" s="285"/>
      <c r="J2" s="285"/>
      <c r="K2" s="285"/>
      <c r="L2" s="285"/>
      <c r="M2" s="285"/>
      <c r="N2" s="285"/>
      <c r="O2" s="393"/>
      <c r="P2" s="393"/>
      <c r="Q2" s="285"/>
      <c r="R2" s="285"/>
      <c r="S2" s="285"/>
      <c r="T2" s="285"/>
      <c r="U2" s="285"/>
      <c r="V2" s="285"/>
      <c r="W2" s="285"/>
      <c r="X2" s="285"/>
      <c r="Y2" s="285"/>
      <c r="Z2" s="285"/>
      <c r="AA2" s="285"/>
    </row>
    <row r="3" spans="1:27" ht="18.75" x14ac:dyDescent="0.25">
      <c r="A3" s="317" t="s">
        <v>1389</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1388</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1391</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90" t="s">
        <v>97</v>
      </c>
      <c r="B6" s="592" t="s">
        <v>111</v>
      </c>
      <c r="C6" s="602" t="s">
        <v>86</v>
      </c>
      <c r="D6" s="602" t="s">
        <v>87</v>
      </c>
      <c r="E6" s="602" t="s">
        <v>392</v>
      </c>
      <c r="F6" s="602" t="s">
        <v>88</v>
      </c>
      <c r="G6" s="605" t="s">
        <v>100</v>
      </c>
      <c r="H6" s="607"/>
      <c r="I6" s="607"/>
      <c r="J6" s="607"/>
      <c r="K6" s="607"/>
      <c r="L6" s="607"/>
      <c r="M6" s="607"/>
      <c r="N6" s="606"/>
      <c r="O6" s="611" t="s">
        <v>101</v>
      </c>
      <c r="P6" s="612"/>
      <c r="Q6" s="592" t="s">
        <v>102</v>
      </c>
      <c r="R6" s="592" t="s">
        <v>103</v>
      </c>
      <c r="S6" s="592" t="s">
        <v>110</v>
      </c>
      <c r="T6" s="592" t="s">
        <v>109</v>
      </c>
      <c r="U6" s="608" t="s">
        <v>89</v>
      </c>
    </row>
    <row r="7" spans="1:27" ht="15" customHeight="1" x14ac:dyDescent="0.25">
      <c r="A7" s="590"/>
      <c r="B7" s="590"/>
      <c r="C7" s="603"/>
      <c r="D7" s="603"/>
      <c r="E7" s="603"/>
      <c r="F7" s="603"/>
      <c r="G7" s="605" t="s">
        <v>104</v>
      </c>
      <c r="H7" s="606"/>
      <c r="I7" s="605" t="s">
        <v>105</v>
      </c>
      <c r="J7" s="606"/>
      <c r="K7" s="605" t="s">
        <v>106</v>
      </c>
      <c r="L7" s="606"/>
      <c r="M7" s="605" t="s">
        <v>107</v>
      </c>
      <c r="N7" s="606"/>
      <c r="O7" s="613"/>
      <c r="P7" s="614"/>
      <c r="Q7" s="590"/>
      <c r="R7" s="590"/>
      <c r="S7" s="590"/>
      <c r="T7" s="590"/>
      <c r="U7" s="609"/>
    </row>
    <row r="8" spans="1:27" ht="25.5" x14ac:dyDescent="0.25">
      <c r="A8" s="591"/>
      <c r="B8" s="591"/>
      <c r="C8" s="604"/>
      <c r="D8" s="604"/>
      <c r="E8" s="604"/>
      <c r="F8" s="604"/>
      <c r="G8" s="442" t="s">
        <v>108</v>
      </c>
      <c r="H8" s="442" t="s">
        <v>12</v>
      </c>
      <c r="I8" s="442" t="s">
        <v>108</v>
      </c>
      <c r="J8" s="442" t="s">
        <v>12</v>
      </c>
      <c r="K8" s="442" t="s">
        <v>108</v>
      </c>
      <c r="L8" s="442" t="s">
        <v>12</v>
      </c>
      <c r="M8" s="442" t="s">
        <v>108</v>
      </c>
      <c r="N8" s="442" t="s">
        <v>12</v>
      </c>
      <c r="O8" s="442" t="s">
        <v>108</v>
      </c>
      <c r="P8" s="442" t="s">
        <v>12</v>
      </c>
      <c r="Q8" s="591"/>
      <c r="R8" s="591"/>
      <c r="S8" s="591"/>
      <c r="T8" s="591"/>
      <c r="U8" s="610"/>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615" t="s">
        <v>1382</v>
      </c>
      <c r="B10" s="615" t="s">
        <v>1383</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616"/>
      <c r="B11" s="616"/>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616"/>
      <c r="B12" s="616"/>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616"/>
      <c r="B13" s="616"/>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616"/>
      <c r="B14" s="616"/>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616"/>
      <c r="B15" s="617"/>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616"/>
      <c r="B16" s="615" t="s">
        <v>1385</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616"/>
      <c r="B17" s="616"/>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616"/>
      <c r="B18" s="616"/>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616"/>
      <c r="B19" s="616"/>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616"/>
      <c r="B20" s="617"/>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616"/>
      <c r="B21" s="615" t="s">
        <v>1386</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616"/>
      <c r="B22" s="616"/>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616"/>
      <c r="B23" s="616"/>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616"/>
      <c r="B24" s="617"/>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616"/>
      <c r="B25" s="618" t="s">
        <v>1387</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616"/>
      <c r="B26" s="618"/>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616"/>
      <c r="B27" s="618"/>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616"/>
      <c r="B28" s="618"/>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617"/>
      <c r="B29" s="618"/>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628" t="s">
        <v>478</v>
      </c>
      <c r="B30" s="629"/>
      <c r="C30" s="629"/>
      <c r="D30" s="629"/>
      <c r="E30" s="629"/>
      <c r="F30" s="629"/>
      <c r="G30" s="629"/>
      <c r="H30" s="629"/>
      <c r="I30" s="629"/>
      <c r="J30" s="629"/>
      <c r="K30" s="629"/>
      <c r="L30" s="629"/>
      <c r="M30" s="629"/>
      <c r="N30" s="629"/>
      <c r="O30" s="629"/>
      <c r="P30" s="629"/>
      <c r="Q30" s="629"/>
      <c r="R30" s="629"/>
      <c r="S30" s="629"/>
      <c r="T30" s="629"/>
      <c r="U30" s="630"/>
    </row>
    <row r="31" spans="1:21" ht="15.75" customHeight="1" x14ac:dyDescent="0.25">
      <c r="A31" s="615" t="s">
        <v>1392</v>
      </c>
      <c r="B31" s="618" t="s">
        <v>1393</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616"/>
      <c r="B32" s="618"/>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616"/>
      <c r="B33" s="618"/>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616"/>
      <c r="B34" s="618"/>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616"/>
      <c r="B35" s="618"/>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617"/>
      <c r="B36" s="618"/>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618" t="s">
        <v>1390</v>
      </c>
      <c r="B37" s="618" t="s">
        <v>1394</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618"/>
      <c r="B38" s="618"/>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618"/>
      <c r="B39" s="618"/>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618"/>
      <c r="B40" s="618"/>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618"/>
      <c r="B41" s="618"/>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618"/>
      <c r="B42" s="618"/>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1384</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6"/>
    </row>
    <row r="46" spans="1:21" x14ac:dyDescent="0.25">
      <c r="H46"/>
      <c r="J46"/>
      <c r="L46"/>
      <c r="N46"/>
      <c r="P46" s="396"/>
    </row>
    <row r="47" spans="1:21" x14ac:dyDescent="0.25">
      <c r="H47"/>
      <c r="J47"/>
      <c r="L47"/>
      <c r="N47"/>
      <c r="P47" s="396"/>
    </row>
    <row r="48" spans="1:21" x14ac:dyDescent="0.25">
      <c r="H48"/>
      <c r="J48"/>
      <c r="L48"/>
      <c r="N48"/>
      <c r="P48" s="396"/>
    </row>
    <row r="49" spans="8:16" x14ac:dyDescent="0.25">
      <c r="H49"/>
      <c r="J49"/>
      <c r="L49"/>
      <c r="N49"/>
      <c r="P49" s="396"/>
    </row>
    <row r="50" spans="8:16" x14ac:dyDescent="0.25">
      <c r="H50"/>
      <c r="J50"/>
      <c r="L50"/>
      <c r="N50"/>
      <c r="P50" s="396"/>
    </row>
    <row r="51" spans="8:16" x14ac:dyDescent="0.25">
      <c r="H51"/>
      <c r="J51"/>
      <c r="L51"/>
      <c r="N51"/>
      <c r="P51" s="396"/>
    </row>
    <row r="52" spans="8:16" x14ac:dyDescent="0.25">
      <c r="H52"/>
      <c r="J52"/>
      <c r="L52"/>
      <c r="N52"/>
      <c r="P52" s="396"/>
    </row>
    <row r="53" spans="8:16" x14ac:dyDescent="0.25">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49"/>
  <sheetViews>
    <sheetView topLeftCell="B1" workbookViewId="0">
      <pane ySplit="6" topLeftCell="A7" activePane="bottomLeft" state="frozen"/>
      <selection activeCell="P6" sqref="P6"/>
      <selection pane="bottomLeft" activeCell="C8" sqref="C8"/>
    </sheetView>
  </sheetViews>
  <sheetFormatPr baseColWidth="10" defaultRowHeight="15" x14ac:dyDescent="0.25"/>
  <cols>
    <col min="1" max="1" width="21.7109375" customWidth="1"/>
    <col min="2" max="2" width="42.85546875" customWidth="1"/>
    <col min="3" max="3" width="30.85546875" customWidth="1"/>
    <col min="4" max="4" width="30" customWidth="1"/>
    <col min="5" max="6" width="27.42578125" customWidth="1"/>
    <col min="7" max="7" width="15.28515625" customWidth="1"/>
    <col min="8" max="8" width="13.57031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18" width="33.42578125" customWidth="1"/>
    <col min="19" max="19" width="25.5703125" customWidth="1"/>
    <col min="20" max="20" width="20.8554687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1395</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90" t="s">
        <v>97</v>
      </c>
      <c r="B4" s="592" t="s">
        <v>111</v>
      </c>
      <c r="C4" s="602" t="s">
        <v>86</v>
      </c>
      <c r="D4" s="602" t="s">
        <v>87</v>
      </c>
      <c r="E4" s="602" t="s">
        <v>392</v>
      </c>
      <c r="F4" s="602" t="s">
        <v>88</v>
      </c>
      <c r="G4" s="605" t="s">
        <v>100</v>
      </c>
      <c r="H4" s="607"/>
      <c r="I4" s="607"/>
      <c r="J4" s="607"/>
      <c r="K4" s="607"/>
      <c r="L4" s="607"/>
      <c r="M4" s="607"/>
      <c r="N4" s="606"/>
      <c r="O4" s="611" t="s">
        <v>101</v>
      </c>
      <c r="P4" s="612"/>
      <c r="Q4" s="592" t="s">
        <v>102</v>
      </c>
      <c r="R4" s="592" t="s">
        <v>103</v>
      </c>
      <c r="S4" s="592" t="s">
        <v>110</v>
      </c>
      <c r="T4" s="592" t="s">
        <v>109</v>
      </c>
      <c r="U4" s="608" t="s">
        <v>89</v>
      </c>
    </row>
    <row r="5" spans="1:21" s="66" customFormat="1" ht="15" customHeight="1" x14ac:dyDescent="0.25">
      <c r="A5" s="590"/>
      <c r="B5" s="590"/>
      <c r="C5" s="603"/>
      <c r="D5" s="603"/>
      <c r="E5" s="603"/>
      <c r="F5" s="603"/>
      <c r="G5" s="605" t="s">
        <v>104</v>
      </c>
      <c r="H5" s="606"/>
      <c r="I5" s="605" t="s">
        <v>105</v>
      </c>
      <c r="J5" s="606"/>
      <c r="K5" s="605" t="s">
        <v>106</v>
      </c>
      <c r="L5" s="606"/>
      <c r="M5" s="605" t="s">
        <v>107</v>
      </c>
      <c r="N5" s="606"/>
      <c r="O5" s="613"/>
      <c r="P5" s="614"/>
      <c r="Q5" s="590"/>
      <c r="R5" s="590"/>
      <c r="S5" s="590"/>
      <c r="T5" s="590"/>
      <c r="U5" s="609"/>
    </row>
    <row r="6" spans="1:21" s="67" customFormat="1" ht="25.5" x14ac:dyDescent="0.25">
      <c r="A6" s="591"/>
      <c r="B6" s="591"/>
      <c r="C6" s="604"/>
      <c r="D6" s="604"/>
      <c r="E6" s="604"/>
      <c r="F6" s="604"/>
      <c r="G6" s="442" t="s">
        <v>108</v>
      </c>
      <c r="H6" s="442" t="s">
        <v>12</v>
      </c>
      <c r="I6" s="442" t="s">
        <v>108</v>
      </c>
      <c r="J6" s="442" t="s">
        <v>12</v>
      </c>
      <c r="K6" s="442" t="s">
        <v>108</v>
      </c>
      <c r="L6" s="442" t="s">
        <v>12</v>
      </c>
      <c r="M6" s="442" t="s">
        <v>108</v>
      </c>
      <c r="N6" s="442" t="s">
        <v>12</v>
      </c>
      <c r="O6" s="442" t="s">
        <v>108</v>
      </c>
      <c r="P6" s="442" t="s">
        <v>12</v>
      </c>
      <c r="Q6" s="591"/>
      <c r="R6" s="591"/>
      <c r="S6" s="591"/>
      <c r="T6" s="591"/>
      <c r="U6" s="610"/>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10.25" x14ac:dyDescent="0.25">
      <c r="A8" s="631" t="s">
        <v>1396</v>
      </c>
      <c r="B8" s="631" t="s">
        <v>112</v>
      </c>
      <c r="C8" s="562" t="s">
        <v>1995</v>
      </c>
      <c r="D8" s="563" t="s">
        <v>1996</v>
      </c>
      <c r="E8" s="563" t="s">
        <v>1997</v>
      </c>
      <c r="F8" s="564" t="s">
        <v>1998</v>
      </c>
      <c r="G8" s="359">
        <v>1</v>
      </c>
      <c r="H8" s="356">
        <f>'5. ACTIVIDADES ESPECIALES'!D583</f>
        <v>1200000</v>
      </c>
      <c r="I8" s="353"/>
      <c r="J8" s="356"/>
      <c r="K8" s="353"/>
      <c r="L8" s="356"/>
      <c r="M8" s="353"/>
      <c r="N8" s="356"/>
      <c r="O8" s="565">
        <f>G8+I8+K8+M8</f>
        <v>1</v>
      </c>
      <c r="P8" s="399">
        <f>H8+J8+L8+N8</f>
        <v>1200000</v>
      </c>
      <c r="Q8" s="350"/>
      <c r="R8" s="350" t="s">
        <v>2000</v>
      </c>
      <c r="S8" s="250" t="s">
        <v>2001</v>
      </c>
      <c r="T8" s="250" t="s">
        <v>2002</v>
      </c>
      <c r="U8" s="250" t="s">
        <v>2003</v>
      </c>
    </row>
    <row r="9" spans="1:21" ht="15.75" x14ac:dyDescent="0.25">
      <c r="A9" s="631"/>
      <c r="B9" s="631"/>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631"/>
      <c r="B10" s="631"/>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631"/>
      <c r="B11" s="631"/>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631"/>
      <c r="B12" s="631"/>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631"/>
      <c r="B13" s="631"/>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631"/>
      <c r="B14" s="631"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631"/>
      <c r="B15" s="631"/>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631"/>
      <c r="B16" s="631"/>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631"/>
      <c r="B17" s="631"/>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631"/>
      <c r="B18" s="631"/>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631"/>
      <c r="B19" s="631"/>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631"/>
      <c r="B20" s="631" t="s">
        <v>1397</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631"/>
      <c r="B21" s="631"/>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631"/>
      <c r="B22" s="631"/>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631"/>
      <c r="B23" s="631"/>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631"/>
      <c r="B24" s="631"/>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631"/>
      <c r="B25" s="631"/>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631"/>
      <c r="B26" s="631"/>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1</v>
      </c>
      <c r="H27" s="233">
        <f t="shared" si="2"/>
        <v>1200000</v>
      </c>
      <c r="I27" s="265">
        <f t="shared" si="2"/>
        <v>0</v>
      </c>
      <c r="J27" s="233">
        <f t="shared" si="2"/>
        <v>0</v>
      </c>
      <c r="K27" s="265">
        <f t="shared" si="2"/>
        <v>0</v>
      </c>
      <c r="L27" s="233">
        <f t="shared" si="2"/>
        <v>0</v>
      </c>
      <c r="M27" s="265">
        <f t="shared" si="2"/>
        <v>0</v>
      </c>
      <c r="N27" s="233">
        <f t="shared" si="2"/>
        <v>0</v>
      </c>
      <c r="O27" s="233">
        <f t="shared" si="2"/>
        <v>1</v>
      </c>
      <c r="P27" s="233">
        <f t="shared" si="2"/>
        <v>1200000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90" t="s">
        <v>97</v>
      </c>
      <c r="B3" s="592" t="s">
        <v>111</v>
      </c>
      <c r="C3" s="602" t="s">
        <v>86</v>
      </c>
      <c r="D3" s="602" t="s">
        <v>87</v>
      </c>
      <c r="E3" s="602" t="s">
        <v>392</v>
      </c>
      <c r="F3" s="602" t="s">
        <v>88</v>
      </c>
      <c r="G3" s="605" t="s">
        <v>100</v>
      </c>
      <c r="H3" s="607"/>
      <c r="I3" s="607"/>
      <c r="J3" s="607"/>
      <c r="K3" s="607"/>
      <c r="L3" s="607"/>
      <c r="M3" s="607"/>
      <c r="N3" s="606"/>
      <c r="O3" s="611" t="s">
        <v>101</v>
      </c>
      <c r="P3" s="612"/>
      <c r="Q3" s="592" t="s">
        <v>102</v>
      </c>
      <c r="R3" s="592" t="s">
        <v>103</v>
      </c>
      <c r="S3" s="592" t="s">
        <v>110</v>
      </c>
      <c r="T3" s="592" t="s">
        <v>109</v>
      </c>
      <c r="U3" s="608" t="s">
        <v>89</v>
      </c>
    </row>
    <row r="4" spans="1:21" ht="15" customHeight="1" x14ac:dyDescent="0.25">
      <c r="A4" s="590"/>
      <c r="B4" s="590"/>
      <c r="C4" s="603"/>
      <c r="D4" s="603"/>
      <c r="E4" s="603"/>
      <c r="F4" s="603"/>
      <c r="G4" s="605" t="s">
        <v>104</v>
      </c>
      <c r="H4" s="606"/>
      <c r="I4" s="605" t="s">
        <v>105</v>
      </c>
      <c r="J4" s="606"/>
      <c r="K4" s="605" t="s">
        <v>106</v>
      </c>
      <c r="L4" s="606"/>
      <c r="M4" s="605" t="s">
        <v>107</v>
      </c>
      <c r="N4" s="606"/>
      <c r="O4" s="613"/>
      <c r="P4" s="614"/>
      <c r="Q4" s="590"/>
      <c r="R4" s="590"/>
      <c r="S4" s="590"/>
      <c r="T4" s="590"/>
      <c r="U4" s="609"/>
    </row>
    <row r="5" spans="1:21" ht="25.5" x14ac:dyDescent="0.25">
      <c r="A5" s="591"/>
      <c r="B5" s="591"/>
      <c r="C5" s="604"/>
      <c r="D5" s="604"/>
      <c r="E5" s="604"/>
      <c r="F5" s="604"/>
      <c r="G5" s="442" t="s">
        <v>108</v>
      </c>
      <c r="H5" s="442" t="s">
        <v>12</v>
      </c>
      <c r="I5" s="442" t="s">
        <v>108</v>
      </c>
      <c r="J5" s="442" t="s">
        <v>12</v>
      </c>
      <c r="K5" s="442" t="s">
        <v>108</v>
      </c>
      <c r="L5" s="442" t="s">
        <v>12</v>
      </c>
      <c r="M5" s="442" t="s">
        <v>108</v>
      </c>
      <c r="N5" s="442" t="s">
        <v>12</v>
      </c>
      <c r="O5" s="442" t="s">
        <v>108</v>
      </c>
      <c r="P5" s="442" t="s">
        <v>12</v>
      </c>
      <c r="Q5" s="591"/>
      <c r="R5" s="591"/>
      <c r="S5" s="591"/>
      <c r="T5" s="591"/>
      <c r="U5" s="610"/>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618" t="s">
        <v>1423</v>
      </c>
      <c r="B7" s="615"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618"/>
      <c r="B8" s="616"/>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618"/>
      <c r="B9" s="616"/>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618"/>
      <c r="B10" s="616"/>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618"/>
      <c r="B11" s="616"/>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618"/>
      <c r="B12" s="617"/>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616" t="s">
        <v>1424</v>
      </c>
      <c r="B13" s="615" t="s">
        <v>1425</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616"/>
      <c r="B14" s="616"/>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616"/>
      <c r="B15" s="616"/>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616"/>
      <c r="B16" s="616"/>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616"/>
      <c r="B17" s="616"/>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616"/>
      <c r="B18" s="616"/>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617"/>
      <c r="B19" s="617"/>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615" t="s">
        <v>1426</v>
      </c>
      <c r="B20" s="615" t="s">
        <v>1427</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616"/>
      <c r="B21" s="616"/>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616"/>
      <c r="B22" s="616"/>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616"/>
      <c r="B23" s="616"/>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616"/>
      <c r="B24" s="616"/>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616"/>
      <c r="B25" s="616"/>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617"/>
      <c r="B26" s="617"/>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615" t="s">
        <v>1428</v>
      </c>
      <c r="B27" s="615" t="s">
        <v>1429</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616"/>
      <c r="B28" s="616"/>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616"/>
      <c r="B29" s="616"/>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616"/>
      <c r="B30" s="616"/>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616"/>
      <c r="B31" s="616"/>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616"/>
      <c r="B32" s="616"/>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617"/>
      <c r="B33" s="617"/>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topLeftCell="J1" workbookViewId="0">
      <pane ySplit="8" topLeftCell="A9" activePane="bottomLeft" state="frozen"/>
      <selection activeCell="A7" sqref="A7"/>
      <selection pane="bottomLeft" activeCell="U17" sqref="U17"/>
    </sheetView>
  </sheetViews>
  <sheetFormatPr baseColWidth="10" defaultRowHeight="15" x14ac:dyDescent="0.25"/>
  <cols>
    <col min="1" max="2" width="21.7109375" customWidth="1"/>
    <col min="3" max="3" width="47.5703125" customWidth="1"/>
    <col min="4" max="4" width="33.140625" customWidth="1"/>
    <col min="5" max="5" width="27.42578125" customWidth="1"/>
    <col min="6" max="6" width="31.8554687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18" width="27.28515625" customWidth="1"/>
    <col min="19" max="20" width="14.140625" customWidth="1"/>
    <col min="21" max="21" width="17" customWidth="1"/>
  </cols>
  <sheetData>
    <row r="1" spans="1:21" ht="18.75" x14ac:dyDescent="0.25">
      <c r="B1" s="285"/>
      <c r="C1" s="285"/>
      <c r="D1" s="285"/>
      <c r="E1" s="285"/>
      <c r="F1" s="285"/>
      <c r="G1" s="285" t="s">
        <v>1502</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36" t="s">
        <v>1399</v>
      </c>
      <c r="B3" s="636"/>
      <c r="C3" s="636"/>
      <c r="D3" s="636"/>
      <c r="E3" s="636"/>
      <c r="F3" s="636"/>
      <c r="G3" s="636"/>
      <c r="H3" s="636"/>
      <c r="I3" s="636"/>
      <c r="J3" s="636"/>
      <c r="K3" s="636"/>
      <c r="L3" s="636"/>
      <c r="M3" s="636"/>
      <c r="N3" s="636"/>
      <c r="O3" s="636"/>
      <c r="P3" s="636"/>
      <c r="Q3" s="636"/>
      <c r="R3" s="636"/>
      <c r="S3" s="636"/>
      <c r="T3" s="636"/>
      <c r="U3" s="636"/>
    </row>
    <row r="4" spans="1:21" s="367" customFormat="1" x14ac:dyDescent="0.25">
      <c r="A4" s="379" t="s">
        <v>1398</v>
      </c>
      <c r="B4" s="377"/>
      <c r="C4" s="377"/>
      <c r="D4" s="377"/>
      <c r="E4" s="377"/>
      <c r="F4" s="377"/>
      <c r="G4" s="377"/>
      <c r="H4" s="377"/>
      <c r="I4" s="377"/>
      <c r="J4" s="377"/>
      <c r="K4" s="377"/>
      <c r="L4" s="377"/>
      <c r="M4" s="377"/>
      <c r="N4" s="377"/>
      <c r="O4" s="377"/>
      <c r="P4" s="377"/>
      <c r="Q4" s="377"/>
      <c r="R4" s="377"/>
      <c r="S4" s="377"/>
      <c r="T4" s="377"/>
      <c r="U4" s="377"/>
    </row>
    <row r="5" spans="1:21" x14ac:dyDescent="0.25">
      <c r="A5" s="317" t="s">
        <v>1461</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90" t="s">
        <v>97</v>
      </c>
      <c r="B6" s="592" t="s">
        <v>111</v>
      </c>
      <c r="C6" s="602" t="s">
        <v>86</v>
      </c>
      <c r="D6" s="602" t="s">
        <v>87</v>
      </c>
      <c r="E6" s="602" t="s">
        <v>392</v>
      </c>
      <c r="F6" s="602" t="s">
        <v>88</v>
      </c>
      <c r="G6" s="605" t="s">
        <v>100</v>
      </c>
      <c r="H6" s="607"/>
      <c r="I6" s="607"/>
      <c r="J6" s="607"/>
      <c r="K6" s="607"/>
      <c r="L6" s="607"/>
      <c r="M6" s="607"/>
      <c r="N6" s="606"/>
      <c r="O6" s="611" t="s">
        <v>101</v>
      </c>
      <c r="P6" s="612"/>
      <c r="Q6" s="592" t="s">
        <v>102</v>
      </c>
      <c r="R6" s="592" t="s">
        <v>103</v>
      </c>
      <c r="S6" s="592" t="s">
        <v>110</v>
      </c>
      <c r="T6" s="592" t="s">
        <v>109</v>
      </c>
      <c r="U6" s="608" t="s">
        <v>89</v>
      </c>
    </row>
    <row r="7" spans="1:21" ht="15" customHeight="1" x14ac:dyDescent="0.25">
      <c r="A7" s="590"/>
      <c r="B7" s="590"/>
      <c r="C7" s="603"/>
      <c r="D7" s="603"/>
      <c r="E7" s="603"/>
      <c r="F7" s="603"/>
      <c r="G7" s="605" t="s">
        <v>104</v>
      </c>
      <c r="H7" s="606"/>
      <c r="I7" s="605" t="s">
        <v>105</v>
      </c>
      <c r="J7" s="606"/>
      <c r="K7" s="605" t="s">
        <v>106</v>
      </c>
      <c r="L7" s="606"/>
      <c r="M7" s="605" t="s">
        <v>107</v>
      </c>
      <c r="N7" s="606"/>
      <c r="O7" s="613"/>
      <c r="P7" s="614"/>
      <c r="Q7" s="590"/>
      <c r="R7" s="590"/>
      <c r="S7" s="590"/>
      <c r="T7" s="590"/>
      <c r="U7" s="609"/>
    </row>
    <row r="8" spans="1:21" ht="25.5" x14ac:dyDescent="0.25">
      <c r="A8" s="591"/>
      <c r="B8" s="591"/>
      <c r="C8" s="604"/>
      <c r="D8" s="604"/>
      <c r="E8" s="604"/>
      <c r="F8" s="604"/>
      <c r="G8" s="442" t="s">
        <v>108</v>
      </c>
      <c r="H8" s="442" t="s">
        <v>12</v>
      </c>
      <c r="I8" s="442" t="s">
        <v>108</v>
      </c>
      <c r="J8" s="442" t="s">
        <v>12</v>
      </c>
      <c r="K8" s="442" t="s">
        <v>108</v>
      </c>
      <c r="L8" s="442" t="s">
        <v>12</v>
      </c>
      <c r="M8" s="442" t="s">
        <v>108</v>
      </c>
      <c r="N8" s="442" t="s">
        <v>12</v>
      </c>
      <c r="O8" s="442" t="s">
        <v>108</v>
      </c>
      <c r="P8" s="442" t="s">
        <v>12</v>
      </c>
      <c r="Q8" s="591"/>
      <c r="R8" s="591"/>
      <c r="S8" s="591"/>
      <c r="T8" s="591"/>
      <c r="U8" s="610"/>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633" t="s">
        <v>1399</v>
      </c>
      <c r="B10" s="633" t="s">
        <v>1400</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634"/>
      <c r="B11" s="634"/>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634"/>
      <c r="B12" s="634"/>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634"/>
      <c r="B13" s="634"/>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634"/>
      <c r="B14" s="634"/>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635"/>
      <c r="B15" s="635"/>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94.5" x14ac:dyDescent="0.25">
      <c r="A16" s="633" t="s">
        <v>1398</v>
      </c>
      <c r="B16" s="633" t="s">
        <v>1985</v>
      </c>
      <c r="C16" s="544" t="s">
        <v>1986</v>
      </c>
      <c r="D16" s="544" t="s">
        <v>1987</v>
      </c>
      <c r="E16" s="544" t="s">
        <v>1988</v>
      </c>
      <c r="F16" s="282" t="s">
        <v>1989</v>
      </c>
      <c r="G16" s="520">
        <v>1</v>
      </c>
      <c r="H16" s="360">
        <f>'5. ACTIVIDADES ESPECIALES'!D539</f>
        <v>2750000</v>
      </c>
      <c r="I16" s="282"/>
      <c r="J16" s="360"/>
      <c r="K16" s="362"/>
      <c r="L16" s="360"/>
      <c r="M16" s="282"/>
      <c r="N16" s="360"/>
      <c r="O16" s="402">
        <f t="shared" si="0"/>
        <v>1</v>
      </c>
      <c r="P16" s="403">
        <f t="shared" si="1"/>
        <v>2750000</v>
      </c>
      <c r="Q16" s="282"/>
      <c r="R16" s="282" t="s">
        <v>1991</v>
      </c>
      <c r="S16" s="282" t="s">
        <v>1992</v>
      </c>
      <c r="T16" s="282" t="s">
        <v>1993</v>
      </c>
      <c r="U16" s="282" t="s">
        <v>1994</v>
      </c>
    </row>
    <row r="17" spans="1:21" ht="15.75" x14ac:dyDescent="0.25">
      <c r="A17" s="634"/>
      <c r="B17" s="634"/>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634"/>
      <c r="B18" s="634"/>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634"/>
      <c r="B19" s="634"/>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634"/>
      <c r="B20" s="634"/>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634"/>
      <c r="B21" s="634"/>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634"/>
      <c r="B22" s="634"/>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634"/>
      <c r="B23" s="634"/>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634"/>
      <c r="B24" s="634"/>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632" t="s">
        <v>1461</v>
      </c>
      <c r="B25" s="632" t="s">
        <v>1412</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632"/>
      <c r="B26" s="632"/>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632"/>
      <c r="B27" s="632"/>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632"/>
      <c r="B28" s="632"/>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632"/>
      <c r="B29" s="632"/>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632"/>
      <c r="B30" s="632"/>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632"/>
      <c r="B31" s="632"/>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632"/>
      <c r="B32" s="632"/>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632"/>
      <c r="B33" s="632"/>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632"/>
      <c r="B34" s="632"/>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632"/>
      <c r="B35" s="632"/>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1503</v>
      </c>
      <c r="D36" s="294"/>
      <c r="E36" s="294"/>
      <c r="F36" s="295"/>
      <c r="G36" s="283">
        <f t="shared" ref="G36:P36" si="2">SUM(G10:G35)</f>
        <v>1</v>
      </c>
      <c r="H36" s="284">
        <f t="shared" si="2"/>
        <v>2750000</v>
      </c>
      <c r="I36" s="283">
        <f t="shared" si="2"/>
        <v>0</v>
      </c>
      <c r="J36" s="284">
        <f t="shared" si="2"/>
        <v>0</v>
      </c>
      <c r="K36" s="283">
        <f t="shared" si="2"/>
        <v>0</v>
      </c>
      <c r="L36" s="284">
        <f t="shared" si="2"/>
        <v>0</v>
      </c>
      <c r="M36" s="283">
        <f t="shared" si="2"/>
        <v>0</v>
      </c>
      <c r="N36" s="284">
        <f t="shared" si="2"/>
        <v>0</v>
      </c>
      <c r="O36" s="284">
        <f t="shared" si="2"/>
        <v>1</v>
      </c>
      <c r="P36" s="284">
        <f t="shared" si="2"/>
        <v>2750000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E1" workbookViewId="0">
      <selection activeCell="I27" sqref="I27"/>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8.7109375" style="196" customWidth="1"/>
    <col min="10" max="10" width="15.85546875" style="86" bestFit="1" customWidth="1"/>
    <col min="11" max="16384" width="11.5703125" style="86"/>
  </cols>
  <sheetData>
    <row r="2" spans="2:9" ht="16.5" thickBot="1" x14ac:dyDescent="0.3">
      <c r="H2" s="579" t="s">
        <v>1369</v>
      </c>
      <c r="I2" s="579"/>
    </row>
    <row r="3" spans="2:9" ht="19.5" thickBot="1" x14ac:dyDescent="0.3">
      <c r="B3" s="81" t="s">
        <v>21</v>
      </c>
      <c r="C3" s="81" t="s">
        <v>391</v>
      </c>
      <c r="H3" s="424" t="s">
        <v>390</v>
      </c>
      <c r="I3" s="425" t="s">
        <v>391</v>
      </c>
    </row>
    <row r="4" spans="2:9" ht="18.75" x14ac:dyDescent="0.25">
      <c r="B4" s="82" t="s">
        <v>122</v>
      </c>
      <c r="C4" s="201">
        <f>'1. TALLERES SEMINARIOS'!D5</f>
        <v>638369.91666666651</v>
      </c>
      <c r="H4" s="417" t="s">
        <v>1357</v>
      </c>
      <c r="I4" s="420">
        <f>'1. Desarrollo e Innov. Curricu.'!P29</f>
        <v>62845.333333333336</v>
      </c>
    </row>
    <row r="5" spans="2:9" ht="18.75" x14ac:dyDescent="0.25">
      <c r="B5" s="82" t="s">
        <v>415</v>
      </c>
      <c r="C5" s="201">
        <f>'2. CONTRATACION DE PERSONAL'!D5</f>
        <v>8980062.2999999989</v>
      </c>
      <c r="H5" s="418" t="s">
        <v>1359</v>
      </c>
      <c r="I5" s="421">
        <f>'2. Investigación Científica'!P66</f>
        <v>697095.33333333337</v>
      </c>
    </row>
    <row r="6" spans="2:9" ht="18.75" x14ac:dyDescent="0.25">
      <c r="B6" s="82" t="s">
        <v>126</v>
      </c>
      <c r="C6" s="201">
        <f>'3. EQUIPO DE OFICINA'!D5</f>
        <v>0</v>
      </c>
      <c r="H6" s="418" t="s">
        <v>471</v>
      </c>
      <c r="I6" s="421">
        <f>'3. Vinculación Univ. Sociedad'!P74</f>
        <v>2508000</v>
      </c>
    </row>
    <row r="7" spans="2:9" ht="19.5" thickBot="1" x14ac:dyDescent="0.3">
      <c r="B7" s="82" t="s">
        <v>416</v>
      </c>
      <c r="C7" s="201">
        <f>'4. EQUIPO TECNOLÓGICOS'!D5</f>
        <v>1835060</v>
      </c>
      <c r="E7" s="428" t="s">
        <v>119</v>
      </c>
      <c r="F7" s="437" t="s">
        <v>1467</v>
      </c>
      <c r="H7" s="418" t="s">
        <v>1358</v>
      </c>
      <c r="I7" s="421">
        <f>'4. Docencia y Profesorado Univ.'!P31</f>
        <v>1057065.1666666665</v>
      </c>
    </row>
    <row r="8" spans="2:9" ht="18.75" x14ac:dyDescent="0.25">
      <c r="B8" s="82" t="s">
        <v>127</v>
      </c>
      <c r="C8" s="201">
        <f>'5. ACTIVIDADES ESPECIALES'!D5</f>
        <v>70971850</v>
      </c>
      <c r="E8" s="433" t="s">
        <v>1469</v>
      </c>
      <c r="F8" s="434">
        <f>Presupuesto!D566</f>
        <v>0</v>
      </c>
      <c r="H8" s="418" t="s">
        <v>1360</v>
      </c>
      <c r="I8" s="421">
        <f>'5. Estudiantes y Graduados'!P43</f>
        <v>0</v>
      </c>
    </row>
    <row r="9" spans="2:9" ht="19.5" thickBot="1" x14ac:dyDescent="0.3">
      <c r="B9" s="92" t="s">
        <v>386</v>
      </c>
      <c r="C9" s="83">
        <f>'6. Becas'!D5</f>
        <v>1114000</v>
      </c>
      <c r="E9" s="435" t="s">
        <v>1494</v>
      </c>
      <c r="F9" s="436">
        <f>Presupuesto!E566</f>
        <v>136421160</v>
      </c>
      <c r="H9" s="418" t="s">
        <v>472</v>
      </c>
      <c r="I9" s="421">
        <f>'6. Gestión del Conocimiento'!P27</f>
        <v>1200000</v>
      </c>
    </row>
    <row r="10" spans="2:9" ht="19.5" thickBot="1" x14ac:dyDescent="0.3">
      <c r="B10" s="92" t="s">
        <v>387</v>
      </c>
      <c r="C10" s="83">
        <f>'7. Infraestructura'!D5</f>
        <v>65680000</v>
      </c>
      <c r="E10" s="438" t="s">
        <v>1468</v>
      </c>
      <c r="F10" s="439">
        <f>Presupuesto!F566</f>
        <v>136421160</v>
      </c>
      <c r="G10" s="111"/>
      <c r="H10" s="418" t="s">
        <v>1361</v>
      </c>
      <c r="I10" s="422">
        <f>'7. Lo Esencial de la Reforma U.'!P34</f>
        <v>0</v>
      </c>
    </row>
    <row r="11" spans="2:9" ht="18.75" x14ac:dyDescent="0.25">
      <c r="B11" s="82" t="s">
        <v>418</v>
      </c>
      <c r="C11" s="83">
        <f>'8. Venta de Servicios'!D5</f>
        <v>0</v>
      </c>
      <c r="E11" s="440" t="s">
        <v>405</v>
      </c>
      <c r="F11" s="441">
        <f>Presupuesto!AR566</f>
        <v>147097592.2166667</v>
      </c>
      <c r="G11" s="111"/>
      <c r="H11" s="418" t="s">
        <v>1462</v>
      </c>
      <c r="I11" s="422">
        <f>'8. Asegura. de la Calid. y M'!P36</f>
        <v>2750000</v>
      </c>
    </row>
    <row r="12" spans="2:9" ht="18.75" x14ac:dyDescent="0.25">
      <c r="B12" s="92"/>
      <c r="C12" s="83"/>
      <c r="F12" s="111"/>
      <c r="G12" s="111"/>
      <c r="H12" s="418" t="s">
        <v>1363</v>
      </c>
      <c r="I12" s="422">
        <f>'9. Cultura de Inno. Insti...'!P21</f>
        <v>70971850</v>
      </c>
    </row>
    <row r="13" spans="2:9" ht="24" thickBot="1" x14ac:dyDescent="0.3">
      <c r="B13" s="84" t="s">
        <v>125</v>
      </c>
      <c r="C13" s="432">
        <f>SUM(C4:C12)</f>
        <v>149219342.21666667</v>
      </c>
      <c r="F13" s="111"/>
      <c r="G13" s="111"/>
      <c r="H13" s="419" t="s">
        <v>1441</v>
      </c>
      <c r="I13" s="423">
        <f>'10. Posgrado'!P43</f>
        <v>0</v>
      </c>
    </row>
    <row r="14" spans="2:9" ht="23.25" x14ac:dyDescent="0.25">
      <c r="B14" s="84"/>
      <c r="C14" s="85"/>
      <c r="F14" s="111"/>
      <c r="G14" s="111"/>
      <c r="H14" s="426" t="s">
        <v>125</v>
      </c>
      <c r="I14" s="427">
        <f>SUM(I4:I13)</f>
        <v>79246855.833333328</v>
      </c>
    </row>
    <row r="15" spans="2:9" ht="15.75" x14ac:dyDescent="0.25">
      <c r="F15" s="111"/>
      <c r="G15" s="111"/>
      <c r="H15" s="580"/>
      <c r="I15" s="580"/>
    </row>
    <row r="16" spans="2:9" ht="16.5" thickBot="1" x14ac:dyDescent="0.3">
      <c r="F16" s="111"/>
      <c r="G16" s="111"/>
      <c r="H16" s="581" t="s">
        <v>1371</v>
      </c>
      <c r="I16" s="581"/>
    </row>
    <row r="17" spans="2:15" ht="15.75" thickBot="1" x14ac:dyDescent="0.3">
      <c r="F17" s="111"/>
      <c r="G17" s="111"/>
      <c r="H17" s="428" t="s">
        <v>390</v>
      </c>
      <c r="I17" s="429" t="s">
        <v>391</v>
      </c>
      <c r="J17" s="196"/>
    </row>
    <row r="18" spans="2:15" x14ac:dyDescent="0.25">
      <c r="H18" s="481" t="s">
        <v>1364</v>
      </c>
      <c r="I18" s="482">
        <f>'11. Gestion Administrativa'!P39</f>
        <v>131620000</v>
      </c>
      <c r="J18" s="196"/>
    </row>
    <row r="19" spans="2:15" x14ac:dyDescent="0.25">
      <c r="H19" s="483" t="s">
        <v>1365</v>
      </c>
      <c r="I19" s="484">
        <f>'12. Gestión del Talento Humano'!P21</f>
        <v>4665231.4499999993</v>
      </c>
      <c r="J19" s="196"/>
    </row>
    <row r="20" spans="2:15" x14ac:dyDescent="0.25">
      <c r="B20" s="475" t="s">
        <v>1489</v>
      </c>
      <c r="C20" s="476">
        <v>21.981300000000001</v>
      </c>
      <c r="D20" s="475" t="s">
        <v>1492</v>
      </c>
      <c r="E20" s="477"/>
      <c r="H20" s="483" t="s">
        <v>1366</v>
      </c>
      <c r="I20" s="484">
        <f>'13. Gestión Académica'!P21</f>
        <v>0</v>
      </c>
      <c r="J20" s="196"/>
    </row>
    <row r="21" spans="2:15" x14ac:dyDescent="0.25">
      <c r="H21" s="483" t="s">
        <v>1367</v>
      </c>
      <c r="I21" s="484">
        <f>'14. Internacional... de la E.S.'!P36</f>
        <v>0</v>
      </c>
      <c r="J21" s="196"/>
    </row>
    <row r="22" spans="2:15" x14ac:dyDescent="0.25">
      <c r="H22" s="485" t="s">
        <v>1368</v>
      </c>
      <c r="I22" s="486">
        <f>'15. Gobernabilidad y Proceso...'!P29</f>
        <v>0</v>
      </c>
      <c r="J22" s="196"/>
    </row>
    <row r="23" spans="2:15" x14ac:dyDescent="0.25">
      <c r="H23" s="487" t="s">
        <v>1463</v>
      </c>
      <c r="I23" s="488">
        <f>'16. Desa. del Sistema Educ.Sup.'!P70</f>
        <v>0</v>
      </c>
      <c r="J23" s="196"/>
    </row>
    <row r="24" spans="2:15" s="467" customFormat="1" ht="15.75" thickBot="1" x14ac:dyDescent="0.3">
      <c r="H24" s="489" t="s">
        <v>1501</v>
      </c>
      <c r="I24" s="490">
        <f>'17. Gestión TIC'!P81</f>
        <v>1835060</v>
      </c>
      <c r="J24" s="196"/>
    </row>
    <row r="25" spans="2:15" ht="15.75" thickBot="1" x14ac:dyDescent="0.3">
      <c r="H25" s="479" t="s">
        <v>125</v>
      </c>
      <c r="I25" s="480">
        <f>SUM(I18:I23)</f>
        <v>136285231.44999999</v>
      </c>
    </row>
    <row r="26" spans="2:15" ht="15.75" thickBot="1" x14ac:dyDescent="0.3"/>
    <row r="27" spans="2:15" ht="15.75" thickBot="1" x14ac:dyDescent="0.3">
      <c r="H27" s="430" t="s">
        <v>1370</v>
      </c>
      <c r="I27" s="431">
        <f>I14+I25</f>
        <v>215532087.2833333</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5</v>
      </c>
      <c r="D42" s="238">
        <f>SUMIF('2. CONTRATACION DE PERSONAL'!$C:$C,'Cuadro Resumen'!$B$40:$B$56,'2. CONTRATACION DE PERSONAL'!$G:$G)</f>
        <v>2144015.3999999994</v>
      </c>
    </row>
    <row r="43" spans="2:8" ht="18.75" x14ac:dyDescent="0.25">
      <c r="B43" s="86" t="s">
        <v>485</v>
      </c>
      <c r="C43" s="167">
        <f>SUMIF('2. CONTRATACION DE PERSONAL'!C:C,'Cuadro Resumen'!$B$40:$B$56,'2. CONTRATACION DE PERSONAL'!D:D)</f>
        <v>10</v>
      </c>
      <c r="D43" s="238">
        <f>SUMIF('2. CONTRATACION DE PERSONAL'!$C:$C,'Cuadro Resumen'!$B$40:$B$56,'2. CONTRATACION DE PERSONAL'!$G:$G)</f>
        <v>3811582.8</v>
      </c>
    </row>
    <row r="44" spans="2:8" ht="18.75" x14ac:dyDescent="0.25">
      <c r="B44" s="86" t="s">
        <v>486</v>
      </c>
      <c r="C44" s="167">
        <f>SUMIF('2. CONTRATACION DE PERSONAL'!C:C,'Cuadro Resumen'!$B$40:$B$56,'2. CONTRATACION DE PERSONAL'!D:D)</f>
        <v>5</v>
      </c>
      <c r="D44" s="238">
        <f>SUMIF('2. CONTRATACION DE PERSONAL'!$C:$C,'Cuadro Resumen'!$B$40:$B$56,'2. CONTRATACION DE PERSONAL'!$G:$G)</f>
        <v>1786679.4000000001</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2</v>
      </c>
      <c r="D56" s="238">
        <f>SUMIF('2. CONTRATACION DE PERSONAL'!$C:$C,'Cuadro Resumen'!$B$40:$B$56,'2. CONTRATACION DE PERSONAL'!$G:$G)</f>
        <v>240000</v>
      </c>
    </row>
    <row r="57" spans="2:4" ht="23.25" x14ac:dyDescent="0.25">
      <c r="B57" s="84" t="s">
        <v>125</v>
      </c>
      <c r="C57" s="168">
        <f>SUBTOTAL(109,C40:C56)</f>
        <v>22</v>
      </c>
      <c r="D57" s="238">
        <f>SUM(D40:D56)</f>
        <v>7982277.5999999996</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6</v>
      </c>
      <c r="D86" s="83">
        <f>SUMIF('4. EQUIPO TECNOLÓGICOS'!$C:$C,'Cuadro Resumen'!$B$86:$B$102,'4. EQUIPO TECNOLÓGICOS'!F:F)</f>
        <v>210000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69</v>
      </c>
      <c r="D89" s="83">
        <f>SUMIF('4. EQUIPO TECNOLÓGICOS'!$C:$C,'Cuadro Resumen'!$B$86:$B$102,'4. EQUIPO TECNOLÓGICOS'!F:F)</f>
        <v>1035000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2</v>
      </c>
      <c r="D91" s="83">
        <f>SUMIF('4. EQUIPO TECNOLÓGICOS'!$C:$C,'Cuadro Resumen'!$B$86:$B$102,'4. EQUIPO TECNOLÓGICOS'!F:F)</f>
        <v>8000</v>
      </c>
    </row>
    <row r="92" spans="2:4" ht="18.75" x14ac:dyDescent="0.25">
      <c r="B92" s="92" t="s">
        <v>74</v>
      </c>
      <c r="C92" s="83">
        <f>SUMIF('4. EQUIPO TECNOLÓGICOS'!C:C,'Cuadro Resumen'!$B$86:$B$102,'4. EQUIPO TECNOLÓGICOS'!D:D)</f>
        <v>1</v>
      </c>
      <c r="D92" s="83">
        <f>SUMIF('4. EQUIPO TECNOLÓGICOS'!$C:$C,'Cuadro Resumen'!$B$86:$B$102,'4. EQUIPO TECNOLÓGICOS'!F:F)</f>
        <v>8000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33</v>
      </c>
      <c r="D94" s="83">
        <f>SUMIF('4. EQUIPO TECNOLÓGICOS'!$C:$C,'Cuadro Resumen'!$B$86:$B$102,'4. EQUIPO TECNOLÓGICOS'!F:F)</f>
        <v>429000</v>
      </c>
    </row>
    <row r="95" spans="2:4" ht="18.75" x14ac:dyDescent="0.25">
      <c r="B95" s="92" t="s">
        <v>76</v>
      </c>
      <c r="C95" s="83">
        <f>SUMIF('4. EQUIPO TECNOLÓGICOS'!C:C,'Cuadro Resumen'!$B$86:$B$102,'4. EQUIPO TECNOLÓGICOS'!D:D)</f>
        <v>1</v>
      </c>
      <c r="D95" s="83">
        <f>SUMIF('4. EQUIPO TECNOLÓGICOS'!$C:$C,'Cuadro Resumen'!$B$86:$B$102,'4. EQUIPO TECNOLÓGICOS'!F:F)</f>
        <v>15000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8</v>
      </c>
      <c r="D98" s="83">
        <f>SUMIF('4. EQUIPO TECNOLÓGICOS'!$C:$C,'Cuadro Resumen'!$B$86:$B$102,'4. EQUIPO TECNOLÓGICOS'!F:F)</f>
        <v>16000</v>
      </c>
    </row>
    <row r="99" spans="2:4" ht="18.75" x14ac:dyDescent="0.25">
      <c r="B99" s="82" t="s">
        <v>1466</v>
      </c>
      <c r="C99" s="83">
        <f>SUMIF('4. EQUIPO TECNOLÓGICOS'!C:C,'Cuadro Resumen'!$B$86:$B$102,'4. EQUIPO TECNOLÓGICOS'!D:D)</f>
        <v>76</v>
      </c>
      <c r="D99" s="83">
        <f>SUMIF('4. EQUIPO TECNOLÓGICOS'!$C:$C,'Cuadro Resumen'!$B$86:$B$102,'4. EQUIPO TECNOLÓGICOS'!F:F)</f>
        <v>114000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3</v>
      </c>
      <c r="D102" s="83">
        <f>SUMIF('4. EQUIPO TECNOLÓGICOS'!$C:$C,'Cuadro Resumen'!$B$86:$B$102,'4. EQUIPO TECNOLÓGICOS'!F:F)</f>
        <v>60</v>
      </c>
    </row>
    <row r="103" spans="2:4" ht="23.25" x14ac:dyDescent="0.25">
      <c r="B103" s="84" t="s">
        <v>125</v>
      </c>
      <c r="C103" s="85">
        <f>SUM(C86:C102)</f>
        <v>199</v>
      </c>
      <c r="D103" s="85">
        <f>SUM(D86:D102)</f>
        <v>1835060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82" t="s">
        <v>1482</v>
      </c>
      <c r="C198" s="582"/>
      <c r="D198" s="582"/>
      <c r="E198" s="582"/>
      <c r="F198" s="582"/>
    </row>
    <row r="199" spans="2:9" hidden="1" x14ac:dyDescent="0.25">
      <c r="B199" s="455" t="s">
        <v>1483</v>
      </c>
      <c r="C199" s="454" t="s">
        <v>1484</v>
      </c>
      <c r="D199" s="454" t="s">
        <v>1484</v>
      </c>
      <c r="E199" s="454" t="s">
        <v>1485</v>
      </c>
      <c r="F199" s="454" t="s">
        <v>1485</v>
      </c>
    </row>
    <row r="200" spans="2:9" hidden="1" x14ac:dyDescent="0.25">
      <c r="B200" s="453"/>
      <c r="C200" s="453" t="s">
        <v>1486</v>
      </c>
      <c r="D200" s="453" t="s">
        <v>1487</v>
      </c>
      <c r="E200" s="453" t="s">
        <v>1486</v>
      </c>
      <c r="F200" s="453" t="s">
        <v>1487</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1488</v>
      </c>
      <c r="C205" s="452">
        <v>145</v>
      </c>
      <c r="D205" s="452">
        <v>135</v>
      </c>
      <c r="E205" s="452">
        <v>185</v>
      </c>
      <c r="F205" s="452">
        <v>170</v>
      </c>
    </row>
    <row r="206" spans="2:9" hidden="1" x14ac:dyDescent="0.25">
      <c r="B206" s="450"/>
      <c r="C206" s="450"/>
      <c r="D206" s="450"/>
      <c r="E206" s="450"/>
      <c r="F206" s="450"/>
    </row>
    <row r="207" spans="2:9" hidden="1" x14ac:dyDescent="0.25">
      <c r="B207" s="583" t="s">
        <v>1489</v>
      </c>
      <c r="C207" s="583"/>
      <c r="D207" s="583"/>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82" t="s">
        <v>1482</v>
      </c>
      <c r="C210" s="582"/>
      <c r="D210" s="582"/>
      <c r="E210" s="582"/>
      <c r="F210" s="582"/>
    </row>
    <row r="211" spans="2:9" hidden="1" x14ac:dyDescent="0.25">
      <c r="B211" s="455" t="s">
        <v>1483</v>
      </c>
      <c r="C211" s="454" t="s">
        <v>1484</v>
      </c>
      <c r="D211" s="454" t="s">
        <v>1484</v>
      </c>
      <c r="E211" s="454" t="s">
        <v>1485</v>
      </c>
      <c r="F211" s="454" t="s">
        <v>1485</v>
      </c>
    </row>
    <row r="212" spans="2:9" hidden="1" x14ac:dyDescent="0.25">
      <c r="B212" s="453"/>
      <c r="C212" s="453" t="s">
        <v>1486</v>
      </c>
      <c r="D212" s="453" t="s">
        <v>1487</v>
      </c>
      <c r="E212" s="453" t="s">
        <v>1486</v>
      </c>
      <c r="F212" s="453" t="s">
        <v>1487</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1488</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E9" sqref="E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1402</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36" t="s">
        <v>1403</v>
      </c>
      <c r="B3" s="636"/>
      <c r="C3" s="636"/>
      <c r="D3" s="636"/>
      <c r="E3" s="636"/>
      <c r="F3" s="636"/>
      <c r="G3" s="636"/>
      <c r="H3" s="636"/>
      <c r="I3" s="636"/>
      <c r="J3" s="636"/>
      <c r="K3" s="636"/>
      <c r="L3" s="636"/>
      <c r="M3" s="636"/>
      <c r="N3" s="636"/>
      <c r="O3" s="636"/>
      <c r="P3" s="636"/>
      <c r="Q3" s="636"/>
      <c r="R3" s="636"/>
      <c r="S3" s="636"/>
      <c r="T3" s="636"/>
      <c r="U3" s="636"/>
    </row>
    <row r="4" spans="1:21" ht="15" customHeight="1" x14ac:dyDescent="0.25">
      <c r="A4" s="590" t="s">
        <v>97</v>
      </c>
      <c r="B4" s="592" t="s">
        <v>111</v>
      </c>
      <c r="C4" s="602" t="s">
        <v>86</v>
      </c>
      <c r="D4" s="602" t="s">
        <v>87</v>
      </c>
      <c r="E4" s="602" t="s">
        <v>392</v>
      </c>
      <c r="F4" s="602" t="s">
        <v>88</v>
      </c>
      <c r="G4" s="605" t="s">
        <v>100</v>
      </c>
      <c r="H4" s="607"/>
      <c r="I4" s="607"/>
      <c r="J4" s="607"/>
      <c r="K4" s="607"/>
      <c r="L4" s="607"/>
      <c r="M4" s="607"/>
      <c r="N4" s="606"/>
      <c r="O4" s="611" t="s">
        <v>101</v>
      </c>
      <c r="P4" s="612"/>
      <c r="Q4" s="592" t="s">
        <v>102</v>
      </c>
      <c r="R4" s="592" t="s">
        <v>103</v>
      </c>
      <c r="S4" s="592" t="s">
        <v>110</v>
      </c>
      <c r="T4" s="592" t="s">
        <v>109</v>
      </c>
      <c r="U4" s="608" t="s">
        <v>89</v>
      </c>
    </row>
    <row r="5" spans="1:21" ht="15" customHeight="1" x14ac:dyDescent="0.25">
      <c r="A5" s="590"/>
      <c r="B5" s="590"/>
      <c r="C5" s="603"/>
      <c r="D5" s="603"/>
      <c r="E5" s="603"/>
      <c r="F5" s="603"/>
      <c r="G5" s="605" t="s">
        <v>104</v>
      </c>
      <c r="H5" s="606"/>
      <c r="I5" s="605" t="s">
        <v>105</v>
      </c>
      <c r="J5" s="606"/>
      <c r="K5" s="605" t="s">
        <v>106</v>
      </c>
      <c r="L5" s="606"/>
      <c r="M5" s="605" t="s">
        <v>107</v>
      </c>
      <c r="N5" s="606"/>
      <c r="O5" s="613"/>
      <c r="P5" s="614"/>
      <c r="Q5" s="590"/>
      <c r="R5" s="590"/>
      <c r="S5" s="590"/>
      <c r="T5" s="590"/>
      <c r="U5" s="609"/>
    </row>
    <row r="6" spans="1:21" ht="25.5" x14ac:dyDescent="0.25">
      <c r="A6" s="591"/>
      <c r="B6" s="591"/>
      <c r="C6" s="604"/>
      <c r="D6" s="604"/>
      <c r="E6" s="604"/>
      <c r="F6" s="604"/>
      <c r="G6" s="442" t="s">
        <v>108</v>
      </c>
      <c r="H6" s="442" t="s">
        <v>12</v>
      </c>
      <c r="I6" s="442" t="s">
        <v>108</v>
      </c>
      <c r="J6" s="442" t="s">
        <v>12</v>
      </c>
      <c r="K6" s="442" t="s">
        <v>108</v>
      </c>
      <c r="L6" s="442" t="s">
        <v>12</v>
      </c>
      <c r="M6" s="442" t="s">
        <v>108</v>
      </c>
      <c r="N6" s="442" t="s">
        <v>12</v>
      </c>
      <c r="O6" s="442" t="s">
        <v>108</v>
      </c>
      <c r="P6" s="442" t="s">
        <v>12</v>
      </c>
      <c r="Q6" s="591"/>
      <c r="R6" s="591"/>
      <c r="S6" s="591"/>
      <c r="T6" s="591"/>
      <c r="U6" s="610"/>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41.75" x14ac:dyDescent="0.25">
      <c r="A8" s="633" t="s">
        <v>1403</v>
      </c>
      <c r="B8" s="633" t="s">
        <v>1584</v>
      </c>
      <c r="C8" s="507" t="s">
        <v>1585</v>
      </c>
      <c r="D8" s="281" t="s">
        <v>1586</v>
      </c>
      <c r="E8" s="281" t="s">
        <v>1587</v>
      </c>
      <c r="F8" s="282" t="s">
        <v>1716</v>
      </c>
      <c r="G8" s="282"/>
      <c r="H8" s="360"/>
      <c r="I8" s="282"/>
      <c r="J8" s="360"/>
      <c r="K8" s="282"/>
      <c r="L8" s="360"/>
      <c r="M8" s="520">
        <v>1</v>
      </c>
      <c r="N8" s="360">
        <f>'5. ACTIVIDADES ESPECIALES'!D5</f>
        <v>70971850</v>
      </c>
      <c r="O8" s="402">
        <f t="shared" ref="O8:P8" si="0">G8+I8+K8+M8</f>
        <v>1</v>
      </c>
      <c r="P8" s="403">
        <f t="shared" si="0"/>
        <v>70971850</v>
      </c>
      <c r="Q8" s="282"/>
      <c r="R8" s="282" t="s">
        <v>1591</v>
      </c>
      <c r="S8" s="282" t="s">
        <v>1592</v>
      </c>
      <c r="T8" s="282" t="s">
        <v>1556</v>
      </c>
      <c r="U8" s="282" t="s">
        <v>1593</v>
      </c>
    </row>
    <row r="9" spans="1:21" ht="63" x14ac:dyDescent="0.25">
      <c r="A9" s="634"/>
      <c r="B9" s="634"/>
      <c r="C9" s="508" t="s">
        <v>1600</v>
      </c>
      <c r="D9" s="508" t="s">
        <v>1599</v>
      </c>
      <c r="E9" s="508" t="s">
        <v>1601</v>
      </c>
      <c r="F9" s="282" t="s">
        <v>1717</v>
      </c>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634"/>
      <c r="B10" s="634"/>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634"/>
      <c r="B11" s="634"/>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634"/>
      <c r="B12" s="634"/>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634"/>
      <c r="B13" s="634"/>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634"/>
      <c r="B14" s="634"/>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634"/>
      <c r="B15" s="634"/>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634"/>
      <c r="B16" s="634"/>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634"/>
      <c r="B17" s="634"/>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634"/>
      <c r="B18" s="634"/>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634"/>
      <c r="B19" s="634"/>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635"/>
      <c r="B20" s="635"/>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1401</v>
      </c>
      <c r="D21" s="294"/>
      <c r="E21" s="294"/>
      <c r="F21" s="295"/>
      <c r="G21" s="283">
        <f t="shared" ref="G21:P21" si="5">SUM(G8:G20)</f>
        <v>0</v>
      </c>
      <c r="H21" s="284">
        <f t="shared" si="5"/>
        <v>0</v>
      </c>
      <c r="I21" s="283">
        <f t="shared" si="5"/>
        <v>0</v>
      </c>
      <c r="J21" s="284">
        <f t="shared" si="5"/>
        <v>0</v>
      </c>
      <c r="K21" s="283">
        <f t="shared" si="5"/>
        <v>0</v>
      </c>
      <c r="L21" s="284">
        <f t="shared" si="5"/>
        <v>0</v>
      </c>
      <c r="M21" s="283">
        <f t="shared" si="5"/>
        <v>1</v>
      </c>
      <c r="N21" s="284">
        <f t="shared" si="5"/>
        <v>70971850</v>
      </c>
      <c r="O21" s="284">
        <f t="shared" si="5"/>
        <v>1</v>
      </c>
      <c r="P21" s="284">
        <f t="shared" si="5"/>
        <v>70971850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1439</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36" t="s">
        <v>1438</v>
      </c>
      <c r="B3" s="636"/>
      <c r="C3" s="636"/>
      <c r="D3" s="636"/>
      <c r="E3" s="636"/>
      <c r="F3" s="636"/>
      <c r="G3" s="636"/>
      <c r="H3" s="636"/>
      <c r="I3" s="636"/>
      <c r="J3" s="636"/>
      <c r="K3" s="636"/>
      <c r="L3" s="636"/>
      <c r="M3" s="636"/>
      <c r="N3" s="636"/>
      <c r="O3" s="636"/>
      <c r="P3" s="636"/>
      <c r="Q3" s="636"/>
      <c r="R3" s="636"/>
      <c r="S3" s="636"/>
      <c r="T3" s="636"/>
      <c r="U3" s="636"/>
    </row>
    <row r="4" spans="1:21" ht="15" customHeight="1" x14ac:dyDescent="0.25">
      <c r="A4" s="590" t="s">
        <v>97</v>
      </c>
      <c r="B4" s="592" t="s">
        <v>111</v>
      </c>
      <c r="C4" s="602" t="s">
        <v>86</v>
      </c>
      <c r="D4" s="602" t="s">
        <v>87</v>
      </c>
      <c r="E4" s="602" t="s">
        <v>392</v>
      </c>
      <c r="F4" s="602" t="s">
        <v>88</v>
      </c>
      <c r="G4" s="605" t="s">
        <v>100</v>
      </c>
      <c r="H4" s="607"/>
      <c r="I4" s="607"/>
      <c r="J4" s="607"/>
      <c r="K4" s="607"/>
      <c r="L4" s="607"/>
      <c r="M4" s="607"/>
      <c r="N4" s="606"/>
      <c r="O4" s="611" t="s">
        <v>101</v>
      </c>
      <c r="P4" s="612"/>
      <c r="Q4" s="592" t="s">
        <v>102</v>
      </c>
      <c r="R4" s="592" t="s">
        <v>103</v>
      </c>
      <c r="S4" s="592" t="s">
        <v>110</v>
      </c>
      <c r="T4" s="592" t="s">
        <v>109</v>
      </c>
      <c r="U4" s="608" t="s">
        <v>89</v>
      </c>
    </row>
    <row r="5" spans="1:21" ht="15" customHeight="1" x14ac:dyDescent="0.25">
      <c r="A5" s="590"/>
      <c r="B5" s="590"/>
      <c r="C5" s="603"/>
      <c r="D5" s="603"/>
      <c r="E5" s="603"/>
      <c r="F5" s="603"/>
      <c r="G5" s="605" t="s">
        <v>104</v>
      </c>
      <c r="H5" s="606"/>
      <c r="I5" s="605" t="s">
        <v>105</v>
      </c>
      <c r="J5" s="606"/>
      <c r="K5" s="605" t="s">
        <v>106</v>
      </c>
      <c r="L5" s="606"/>
      <c r="M5" s="605" t="s">
        <v>107</v>
      </c>
      <c r="N5" s="606"/>
      <c r="O5" s="613"/>
      <c r="P5" s="614"/>
      <c r="Q5" s="590"/>
      <c r="R5" s="590"/>
      <c r="S5" s="590"/>
      <c r="T5" s="590"/>
      <c r="U5" s="609"/>
    </row>
    <row r="6" spans="1:21" ht="25.5" x14ac:dyDescent="0.25">
      <c r="A6" s="591"/>
      <c r="B6" s="591"/>
      <c r="C6" s="604"/>
      <c r="D6" s="604"/>
      <c r="E6" s="604"/>
      <c r="F6" s="604"/>
      <c r="G6" s="442" t="s">
        <v>108</v>
      </c>
      <c r="H6" s="442" t="s">
        <v>12</v>
      </c>
      <c r="I6" s="442" t="s">
        <v>108</v>
      </c>
      <c r="J6" s="442" t="s">
        <v>12</v>
      </c>
      <c r="K6" s="442" t="s">
        <v>108</v>
      </c>
      <c r="L6" s="442" t="s">
        <v>12</v>
      </c>
      <c r="M6" s="442" t="s">
        <v>108</v>
      </c>
      <c r="N6" s="442" t="s">
        <v>12</v>
      </c>
      <c r="O6" s="442" t="s">
        <v>108</v>
      </c>
      <c r="P6" s="442" t="s">
        <v>12</v>
      </c>
      <c r="Q6" s="591"/>
      <c r="R6" s="591"/>
      <c r="S6" s="591"/>
      <c r="T6" s="591"/>
      <c r="U6" s="610"/>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33" t="s">
        <v>1432</v>
      </c>
      <c r="B8" s="632" t="s">
        <v>1430</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634"/>
      <c r="B9" s="632"/>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634"/>
      <c r="B10" s="632"/>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634"/>
      <c r="B11" s="632"/>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634"/>
      <c r="B12" s="632"/>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634"/>
      <c r="B13" s="632" t="s">
        <v>1437</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634"/>
      <c r="B14" s="632"/>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634"/>
      <c r="B15" s="632"/>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634"/>
      <c r="B16" s="632"/>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634"/>
      <c r="B17" s="632"/>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634"/>
      <c r="B18" s="632" t="s">
        <v>1431</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634"/>
      <c r="B19" s="632"/>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634"/>
      <c r="B20" s="632"/>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634"/>
      <c r="B21" s="632"/>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634"/>
      <c r="B22" s="632"/>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634"/>
      <c r="B23" s="633" t="s">
        <v>1433</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634"/>
      <c r="B24" s="634"/>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634"/>
      <c r="B25" s="634"/>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634"/>
      <c r="B26" s="634"/>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634"/>
      <c r="B27" s="635"/>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634"/>
      <c r="B28" s="633" t="s">
        <v>1434</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634"/>
      <c r="B29" s="634"/>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634"/>
      <c r="B30" s="634"/>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634"/>
      <c r="B31" s="634"/>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634"/>
      <c r="B32" s="635"/>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634"/>
      <c r="B33" s="632" t="s">
        <v>1435</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634"/>
      <c r="B34" s="632"/>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634"/>
      <c r="B35" s="632"/>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634"/>
      <c r="B36" s="632"/>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634"/>
      <c r="B37" s="632"/>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634"/>
      <c r="B38" s="632" t="s">
        <v>1436</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634"/>
      <c r="B39" s="632"/>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634"/>
      <c r="B40" s="632"/>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634"/>
      <c r="B41" s="632"/>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634"/>
      <c r="B42" s="632"/>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1440</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80" zoomScaleNormal="80" workbookViewId="0">
      <pane ySplit="7" topLeftCell="A8" activePane="bottomLeft" state="frozen"/>
      <selection activeCell="Q6" sqref="Q6"/>
      <selection pane="bottomLeft" activeCell="T17" sqref="T17"/>
    </sheetView>
  </sheetViews>
  <sheetFormatPr baseColWidth="10" defaultColWidth="12.5703125" defaultRowHeight="15" x14ac:dyDescent="0.25"/>
  <cols>
    <col min="1" max="2" width="21.7109375" customWidth="1"/>
    <col min="3" max="3" width="45.7109375" customWidth="1"/>
    <col min="4" max="4" width="28.5703125" customWidth="1"/>
    <col min="5" max="5" width="27.42578125" customWidth="1"/>
    <col min="6" max="6" width="34.85546875" customWidth="1"/>
    <col min="7" max="7" width="15.28515625" customWidth="1"/>
    <col min="8" max="8" width="17.42578125"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46.85546875" customWidth="1"/>
    <col min="19" max="19" width="21.85546875" customWidth="1"/>
    <col min="20" max="20" width="25.85546875" customWidth="1"/>
    <col min="21" max="21" width="24.85546875" customWidth="1"/>
  </cols>
  <sheetData>
    <row r="1" spans="1:21" s="277" customFormat="1" ht="18.75" x14ac:dyDescent="0.3">
      <c r="G1" s="280" t="s">
        <v>1404</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637" t="s">
        <v>1406</v>
      </c>
      <c r="B3" s="637"/>
      <c r="C3" s="637"/>
      <c r="D3" s="637"/>
      <c r="E3" s="637"/>
      <c r="F3" s="637"/>
      <c r="G3" s="637"/>
      <c r="H3" s="637"/>
      <c r="I3" s="637"/>
      <c r="J3" s="637"/>
      <c r="K3" s="637"/>
      <c r="L3" s="637"/>
      <c r="M3" s="637"/>
      <c r="N3" s="637"/>
      <c r="O3" s="637"/>
      <c r="P3" s="637"/>
      <c r="Q3" s="637"/>
      <c r="R3" s="637"/>
      <c r="S3" s="637"/>
      <c r="T3" s="637"/>
      <c r="U3" s="637"/>
    </row>
    <row r="4" spans="1:21" s="321" customFormat="1" x14ac:dyDescent="0.25">
      <c r="A4" s="638" t="s">
        <v>1408</v>
      </c>
      <c r="B4" s="638"/>
      <c r="C4" s="638"/>
      <c r="D4" s="638"/>
      <c r="E4" s="638"/>
      <c r="F4" s="638"/>
      <c r="G4" s="638"/>
      <c r="H4" s="638"/>
      <c r="I4" s="638"/>
      <c r="J4" s="638"/>
      <c r="K4" s="638"/>
      <c r="L4" s="638"/>
      <c r="M4" s="638"/>
      <c r="N4" s="638"/>
      <c r="O4" s="638"/>
      <c r="P4" s="638"/>
      <c r="Q4" s="638"/>
      <c r="R4" s="638"/>
      <c r="S4" s="638"/>
      <c r="T4" s="638"/>
      <c r="U4" s="638"/>
    </row>
    <row r="5" spans="1:21" s="66" customFormat="1" ht="23.25" customHeight="1" x14ac:dyDescent="0.25">
      <c r="A5" s="590" t="s">
        <v>97</v>
      </c>
      <c r="B5" s="592" t="s">
        <v>111</v>
      </c>
      <c r="C5" s="602" t="s">
        <v>86</v>
      </c>
      <c r="D5" s="602" t="s">
        <v>87</v>
      </c>
      <c r="E5" s="602" t="s">
        <v>392</v>
      </c>
      <c r="F5" s="602" t="s">
        <v>88</v>
      </c>
      <c r="G5" s="605" t="s">
        <v>100</v>
      </c>
      <c r="H5" s="607"/>
      <c r="I5" s="607"/>
      <c r="J5" s="607"/>
      <c r="K5" s="607"/>
      <c r="L5" s="607"/>
      <c r="M5" s="607"/>
      <c r="N5" s="606"/>
      <c r="O5" s="611" t="s">
        <v>101</v>
      </c>
      <c r="P5" s="612"/>
      <c r="Q5" s="592" t="s">
        <v>102</v>
      </c>
      <c r="R5" s="592" t="s">
        <v>103</v>
      </c>
      <c r="S5" s="592" t="s">
        <v>110</v>
      </c>
      <c r="T5" s="592" t="s">
        <v>109</v>
      </c>
      <c r="U5" s="608" t="s">
        <v>89</v>
      </c>
    </row>
    <row r="6" spans="1:21" s="66" customFormat="1" ht="15" customHeight="1" x14ac:dyDescent="0.25">
      <c r="A6" s="590"/>
      <c r="B6" s="590"/>
      <c r="C6" s="603"/>
      <c r="D6" s="603"/>
      <c r="E6" s="603"/>
      <c r="F6" s="603"/>
      <c r="G6" s="605" t="s">
        <v>104</v>
      </c>
      <c r="H6" s="606"/>
      <c r="I6" s="605" t="s">
        <v>105</v>
      </c>
      <c r="J6" s="606"/>
      <c r="K6" s="605" t="s">
        <v>106</v>
      </c>
      <c r="L6" s="606"/>
      <c r="M6" s="605" t="s">
        <v>107</v>
      </c>
      <c r="N6" s="606"/>
      <c r="O6" s="613"/>
      <c r="P6" s="614"/>
      <c r="Q6" s="590"/>
      <c r="R6" s="590"/>
      <c r="S6" s="590"/>
      <c r="T6" s="590"/>
      <c r="U6" s="609"/>
    </row>
    <row r="7" spans="1:21" s="67" customFormat="1" ht="24" customHeight="1" x14ac:dyDescent="0.25">
      <c r="A7" s="591"/>
      <c r="B7" s="591"/>
      <c r="C7" s="604"/>
      <c r="D7" s="604"/>
      <c r="E7" s="604"/>
      <c r="F7" s="604"/>
      <c r="G7" s="442" t="s">
        <v>108</v>
      </c>
      <c r="H7" s="442" t="s">
        <v>12</v>
      </c>
      <c r="I7" s="442" t="s">
        <v>108</v>
      </c>
      <c r="J7" s="442" t="s">
        <v>12</v>
      </c>
      <c r="K7" s="442" t="s">
        <v>108</v>
      </c>
      <c r="L7" s="442" t="s">
        <v>12</v>
      </c>
      <c r="M7" s="442" t="s">
        <v>108</v>
      </c>
      <c r="N7" s="442" t="s">
        <v>12</v>
      </c>
      <c r="O7" s="442" t="s">
        <v>108</v>
      </c>
      <c r="P7" s="442" t="s">
        <v>12</v>
      </c>
      <c r="Q7" s="591"/>
      <c r="R7" s="591"/>
      <c r="S7" s="591"/>
      <c r="T7" s="591"/>
      <c r="U7" s="610"/>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618" t="s">
        <v>1406</v>
      </c>
      <c r="B9" s="615" t="s">
        <v>1547</v>
      </c>
      <c r="C9" s="278"/>
      <c r="D9" s="278"/>
      <c r="E9" s="278"/>
      <c r="F9" s="278"/>
      <c r="G9" s="364"/>
      <c r="H9" s="365"/>
      <c r="I9" s="278"/>
      <c r="J9" s="365"/>
      <c r="K9" s="278"/>
      <c r="L9" s="365"/>
      <c r="M9" s="278"/>
      <c r="N9" s="365"/>
      <c r="O9" s="402">
        <f t="shared" ref="O9:P9" si="0">G9+I9+K9+M9</f>
        <v>0</v>
      </c>
      <c r="P9" s="403">
        <f t="shared" si="0"/>
        <v>0</v>
      </c>
      <c r="Q9" s="278"/>
      <c r="R9" s="278"/>
      <c r="S9" s="278"/>
      <c r="T9" s="278"/>
      <c r="U9" s="278"/>
    </row>
    <row r="10" spans="1:21" ht="15.75" x14ac:dyDescent="0.25">
      <c r="A10" s="618"/>
      <c r="B10" s="616"/>
      <c r="C10" s="278"/>
      <c r="D10" s="278"/>
      <c r="E10" s="278"/>
      <c r="F10" s="278"/>
      <c r="G10" s="364"/>
      <c r="H10" s="365"/>
      <c r="I10" s="278"/>
      <c r="J10" s="365"/>
      <c r="K10" s="278"/>
      <c r="L10" s="365"/>
      <c r="M10" s="278"/>
      <c r="N10" s="365"/>
      <c r="O10" s="402">
        <f t="shared" ref="O10:O38" si="1">G10+I10+K10+M10</f>
        <v>0</v>
      </c>
      <c r="P10" s="403">
        <f t="shared" ref="P10:P38" si="2">H10+J10+L10+N10</f>
        <v>0</v>
      </c>
      <c r="Q10" s="278"/>
      <c r="R10" s="278"/>
      <c r="S10" s="278"/>
      <c r="T10" s="278"/>
      <c r="U10" s="278"/>
    </row>
    <row r="11" spans="1:21" s="367" customFormat="1" ht="15.75" x14ac:dyDescent="0.25">
      <c r="A11" s="618"/>
      <c r="B11" s="616"/>
      <c r="C11" s="278"/>
      <c r="D11" s="278"/>
      <c r="E11" s="278"/>
      <c r="F11" s="278"/>
      <c r="G11" s="364"/>
      <c r="H11" s="365"/>
      <c r="I11" s="278"/>
      <c r="J11" s="365"/>
      <c r="K11" s="278"/>
      <c r="L11" s="365"/>
      <c r="M11" s="278"/>
      <c r="N11" s="365"/>
      <c r="O11" s="402">
        <f t="shared" si="1"/>
        <v>0</v>
      </c>
      <c r="P11" s="403">
        <f t="shared" si="2"/>
        <v>0</v>
      </c>
      <c r="Q11" s="278"/>
      <c r="R11" s="278"/>
      <c r="S11" s="278"/>
      <c r="T11" s="278"/>
      <c r="U11" s="278"/>
    </row>
    <row r="12" spans="1:21" ht="15.75" x14ac:dyDescent="0.25">
      <c r="A12" s="618"/>
      <c r="B12" s="616"/>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1" ht="15.75" x14ac:dyDescent="0.25">
      <c r="A13" s="618"/>
      <c r="B13" s="616"/>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1" ht="15.75" x14ac:dyDescent="0.25">
      <c r="A14" s="618"/>
      <c r="B14" s="617"/>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1" ht="47.25" x14ac:dyDescent="0.25">
      <c r="A15" s="618"/>
      <c r="B15" s="615" t="s">
        <v>1548</v>
      </c>
      <c r="C15" s="561" t="s">
        <v>1974</v>
      </c>
      <c r="D15" s="561" t="s">
        <v>1976</v>
      </c>
      <c r="E15" s="510" t="s">
        <v>1552</v>
      </c>
      <c r="F15" s="510" t="s">
        <v>1565</v>
      </c>
      <c r="G15" s="364">
        <v>0.5</v>
      </c>
      <c r="H15" s="365">
        <f>'7. Infraestructura'!D5</f>
        <v>65680000</v>
      </c>
      <c r="I15" s="364">
        <v>0.5</v>
      </c>
      <c r="J15" s="365"/>
      <c r="K15" s="278"/>
      <c r="L15" s="365"/>
      <c r="M15" s="278"/>
      <c r="N15" s="365"/>
      <c r="O15" s="533">
        <f t="shared" si="1"/>
        <v>1</v>
      </c>
      <c r="P15" s="403">
        <f t="shared" si="2"/>
        <v>65680000</v>
      </c>
      <c r="Q15" s="278"/>
      <c r="R15" s="530" t="s">
        <v>1725</v>
      </c>
      <c r="S15" s="510" t="s">
        <v>1555</v>
      </c>
      <c r="T15" s="510" t="s">
        <v>1556</v>
      </c>
      <c r="U15" s="510" t="s">
        <v>1557</v>
      </c>
    </row>
    <row r="16" spans="1:21" s="367" customFormat="1" ht="66.75" customHeight="1" x14ac:dyDescent="0.25">
      <c r="A16" s="618"/>
      <c r="B16" s="616"/>
      <c r="C16" s="561" t="s">
        <v>1975</v>
      </c>
      <c r="D16" s="561" t="s">
        <v>1977</v>
      </c>
      <c r="E16" s="531" t="s">
        <v>1729</v>
      </c>
      <c r="F16" s="561" t="s">
        <v>1980</v>
      </c>
      <c r="G16" s="364">
        <v>0.5</v>
      </c>
      <c r="H16" s="365">
        <f>'5. ACTIVIDADES ESPECIALES'!D407</f>
        <v>64000000</v>
      </c>
      <c r="I16" s="364">
        <v>0.5</v>
      </c>
      <c r="J16" s="365"/>
      <c r="K16" s="278"/>
      <c r="L16" s="365"/>
      <c r="M16" s="278"/>
      <c r="N16" s="365"/>
      <c r="O16" s="533">
        <f t="shared" si="1"/>
        <v>1</v>
      </c>
      <c r="P16" s="403">
        <f t="shared" si="2"/>
        <v>64000000</v>
      </c>
      <c r="Q16" s="278"/>
      <c r="R16" s="530" t="s">
        <v>1725</v>
      </c>
      <c r="S16" s="530" t="s">
        <v>1726</v>
      </c>
      <c r="T16" s="530" t="s">
        <v>1727</v>
      </c>
      <c r="U16" s="530" t="s">
        <v>1728</v>
      </c>
    </row>
    <row r="17" spans="1:21" s="367" customFormat="1" ht="63" customHeight="1" x14ac:dyDescent="0.25">
      <c r="A17" s="618"/>
      <c r="B17" s="616"/>
      <c r="C17" s="561" t="s">
        <v>1979</v>
      </c>
      <c r="D17" s="561" t="s">
        <v>1978</v>
      </c>
      <c r="E17" s="561" t="s">
        <v>1552</v>
      </c>
      <c r="F17" s="561" t="s">
        <v>1981</v>
      </c>
      <c r="G17" s="364">
        <v>1</v>
      </c>
      <c r="H17" s="365">
        <f>'5. ACTIVIDADES ESPECIALES'!D495</f>
        <v>1940000</v>
      </c>
      <c r="I17" s="278"/>
      <c r="J17" s="365"/>
      <c r="K17" s="278"/>
      <c r="L17" s="365"/>
      <c r="M17" s="278"/>
      <c r="N17" s="365"/>
      <c r="O17" s="533">
        <f t="shared" si="1"/>
        <v>1</v>
      </c>
      <c r="P17" s="403">
        <f t="shared" si="2"/>
        <v>1940000</v>
      </c>
      <c r="Q17" s="278"/>
      <c r="R17" s="530" t="s">
        <v>1725</v>
      </c>
      <c r="S17" s="510" t="s">
        <v>1555</v>
      </c>
      <c r="T17" s="561" t="s">
        <v>1983</v>
      </c>
      <c r="U17" s="561" t="s">
        <v>1984</v>
      </c>
    </row>
    <row r="18" spans="1:21" s="367" customFormat="1" ht="15.75" x14ac:dyDescent="0.25">
      <c r="A18" s="618"/>
      <c r="B18" s="616"/>
      <c r="C18" s="278"/>
      <c r="D18" s="278"/>
      <c r="E18" s="278"/>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618"/>
      <c r="B19" s="616"/>
      <c r="C19" s="278"/>
      <c r="D19" s="278"/>
      <c r="E19" s="278"/>
      <c r="F19" s="278"/>
      <c r="G19" s="364"/>
      <c r="H19" s="365"/>
      <c r="I19" s="278"/>
      <c r="J19" s="365"/>
      <c r="K19" s="278"/>
      <c r="L19" s="365"/>
      <c r="M19" s="278"/>
      <c r="N19" s="365"/>
      <c r="O19" s="402">
        <f t="shared" si="1"/>
        <v>0</v>
      </c>
      <c r="P19" s="403">
        <f t="shared" si="2"/>
        <v>0</v>
      </c>
      <c r="Q19" s="278"/>
      <c r="R19" s="278"/>
      <c r="S19" s="278"/>
      <c r="T19" s="278"/>
      <c r="U19" s="278"/>
    </row>
    <row r="20" spans="1:21" ht="15.75" x14ac:dyDescent="0.25">
      <c r="A20" s="618"/>
      <c r="B20" s="617"/>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22.5" customHeight="1" x14ac:dyDescent="0.25">
      <c r="A21" s="618"/>
      <c r="B21" s="615" t="s">
        <v>1549</v>
      </c>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25.5" customHeight="1" x14ac:dyDescent="0.25">
      <c r="A22" s="618"/>
      <c r="B22" s="616"/>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27" customHeight="1" x14ac:dyDescent="0.25">
      <c r="A23" s="618"/>
      <c r="B23" s="616"/>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24" customHeight="1" x14ac:dyDescent="0.25">
      <c r="A24" s="618"/>
      <c r="B24" s="616"/>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34.5" customHeight="1" x14ac:dyDescent="0.25">
      <c r="A25" s="618"/>
      <c r="B25" s="616"/>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22.5" customHeight="1" x14ac:dyDescent="0.25">
      <c r="A26" s="618"/>
      <c r="B26" s="617"/>
      <c r="C26" s="278"/>
      <c r="D26" s="278"/>
      <c r="E26" s="278"/>
      <c r="F26" s="278"/>
      <c r="G26" s="278"/>
      <c r="H26" s="365"/>
      <c r="I26" s="278"/>
      <c r="J26" s="365"/>
      <c r="K26" s="278"/>
      <c r="L26" s="365"/>
      <c r="M26" s="278"/>
      <c r="N26" s="365"/>
      <c r="O26" s="402">
        <f t="shared" si="1"/>
        <v>0</v>
      </c>
      <c r="P26" s="403">
        <f t="shared" si="2"/>
        <v>0</v>
      </c>
      <c r="Q26" s="278"/>
      <c r="R26" s="278"/>
      <c r="S26" s="278"/>
      <c r="T26" s="278"/>
      <c r="U26" s="278"/>
    </row>
    <row r="27" spans="1:21" ht="15.75" x14ac:dyDescent="0.25">
      <c r="A27" s="615" t="s">
        <v>1407</v>
      </c>
      <c r="B27" s="615" t="s">
        <v>1550</v>
      </c>
      <c r="C27" s="278"/>
      <c r="D27" s="278"/>
      <c r="E27" s="278"/>
      <c r="F27" s="278"/>
      <c r="G27" s="364"/>
      <c r="H27" s="365"/>
      <c r="I27" s="278"/>
      <c r="J27" s="365"/>
      <c r="K27" s="278"/>
      <c r="L27" s="365"/>
      <c r="M27" s="278"/>
      <c r="N27" s="365"/>
      <c r="O27" s="402">
        <f t="shared" si="1"/>
        <v>0</v>
      </c>
      <c r="P27" s="403">
        <f t="shared" si="2"/>
        <v>0</v>
      </c>
      <c r="Q27" s="278"/>
      <c r="R27" s="278"/>
      <c r="S27" s="278"/>
      <c r="T27" s="278"/>
      <c r="U27" s="278"/>
    </row>
    <row r="28" spans="1:21" s="367" customFormat="1" ht="15.75" x14ac:dyDescent="0.25">
      <c r="A28" s="616"/>
      <c r="B28" s="616"/>
      <c r="C28" s="278"/>
      <c r="D28" s="278"/>
      <c r="E28" s="278"/>
      <c r="F28" s="278"/>
      <c r="G28" s="364"/>
      <c r="H28" s="365"/>
      <c r="I28" s="278"/>
      <c r="J28" s="365"/>
      <c r="K28" s="278"/>
      <c r="L28" s="365"/>
      <c r="M28" s="278"/>
      <c r="N28" s="365"/>
      <c r="O28" s="402">
        <f t="shared" si="1"/>
        <v>0</v>
      </c>
      <c r="P28" s="403">
        <f t="shared" si="2"/>
        <v>0</v>
      </c>
      <c r="Q28" s="278"/>
      <c r="R28" s="278"/>
      <c r="S28" s="278"/>
      <c r="T28" s="278"/>
      <c r="U28" s="278"/>
    </row>
    <row r="29" spans="1:21" s="367" customFormat="1" ht="15.75" x14ac:dyDescent="0.25">
      <c r="A29" s="616"/>
      <c r="B29" s="616"/>
      <c r="C29" s="278"/>
      <c r="D29" s="278"/>
      <c r="E29" s="278"/>
      <c r="F29" s="278"/>
      <c r="G29" s="364"/>
      <c r="H29" s="365"/>
      <c r="I29" s="278"/>
      <c r="J29" s="365"/>
      <c r="K29" s="278"/>
      <c r="L29" s="365"/>
      <c r="M29" s="278"/>
      <c r="N29" s="365"/>
      <c r="O29" s="402">
        <f t="shared" si="1"/>
        <v>0</v>
      </c>
      <c r="P29" s="403">
        <f t="shared" si="2"/>
        <v>0</v>
      </c>
      <c r="Q29" s="278"/>
      <c r="R29" s="278"/>
      <c r="S29" s="278"/>
      <c r="T29" s="278"/>
      <c r="U29" s="278"/>
    </row>
    <row r="30" spans="1:21" s="367" customFormat="1" ht="15.75" x14ac:dyDescent="0.25">
      <c r="A30" s="616"/>
      <c r="B30" s="616"/>
      <c r="C30" s="278"/>
      <c r="D30" s="278"/>
      <c r="E30" s="278"/>
      <c r="F30" s="278"/>
      <c r="G30" s="364"/>
      <c r="H30" s="365"/>
      <c r="I30" s="278"/>
      <c r="J30" s="365"/>
      <c r="K30" s="278"/>
      <c r="L30" s="365"/>
      <c r="M30" s="278"/>
      <c r="N30" s="365"/>
      <c r="O30" s="402">
        <f t="shared" si="1"/>
        <v>0</v>
      </c>
      <c r="P30" s="403">
        <f t="shared" si="2"/>
        <v>0</v>
      </c>
      <c r="Q30" s="278"/>
      <c r="R30" s="278"/>
      <c r="S30" s="278"/>
      <c r="T30" s="278"/>
      <c r="U30" s="278"/>
    </row>
    <row r="31" spans="1:21" s="367" customFormat="1" ht="15.75" x14ac:dyDescent="0.25">
      <c r="A31" s="616"/>
      <c r="B31" s="616"/>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1" s="367" customFormat="1" ht="15.75" x14ac:dyDescent="0.25">
      <c r="A32" s="616"/>
      <c r="B32" s="617"/>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ht="15.75" x14ac:dyDescent="0.25">
      <c r="A33" s="616"/>
      <c r="B33" s="615" t="s">
        <v>1551</v>
      </c>
      <c r="C33" s="278"/>
      <c r="D33" s="278"/>
      <c r="E33" s="278"/>
      <c r="F33" s="278"/>
      <c r="G33" s="278"/>
      <c r="H33" s="365"/>
      <c r="I33" s="278"/>
      <c r="J33" s="365"/>
      <c r="K33" s="278"/>
      <c r="L33" s="365"/>
      <c r="M33" s="278"/>
      <c r="N33" s="365"/>
      <c r="O33" s="402">
        <f t="shared" si="1"/>
        <v>0</v>
      </c>
      <c r="P33" s="403">
        <f t="shared" si="2"/>
        <v>0</v>
      </c>
      <c r="Q33" s="278"/>
      <c r="R33" s="278"/>
      <c r="S33" s="278"/>
      <c r="T33" s="278"/>
      <c r="U33" s="278"/>
    </row>
    <row r="34" spans="1:21" s="367" customFormat="1" ht="15.75" x14ac:dyDescent="0.25">
      <c r="A34" s="616"/>
      <c r="B34" s="616"/>
      <c r="C34" s="278"/>
      <c r="D34" s="278"/>
      <c r="E34" s="278"/>
      <c r="F34" s="278"/>
      <c r="G34" s="278"/>
      <c r="H34" s="365"/>
      <c r="I34" s="278"/>
      <c r="J34" s="365"/>
      <c r="K34" s="278"/>
      <c r="L34" s="365"/>
      <c r="M34" s="278"/>
      <c r="N34" s="365"/>
      <c r="O34" s="402">
        <f t="shared" si="1"/>
        <v>0</v>
      </c>
      <c r="P34" s="403">
        <f t="shared" si="2"/>
        <v>0</v>
      </c>
      <c r="Q34" s="278"/>
      <c r="R34" s="278"/>
      <c r="S34" s="278"/>
      <c r="T34" s="278"/>
      <c r="U34" s="278"/>
    </row>
    <row r="35" spans="1:21" s="367" customFormat="1" ht="15.75" x14ac:dyDescent="0.25">
      <c r="A35" s="616"/>
      <c r="B35" s="616"/>
      <c r="C35" s="278"/>
      <c r="D35" s="278"/>
      <c r="E35" s="278"/>
      <c r="F35" s="278"/>
      <c r="G35" s="278"/>
      <c r="H35" s="365"/>
      <c r="I35" s="278"/>
      <c r="J35" s="365"/>
      <c r="K35" s="278"/>
      <c r="L35" s="365"/>
      <c r="M35" s="278"/>
      <c r="N35" s="365"/>
      <c r="O35" s="402">
        <f t="shared" si="1"/>
        <v>0</v>
      </c>
      <c r="P35" s="403">
        <f t="shared" si="2"/>
        <v>0</v>
      </c>
      <c r="Q35" s="278"/>
      <c r="R35" s="278"/>
      <c r="S35" s="278"/>
      <c r="T35" s="278"/>
      <c r="U35" s="278"/>
    </row>
    <row r="36" spans="1:21" s="367" customFormat="1" ht="15.75" x14ac:dyDescent="0.25">
      <c r="A36" s="616"/>
      <c r="B36" s="616"/>
      <c r="C36" s="278"/>
      <c r="D36" s="278"/>
      <c r="E36" s="278"/>
      <c r="F36" s="278"/>
      <c r="G36" s="278"/>
      <c r="H36" s="365"/>
      <c r="I36" s="278"/>
      <c r="J36" s="365"/>
      <c r="K36" s="278"/>
      <c r="L36" s="365"/>
      <c r="M36" s="278"/>
      <c r="N36" s="365"/>
      <c r="O36" s="402">
        <f t="shared" si="1"/>
        <v>0</v>
      </c>
      <c r="P36" s="403">
        <f t="shared" si="2"/>
        <v>0</v>
      </c>
      <c r="Q36" s="278"/>
      <c r="R36" s="278"/>
      <c r="S36" s="278"/>
      <c r="T36" s="278"/>
      <c r="U36" s="278"/>
    </row>
    <row r="37" spans="1:21" ht="15.75" x14ac:dyDescent="0.25">
      <c r="A37" s="616"/>
      <c r="B37" s="616"/>
      <c r="C37" s="278"/>
      <c r="D37" s="278"/>
      <c r="E37" s="278"/>
      <c r="F37" s="278"/>
      <c r="G37" s="278"/>
      <c r="H37" s="365"/>
      <c r="I37" s="278"/>
      <c r="J37" s="365"/>
      <c r="K37" s="278"/>
      <c r="L37" s="365"/>
      <c r="M37" s="278"/>
      <c r="N37" s="365"/>
      <c r="O37" s="402">
        <f t="shared" si="1"/>
        <v>0</v>
      </c>
      <c r="P37" s="403">
        <f t="shared" si="2"/>
        <v>0</v>
      </c>
      <c r="Q37" s="278"/>
      <c r="R37" s="278"/>
      <c r="S37" s="278"/>
      <c r="T37" s="278"/>
      <c r="U37" s="278"/>
    </row>
    <row r="38" spans="1:21" ht="15.75" x14ac:dyDescent="0.25">
      <c r="A38" s="617"/>
      <c r="B38" s="617"/>
      <c r="C38" s="278"/>
      <c r="D38" s="278"/>
      <c r="E38" s="278"/>
      <c r="F38" s="278"/>
      <c r="G38" s="278"/>
      <c r="H38" s="365"/>
      <c r="I38" s="278"/>
      <c r="J38" s="365"/>
      <c r="K38" s="278"/>
      <c r="L38" s="365"/>
      <c r="M38" s="278"/>
      <c r="N38" s="365"/>
      <c r="O38" s="402">
        <f t="shared" si="1"/>
        <v>0</v>
      </c>
      <c r="P38" s="403">
        <f t="shared" si="2"/>
        <v>0</v>
      </c>
      <c r="Q38" s="278"/>
      <c r="R38" s="278"/>
      <c r="S38" s="278"/>
      <c r="T38" s="278"/>
      <c r="U38" s="361"/>
    </row>
    <row r="39" spans="1:21" ht="15.75" x14ac:dyDescent="0.25">
      <c r="A39" s="299"/>
      <c r="B39" s="300"/>
      <c r="C39" s="299" t="s">
        <v>1405</v>
      </c>
      <c r="D39" s="300"/>
      <c r="E39" s="300"/>
      <c r="F39" s="301"/>
      <c r="G39" s="265">
        <f t="shared" ref="G39:P39" si="3">SUM(G9:G38)</f>
        <v>2</v>
      </c>
      <c r="H39" s="233">
        <f t="shared" si="3"/>
        <v>131620000</v>
      </c>
      <c r="I39" s="265">
        <f t="shared" si="3"/>
        <v>1</v>
      </c>
      <c r="J39" s="233">
        <f t="shared" si="3"/>
        <v>0</v>
      </c>
      <c r="K39" s="265">
        <f t="shared" si="3"/>
        <v>0</v>
      </c>
      <c r="L39" s="233">
        <f t="shared" si="3"/>
        <v>0</v>
      </c>
      <c r="M39" s="265">
        <f t="shared" si="3"/>
        <v>0</v>
      </c>
      <c r="N39" s="233">
        <f t="shared" si="3"/>
        <v>0</v>
      </c>
      <c r="O39" s="233">
        <f t="shared" si="3"/>
        <v>3</v>
      </c>
      <c r="P39" s="233">
        <f t="shared" si="3"/>
        <v>131620000</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J1" zoomScale="90" zoomScaleNormal="90" workbookViewId="0">
      <pane ySplit="6" topLeftCell="A7" activePane="bottomLeft" state="frozen"/>
      <selection activeCell="R5" sqref="R5"/>
      <selection pane="bottomLeft" activeCell="V9" sqref="V9"/>
    </sheetView>
  </sheetViews>
  <sheetFormatPr baseColWidth="10" defaultRowHeight="15" x14ac:dyDescent="0.25"/>
  <cols>
    <col min="1" max="2" width="21.7109375" customWidth="1"/>
    <col min="3" max="3" width="27.42578125" customWidth="1"/>
    <col min="4" max="4" width="35" customWidth="1"/>
    <col min="5" max="6" width="27.42578125" customWidth="1"/>
    <col min="7" max="7" width="15.28515625" customWidth="1"/>
    <col min="8" max="8" width="14.85546875" style="234" customWidth="1"/>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18" width="50.28515625" customWidth="1"/>
    <col min="19" max="20" width="14.140625" customWidth="1"/>
    <col min="21" max="21" width="17" customWidth="1"/>
  </cols>
  <sheetData>
    <row r="1" spans="1:21" ht="18.75" x14ac:dyDescent="0.25">
      <c r="B1" s="285"/>
      <c r="C1" s="285"/>
      <c r="D1" s="285"/>
      <c r="E1" s="285"/>
      <c r="G1" s="285" t="s">
        <v>1409</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1410</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90" t="s">
        <v>97</v>
      </c>
      <c r="B4" s="592" t="s">
        <v>111</v>
      </c>
      <c r="C4" s="602" t="s">
        <v>86</v>
      </c>
      <c r="D4" s="602" t="s">
        <v>87</v>
      </c>
      <c r="E4" s="602" t="s">
        <v>392</v>
      </c>
      <c r="F4" s="602" t="s">
        <v>88</v>
      </c>
      <c r="G4" s="605" t="s">
        <v>100</v>
      </c>
      <c r="H4" s="607"/>
      <c r="I4" s="607"/>
      <c r="J4" s="607"/>
      <c r="K4" s="607"/>
      <c r="L4" s="607"/>
      <c r="M4" s="607"/>
      <c r="N4" s="606"/>
      <c r="O4" s="611" t="s">
        <v>101</v>
      </c>
      <c r="P4" s="612"/>
      <c r="Q4" s="592" t="s">
        <v>102</v>
      </c>
      <c r="R4" s="592" t="s">
        <v>103</v>
      </c>
      <c r="S4" s="592" t="s">
        <v>110</v>
      </c>
      <c r="T4" s="592" t="s">
        <v>109</v>
      </c>
      <c r="U4" s="608" t="s">
        <v>89</v>
      </c>
    </row>
    <row r="5" spans="1:21" ht="15" customHeight="1" x14ac:dyDescent="0.25">
      <c r="A5" s="590"/>
      <c r="B5" s="590"/>
      <c r="C5" s="603"/>
      <c r="D5" s="603"/>
      <c r="E5" s="603"/>
      <c r="F5" s="603"/>
      <c r="G5" s="605" t="s">
        <v>104</v>
      </c>
      <c r="H5" s="606"/>
      <c r="I5" s="605" t="s">
        <v>105</v>
      </c>
      <c r="J5" s="606"/>
      <c r="K5" s="605" t="s">
        <v>106</v>
      </c>
      <c r="L5" s="606"/>
      <c r="M5" s="605" t="s">
        <v>107</v>
      </c>
      <c r="N5" s="606"/>
      <c r="O5" s="613"/>
      <c r="P5" s="614"/>
      <c r="Q5" s="590"/>
      <c r="R5" s="590"/>
      <c r="S5" s="590"/>
      <c r="T5" s="590"/>
      <c r="U5" s="609"/>
    </row>
    <row r="6" spans="1:21" ht="25.5" x14ac:dyDescent="0.25">
      <c r="A6" s="591"/>
      <c r="B6" s="591"/>
      <c r="C6" s="604"/>
      <c r="D6" s="604"/>
      <c r="E6" s="604"/>
      <c r="F6" s="604"/>
      <c r="G6" s="442" t="s">
        <v>108</v>
      </c>
      <c r="H6" s="442" t="s">
        <v>12</v>
      </c>
      <c r="I6" s="442" t="s">
        <v>108</v>
      </c>
      <c r="J6" s="442" t="s">
        <v>12</v>
      </c>
      <c r="K6" s="442" t="s">
        <v>108</v>
      </c>
      <c r="L6" s="442" t="s">
        <v>12</v>
      </c>
      <c r="M6" s="442" t="s">
        <v>108</v>
      </c>
      <c r="N6" s="442" t="s">
        <v>12</v>
      </c>
      <c r="O6" s="442" t="s">
        <v>108</v>
      </c>
      <c r="P6" s="442" t="s">
        <v>12</v>
      </c>
      <c r="Q6" s="591"/>
      <c r="R6" s="591"/>
      <c r="S6" s="591"/>
      <c r="T6" s="591"/>
      <c r="U6" s="610"/>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94.5" x14ac:dyDescent="0.25">
      <c r="A8" s="618" t="s">
        <v>1956</v>
      </c>
      <c r="B8" s="615" t="s">
        <v>1865</v>
      </c>
      <c r="C8" s="542" t="s">
        <v>1866</v>
      </c>
      <c r="D8" s="541" t="s">
        <v>1867</v>
      </c>
      <c r="E8" s="543" t="s">
        <v>1868</v>
      </c>
      <c r="F8" s="541" t="s">
        <v>1873</v>
      </c>
      <c r="G8" s="357">
        <v>1</v>
      </c>
      <c r="H8" s="358">
        <f>'2. CONTRATACION DE PERSONAL'!D130</f>
        <v>270000</v>
      </c>
      <c r="I8" s="357"/>
      <c r="J8" s="358"/>
      <c r="K8" s="357"/>
      <c r="L8" s="358"/>
      <c r="M8" s="357"/>
      <c r="N8" s="358"/>
      <c r="O8" s="533">
        <f t="shared" ref="O8:P8" si="0">G8+I8+K8+M8</f>
        <v>1</v>
      </c>
      <c r="P8" s="403">
        <f t="shared" si="0"/>
        <v>270000</v>
      </c>
      <c r="Q8" s="327"/>
      <c r="R8" s="541" t="s">
        <v>1959</v>
      </c>
      <c r="S8" s="541" t="s">
        <v>1954</v>
      </c>
      <c r="T8" s="541" t="s">
        <v>1961</v>
      </c>
      <c r="U8" s="541" t="s">
        <v>1960</v>
      </c>
    </row>
    <row r="9" spans="1:21" ht="94.5" x14ac:dyDescent="0.25">
      <c r="A9" s="618"/>
      <c r="B9" s="616"/>
      <c r="C9" s="542" t="s">
        <v>1957</v>
      </c>
      <c r="D9" s="541" t="s">
        <v>1958</v>
      </c>
      <c r="E9" s="541" t="s">
        <v>1963</v>
      </c>
      <c r="F9" s="542" t="s">
        <v>1962</v>
      </c>
      <c r="G9" s="554">
        <v>1</v>
      </c>
      <c r="H9" s="553">
        <f>'2. CONTRATACION DE PERSONAL'!D190</f>
        <v>4395231.4499999993</v>
      </c>
      <c r="I9" s="554"/>
      <c r="J9" s="553"/>
      <c r="K9" s="554"/>
      <c r="L9" s="553"/>
      <c r="M9" s="554"/>
      <c r="N9" s="553"/>
      <c r="O9" s="533">
        <f>G9+I9+K9+M9</f>
        <v>1</v>
      </c>
      <c r="P9" s="403">
        <f>H9+J9+L9+N9</f>
        <v>4395231.4499999993</v>
      </c>
      <c r="Q9" s="541"/>
      <c r="R9" s="541" t="s">
        <v>1955</v>
      </c>
      <c r="S9" s="541" t="s">
        <v>1954</v>
      </c>
      <c r="T9" s="541" t="s">
        <v>1953</v>
      </c>
      <c r="U9" s="541" t="s">
        <v>1952</v>
      </c>
    </row>
    <row r="10" spans="1:21" s="367" customFormat="1" ht="15.75" x14ac:dyDescent="0.25">
      <c r="A10" s="618"/>
      <c r="B10" s="616"/>
      <c r="C10" s="327"/>
      <c r="D10" s="327"/>
      <c r="E10" s="327"/>
      <c r="F10" s="327"/>
      <c r="G10" s="357"/>
      <c r="H10" s="358"/>
      <c r="I10" s="357"/>
      <c r="J10" s="358"/>
      <c r="K10" s="357"/>
      <c r="L10" s="358"/>
      <c r="M10" s="357"/>
      <c r="N10" s="358"/>
      <c r="O10" s="402">
        <f t="shared" ref="O10:O15" si="1">G10+I10+K10+M10</f>
        <v>0</v>
      </c>
      <c r="P10" s="403">
        <f t="shared" ref="P10:P15" si="2">H10+J10+L10+N10</f>
        <v>0</v>
      </c>
      <c r="Q10" s="327"/>
      <c r="R10" s="327"/>
      <c r="S10" s="327"/>
      <c r="T10" s="327"/>
      <c r="U10" s="327"/>
    </row>
    <row r="11" spans="1:21" s="367" customFormat="1" ht="15.75" x14ac:dyDescent="0.25">
      <c r="A11" s="618"/>
      <c r="B11" s="616"/>
      <c r="C11" s="327"/>
      <c r="D11" s="327"/>
      <c r="E11" s="327"/>
      <c r="F11" s="327"/>
      <c r="G11" s="357"/>
      <c r="H11" s="358"/>
      <c r="I11" s="357"/>
      <c r="J11" s="358"/>
      <c r="K11" s="357"/>
      <c r="L11" s="358"/>
      <c r="M11" s="357"/>
      <c r="N11" s="358"/>
      <c r="O11" s="402">
        <f t="shared" si="1"/>
        <v>0</v>
      </c>
      <c r="P11" s="403">
        <f t="shared" si="2"/>
        <v>0</v>
      </c>
      <c r="Q11" s="327"/>
      <c r="R11" s="327"/>
      <c r="S11" s="327"/>
      <c r="T11" s="327"/>
      <c r="U11" s="327"/>
    </row>
    <row r="12" spans="1:21" s="367" customFormat="1" ht="15.75" x14ac:dyDescent="0.25">
      <c r="A12" s="618"/>
      <c r="B12" s="616"/>
      <c r="C12" s="327"/>
      <c r="D12" s="327"/>
      <c r="E12" s="327"/>
      <c r="F12" s="327"/>
      <c r="G12" s="357"/>
      <c r="H12" s="358"/>
      <c r="I12" s="357"/>
      <c r="J12" s="358"/>
      <c r="K12" s="357"/>
      <c r="L12" s="358"/>
      <c r="M12" s="357"/>
      <c r="N12" s="358"/>
      <c r="O12" s="402">
        <f t="shared" si="1"/>
        <v>0</v>
      </c>
      <c r="P12" s="403">
        <f t="shared" si="2"/>
        <v>0</v>
      </c>
      <c r="Q12" s="327"/>
      <c r="R12" s="327"/>
      <c r="S12" s="327"/>
      <c r="T12" s="327"/>
      <c r="U12" s="327"/>
    </row>
    <row r="13" spans="1:21" s="367" customFormat="1" ht="15.75" x14ac:dyDescent="0.25">
      <c r="A13" s="618"/>
      <c r="B13" s="616"/>
      <c r="C13" s="327"/>
      <c r="D13" s="327"/>
      <c r="E13" s="327"/>
      <c r="F13" s="327"/>
      <c r="G13" s="357"/>
      <c r="H13" s="358"/>
      <c r="I13" s="357"/>
      <c r="J13" s="358"/>
      <c r="K13" s="357"/>
      <c r="L13" s="358"/>
      <c r="M13" s="357"/>
      <c r="N13" s="358"/>
      <c r="O13" s="402">
        <f t="shared" ref="O13:O14" si="3">G13+I13+K13+M13</f>
        <v>0</v>
      </c>
      <c r="P13" s="403">
        <f t="shared" ref="P13:P14" si="4">H13+J13+L13+N13</f>
        <v>0</v>
      </c>
      <c r="Q13" s="327"/>
      <c r="R13" s="327"/>
      <c r="S13" s="327"/>
      <c r="T13" s="327"/>
      <c r="U13" s="327"/>
    </row>
    <row r="14" spans="1:21" s="367" customFormat="1" ht="15.75" x14ac:dyDescent="0.25">
      <c r="A14" s="618"/>
      <c r="B14" s="616"/>
      <c r="C14" s="327"/>
      <c r="D14" s="327"/>
      <c r="E14" s="327"/>
      <c r="F14" s="327"/>
      <c r="G14" s="357"/>
      <c r="H14" s="358"/>
      <c r="I14" s="357"/>
      <c r="J14" s="358"/>
      <c r="K14" s="357"/>
      <c r="L14" s="358"/>
      <c r="M14" s="357"/>
      <c r="N14" s="358"/>
      <c r="O14" s="402">
        <f t="shared" si="3"/>
        <v>0</v>
      </c>
      <c r="P14" s="403">
        <f t="shared" si="4"/>
        <v>0</v>
      </c>
      <c r="Q14" s="327"/>
      <c r="R14" s="327"/>
      <c r="S14" s="327"/>
      <c r="T14" s="327"/>
      <c r="U14" s="327"/>
    </row>
    <row r="15" spans="1:21" ht="15.75" x14ac:dyDescent="0.25">
      <c r="A15" s="618"/>
      <c r="B15" s="616"/>
      <c r="C15" s="327"/>
      <c r="D15" s="327"/>
      <c r="E15" s="327"/>
      <c r="F15" s="327"/>
      <c r="G15" s="357"/>
      <c r="H15" s="358"/>
      <c r="I15" s="357"/>
      <c r="J15" s="358"/>
      <c r="K15" s="357"/>
      <c r="L15" s="358"/>
      <c r="M15" s="357"/>
      <c r="N15" s="358"/>
      <c r="O15" s="402">
        <f t="shared" si="1"/>
        <v>0</v>
      </c>
      <c r="P15" s="403">
        <f t="shared" si="2"/>
        <v>0</v>
      </c>
      <c r="Q15" s="327"/>
      <c r="R15" s="327"/>
      <c r="S15" s="327"/>
      <c r="T15" s="327"/>
      <c r="U15" s="327"/>
    </row>
    <row r="16" spans="1:21" ht="15.75" x14ac:dyDescent="0.25">
      <c r="A16" s="618"/>
      <c r="B16" s="616"/>
      <c r="C16" s="327"/>
      <c r="D16" s="327"/>
      <c r="E16" s="327"/>
      <c r="F16" s="327"/>
      <c r="G16" s="357"/>
      <c r="H16" s="358"/>
      <c r="I16" s="357"/>
      <c r="J16" s="358"/>
      <c r="K16" s="357"/>
      <c r="L16" s="358"/>
      <c r="M16" s="357"/>
      <c r="N16" s="358"/>
      <c r="O16" s="402">
        <f t="shared" ref="O16:O20" si="5">G16+I16+K16+M16</f>
        <v>0</v>
      </c>
      <c r="P16" s="403">
        <f t="shared" ref="P16:P20" si="6">H16+J16+L16+N16</f>
        <v>0</v>
      </c>
      <c r="Q16" s="327"/>
      <c r="R16" s="327"/>
      <c r="S16" s="327"/>
      <c r="T16" s="327"/>
      <c r="U16" s="327"/>
    </row>
    <row r="17" spans="1:21" ht="15.75" x14ac:dyDescent="0.25">
      <c r="A17" s="618"/>
      <c r="B17" s="616"/>
      <c r="C17" s="327"/>
      <c r="D17" s="327"/>
      <c r="E17" s="327"/>
      <c r="F17" s="327"/>
      <c r="G17" s="357"/>
      <c r="H17" s="358"/>
      <c r="I17" s="357"/>
      <c r="J17" s="358"/>
      <c r="K17" s="357"/>
      <c r="L17" s="358"/>
      <c r="M17" s="357"/>
      <c r="N17" s="358"/>
      <c r="O17" s="402">
        <f t="shared" si="5"/>
        <v>0</v>
      </c>
      <c r="P17" s="403">
        <f t="shared" si="6"/>
        <v>0</v>
      </c>
      <c r="Q17" s="327"/>
      <c r="R17" s="327"/>
      <c r="S17" s="327"/>
      <c r="T17" s="327"/>
      <c r="U17" s="327"/>
    </row>
    <row r="18" spans="1:21" ht="15.75" x14ac:dyDescent="0.25">
      <c r="A18" s="618"/>
      <c r="B18" s="616"/>
      <c r="C18" s="327"/>
      <c r="D18" s="327"/>
      <c r="E18" s="327"/>
      <c r="F18" s="327"/>
      <c r="G18" s="357"/>
      <c r="H18" s="358"/>
      <c r="I18" s="357"/>
      <c r="J18" s="358"/>
      <c r="K18" s="357"/>
      <c r="L18" s="358"/>
      <c r="M18" s="357"/>
      <c r="N18" s="358"/>
      <c r="O18" s="402">
        <f t="shared" si="5"/>
        <v>0</v>
      </c>
      <c r="P18" s="403">
        <f t="shared" si="6"/>
        <v>0</v>
      </c>
      <c r="Q18" s="327"/>
      <c r="R18" s="327"/>
      <c r="S18" s="327"/>
      <c r="T18" s="327"/>
      <c r="U18" s="327"/>
    </row>
    <row r="19" spans="1:21" ht="15.75" x14ac:dyDescent="0.25">
      <c r="A19" s="618"/>
      <c r="B19" s="616"/>
      <c r="C19" s="327"/>
      <c r="D19" s="327"/>
      <c r="E19" s="327"/>
      <c r="F19" s="327"/>
      <c r="G19" s="357"/>
      <c r="H19" s="358"/>
      <c r="I19" s="357"/>
      <c r="J19" s="358"/>
      <c r="K19" s="357"/>
      <c r="L19" s="358"/>
      <c r="M19" s="357"/>
      <c r="N19" s="358"/>
      <c r="O19" s="402">
        <f t="shared" si="5"/>
        <v>0</v>
      </c>
      <c r="P19" s="403">
        <f t="shared" si="6"/>
        <v>0</v>
      </c>
      <c r="Q19" s="327"/>
      <c r="R19" s="327"/>
      <c r="S19" s="327"/>
      <c r="T19" s="327"/>
      <c r="U19" s="327"/>
    </row>
    <row r="20" spans="1:21" ht="15.75" x14ac:dyDescent="0.25">
      <c r="A20" s="618"/>
      <c r="B20" s="617"/>
      <c r="C20" s="327"/>
      <c r="D20" s="327"/>
      <c r="E20" s="327"/>
      <c r="F20" s="327"/>
      <c r="G20" s="357"/>
      <c r="H20" s="358"/>
      <c r="I20" s="357"/>
      <c r="J20" s="358"/>
      <c r="K20" s="357"/>
      <c r="L20" s="358"/>
      <c r="M20" s="357"/>
      <c r="N20" s="358"/>
      <c r="O20" s="402">
        <f t="shared" si="5"/>
        <v>0</v>
      </c>
      <c r="P20" s="403">
        <f t="shared" si="6"/>
        <v>0</v>
      </c>
      <c r="Q20" s="327"/>
      <c r="R20" s="327"/>
      <c r="S20" s="327"/>
      <c r="T20" s="327"/>
      <c r="U20" s="327"/>
    </row>
    <row r="21" spans="1:21" ht="15.6" customHeight="1" x14ac:dyDescent="0.25">
      <c r="A21" s="293"/>
      <c r="B21" s="294"/>
      <c r="C21" s="293" t="s">
        <v>1504</v>
      </c>
      <c r="D21" s="294"/>
      <c r="E21" s="294"/>
      <c r="F21" s="295"/>
      <c r="G21" s="288">
        <f t="shared" ref="G21:P21" si="7">SUM(G8:G20)</f>
        <v>2</v>
      </c>
      <c r="H21" s="236">
        <f t="shared" si="7"/>
        <v>4665231.4499999993</v>
      </c>
      <c r="I21" s="288">
        <f t="shared" si="7"/>
        <v>0</v>
      </c>
      <c r="J21" s="236">
        <f t="shared" si="7"/>
        <v>0</v>
      </c>
      <c r="K21" s="288">
        <f t="shared" si="7"/>
        <v>0</v>
      </c>
      <c r="L21" s="236">
        <f t="shared" si="7"/>
        <v>0</v>
      </c>
      <c r="M21" s="288">
        <f t="shared" si="7"/>
        <v>0</v>
      </c>
      <c r="N21" s="236">
        <f t="shared" si="7"/>
        <v>0</v>
      </c>
      <c r="O21" s="236">
        <f t="shared" si="7"/>
        <v>2</v>
      </c>
      <c r="P21" s="236">
        <f t="shared" si="7"/>
        <v>4665231.4499999993</v>
      </c>
      <c r="Q21" s="265"/>
      <c r="R21" s="265"/>
      <c r="S21" s="265"/>
      <c r="T21" s="265"/>
      <c r="U21"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A9" sqref="A9:A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639" t="s">
        <v>1353</v>
      </c>
      <c r="B4" s="639"/>
      <c r="C4" s="639"/>
      <c r="D4" s="639"/>
      <c r="E4" s="639"/>
      <c r="F4" s="639"/>
      <c r="G4" s="639"/>
      <c r="H4" s="639"/>
      <c r="I4" s="639"/>
      <c r="J4" s="639"/>
      <c r="K4" s="639"/>
      <c r="L4" s="639"/>
      <c r="M4" s="639"/>
      <c r="N4" s="639"/>
      <c r="O4" s="639"/>
      <c r="P4" s="639"/>
      <c r="Q4" s="639"/>
      <c r="R4" s="639"/>
      <c r="S4" s="639"/>
      <c r="T4" s="639"/>
      <c r="U4" s="639"/>
    </row>
    <row r="5" spans="1:21" ht="14.45" customHeight="1" x14ac:dyDescent="0.25">
      <c r="A5" s="590" t="s">
        <v>97</v>
      </c>
      <c r="B5" s="592" t="s">
        <v>111</v>
      </c>
      <c r="C5" s="602" t="s">
        <v>86</v>
      </c>
      <c r="D5" s="602" t="s">
        <v>87</v>
      </c>
      <c r="E5" s="602" t="s">
        <v>392</v>
      </c>
      <c r="F5" s="602" t="s">
        <v>88</v>
      </c>
      <c r="G5" s="605" t="s">
        <v>100</v>
      </c>
      <c r="H5" s="607"/>
      <c r="I5" s="607"/>
      <c r="J5" s="607"/>
      <c r="K5" s="607"/>
      <c r="L5" s="607"/>
      <c r="M5" s="607"/>
      <c r="N5" s="606"/>
      <c r="O5" s="611" t="s">
        <v>101</v>
      </c>
      <c r="P5" s="612"/>
      <c r="Q5" s="592" t="s">
        <v>102</v>
      </c>
      <c r="R5" s="592" t="s">
        <v>103</v>
      </c>
      <c r="S5" s="592" t="s">
        <v>110</v>
      </c>
      <c r="T5" s="592" t="s">
        <v>109</v>
      </c>
      <c r="U5" s="608" t="s">
        <v>89</v>
      </c>
    </row>
    <row r="6" spans="1:21" ht="14.45" customHeight="1" x14ac:dyDescent="0.25">
      <c r="A6" s="590"/>
      <c r="B6" s="590"/>
      <c r="C6" s="603"/>
      <c r="D6" s="603"/>
      <c r="E6" s="603"/>
      <c r="F6" s="603"/>
      <c r="G6" s="605" t="s">
        <v>104</v>
      </c>
      <c r="H6" s="606"/>
      <c r="I6" s="605" t="s">
        <v>105</v>
      </c>
      <c r="J6" s="606"/>
      <c r="K6" s="605" t="s">
        <v>106</v>
      </c>
      <c r="L6" s="606"/>
      <c r="M6" s="605" t="s">
        <v>107</v>
      </c>
      <c r="N6" s="606"/>
      <c r="O6" s="613"/>
      <c r="P6" s="614"/>
      <c r="Q6" s="590"/>
      <c r="R6" s="590"/>
      <c r="S6" s="590"/>
      <c r="T6" s="590"/>
      <c r="U6" s="609"/>
    </row>
    <row r="7" spans="1:21" ht="25.5" x14ac:dyDescent="0.25">
      <c r="A7" s="591"/>
      <c r="B7" s="591"/>
      <c r="C7" s="604"/>
      <c r="D7" s="604"/>
      <c r="E7" s="604"/>
      <c r="F7" s="604"/>
      <c r="G7" s="442" t="s">
        <v>108</v>
      </c>
      <c r="H7" s="442" t="s">
        <v>12</v>
      </c>
      <c r="I7" s="442" t="s">
        <v>108</v>
      </c>
      <c r="J7" s="442" t="s">
        <v>12</v>
      </c>
      <c r="K7" s="442" t="s">
        <v>108</v>
      </c>
      <c r="L7" s="442" t="s">
        <v>12</v>
      </c>
      <c r="M7" s="442" t="s">
        <v>108</v>
      </c>
      <c r="N7" s="442" t="s">
        <v>12</v>
      </c>
      <c r="O7" s="442" t="s">
        <v>108</v>
      </c>
      <c r="P7" s="442" t="s">
        <v>12</v>
      </c>
      <c r="Q7" s="591"/>
      <c r="R7" s="591"/>
      <c r="S7" s="591"/>
      <c r="T7" s="591"/>
      <c r="U7" s="610"/>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640" t="s">
        <v>1411</v>
      </c>
      <c r="B9" s="593" t="s">
        <v>1412</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641"/>
      <c r="B10" s="594"/>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641"/>
      <c r="B11" s="594"/>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641"/>
      <c r="B12" s="594"/>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641"/>
      <c r="B13" s="594"/>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641"/>
      <c r="B14" s="594"/>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641"/>
      <c r="B15" s="594"/>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641"/>
      <c r="B16" s="594"/>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641"/>
      <c r="B17" s="594"/>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641"/>
      <c r="B18" s="594"/>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641"/>
      <c r="B19" s="594"/>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642"/>
      <c r="B20" s="595"/>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T5:T7"/>
    <mergeCell ref="U5:U7"/>
    <mergeCell ref="O5:P6"/>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48" t="s">
        <v>1345</v>
      </c>
      <c r="B1" s="648"/>
      <c r="C1" s="648"/>
      <c r="D1" s="648"/>
      <c r="E1" s="648"/>
      <c r="F1" s="648"/>
      <c r="G1" s="648"/>
      <c r="H1" s="648"/>
      <c r="I1" s="648"/>
      <c r="J1" s="648"/>
      <c r="K1" s="648"/>
      <c r="L1" s="648"/>
      <c r="M1" s="648"/>
      <c r="N1" s="648"/>
      <c r="O1" s="648"/>
      <c r="P1" s="648"/>
      <c r="Q1" s="648"/>
      <c r="R1" s="648"/>
      <c r="S1" s="648"/>
      <c r="T1" s="648"/>
      <c r="U1" s="648"/>
    </row>
    <row r="2" spans="1:21" x14ac:dyDescent="0.25">
      <c r="A2" s="649" t="s">
        <v>1413</v>
      </c>
      <c r="B2" s="649"/>
      <c r="C2" s="649"/>
      <c r="D2" s="649"/>
      <c r="E2" s="649"/>
      <c r="F2" s="649"/>
      <c r="G2" s="649"/>
      <c r="H2" s="649"/>
      <c r="I2" s="649"/>
      <c r="J2" s="649"/>
      <c r="K2" s="649"/>
      <c r="L2" s="649"/>
      <c r="M2" s="649"/>
      <c r="N2" s="649"/>
      <c r="O2" s="649"/>
      <c r="P2" s="649"/>
      <c r="Q2" s="649"/>
      <c r="R2" s="649"/>
      <c r="S2" s="649"/>
      <c r="T2" s="649"/>
      <c r="U2" s="649"/>
    </row>
    <row r="3" spans="1:21" ht="13.5" customHeight="1" x14ac:dyDescent="0.25">
      <c r="A3" s="314" t="s">
        <v>1414</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90" t="s">
        <v>97</v>
      </c>
      <c r="B4" s="592" t="s">
        <v>111</v>
      </c>
      <c r="C4" s="602" t="s">
        <v>86</v>
      </c>
      <c r="D4" s="602" t="s">
        <v>87</v>
      </c>
      <c r="E4" s="602" t="s">
        <v>392</v>
      </c>
      <c r="F4" s="602" t="s">
        <v>88</v>
      </c>
      <c r="G4" s="605" t="s">
        <v>100</v>
      </c>
      <c r="H4" s="607"/>
      <c r="I4" s="607"/>
      <c r="J4" s="607"/>
      <c r="K4" s="607"/>
      <c r="L4" s="607"/>
      <c r="M4" s="607"/>
      <c r="N4" s="606"/>
      <c r="O4" s="611" t="s">
        <v>101</v>
      </c>
      <c r="P4" s="612"/>
      <c r="Q4" s="592" t="s">
        <v>102</v>
      </c>
      <c r="R4" s="592" t="s">
        <v>103</v>
      </c>
      <c r="S4" s="592" t="s">
        <v>110</v>
      </c>
      <c r="T4" s="592" t="s">
        <v>109</v>
      </c>
      <c r="U4" s="608" t="s">
        <v>89</v>
      </c>
    </row>
    <row r="5" spans="1:21" ht="15" customHeight="1" x14ac:dyDescent="0.25">
      <c r="A5" s="590"/>
      <c r="B5" s="590"/>
      <c r="C5" s="603"/>
      <c r="D5" s="603"/>
      <c r="E5" s="603"/>
      <c r="F5" s="603"/>
      <c r="G5" s="605" t="s">
        <v>104</v>
      </c>
      <c r="H5" s="606"/>
      <c r="I5" s="605" t="s">
        <v>105</v>
      </c>
      <c r="J5" s="606"/>
      <c r="K5" s="605" t="s">
        <v>106</v>
      </c>
      <c r="L5" s="606"/>
      <c r="M5" s="605" t="s">
        <v>107</v>
      </c>
      <c r="N5" s="606"/>
      <c r="O5" s="613"/>
      <c r="P5" s="614"/>
      <c r="Q5" s="590"/>
      <c r="R5" s="590"/>
      <c r="S5" s="590"/>
      <c r="T5" s="590"/>
      <c r="U5" s="609"/>
    </row>
    <row r="6" spans="1:21" ht="25.5" x14ac:dyDescent="0.25">
      <c r="A6" s="591"/>
      <c r="B6" s="591"/>
      <c r="C6" s="604"/>
      <c r="D6" s="604"/>
      <c r="E6" s="604"/>
      <c r="F6" s="604"/>
      <c r="G6" s="442" t="s">
        <v>108</v>
      </c>
      <c r="H6" s="442" t="s">
        <v>12</v>
      </c>
      <c r="I6" s="442" t="s">
        <v>108</v>
      </c>
      <c r="J6" s="442" t="s">
        <v>12</v>
      </c>
      <c r="K6" s="442" t="s">
        <v>108</v>
      </c>
      <c r="L6" s="442" t="s">
        <v>12</v>
      </c>
      <c r="M6" s="442" t="s">
        <v>108</v>
      </c>
      <c r="N6" s="442" t="s">
        <v>12</v>
      </c>
      <c r="O6" s="442" t="s">
        <v>108</v>
      </c>
      <c r="P6" s="442" t="s">
        <v>12</v>
      </c>
      <c r="Q6" s="591"/>
      <c r="R6" s="591"/>
      <c r="S6" s="591"/>
      <c r="T6" s="591"/>
      <c r="U6" s="610"/>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96" t="s">
        <v>1505</v>
      </c>
      <c r="B8" s="644" t="s">
        <v>1506</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97"/>
      <c r="B9" s="644"/>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97"/>
      <c r="B10" s="644"/>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597"/>
      <c r="B11" s="644"/>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97"/>
      <c r="B12" s="644"/>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597"/>
      <c r="B13" s="644"/>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597"/>
      <c r="B14" s="644"/>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97"/>
      <c r="B15" s="644"/>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597"/>
      <c r="B16" s="644"/>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97"/>
      <c r="B17" s="644"/>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97"/>
      <c r="B18" s="644"/>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97"/>
      <c r="B19" s="643" t="s">
        <v>1507</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97"/>
      <c r="B20" s="643"/>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97"/>
      <c r="B21" s="643"/>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97"/>
      <c r="B22" s="643"/>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97"/>
      <c r="B23" s="643"/>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97"/>
      <c r="B24" s="643"/>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97"/>
      <c r="B25" s="643"/>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97"/>
      <c r="B26" s="643"/>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97"/>
      <c r="B27" s="643"/>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97"/>
      <c r="B28" s="643"/>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97"/>
      <c r="B29" s="643"/>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97"/>
      <c r="B30" s="643" t="s">
        <v>1508</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97"/>
      <c r="B31" s="643"/>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97"/>
      <c r="B32" s="643"/>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97"/>
      <c r="B33" s="643"/>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97"/>
      <c r="B34" s="643"/>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97"/>
      <c r="B35" s="643"/>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645" t="s">
        <v>1346</v>
      </c>
      <c r="B36" s="646"/>
      <c r="C36" s="646"/>
      <c r="D36" s="646"/>
      <c r="E36" s="646"/>
      <c r="F36" s="647"/>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51" t="s">
        <v>1356</v>
      </c>
      <c r="F1" s="651"/>
      <c r="G1" s="651"/>
      <c r="H1" s="651"/>
      <c r="I1" s="651"/>
      <c r="J1" s="651"/>
      <c r="K1" s="651"/>
      <c r="L1" s="651"/>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1415</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1416</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639" t="s">
        <v>1417</v>
      </c>
      <c r="B5" s="652"/>
      <c r="C5" s="652"/>
      <c r="D5" s="652"/>
      <c r="E5" s="652"/>
      <c r="F5" s="652"/>
      <c r="G5" s="652"/>
      <c r="H5" s="652"/>
      <c r="I5" s="652"/>
      <c r="J5" s="652"/>
      <c r="K5" s="652"/>
      <c r="L5" s="652"/>
      <c r="M5" s="652"/>
      <c r="N5" s="652"/>
      <c r="O5" s="652"/>
      <c r="P5" s="652"/>
      <c r="Q5" s="652"/>
      <c r="R5" s="652"/>
      <c r="S5" s="652"/>
      <c r="T5" s="652"/>
      <c r="U5" s="652"/>
    </row>
    <row r="6" spans="1:27" ht="15" customHeight="1" x14ac:dyDescent="0.25">
      <c r="A6" s="590" t="s">
        <v>97</v>
      </c>
      <c r="B6" s="592" t="s">
        <v>111</v>
      </c>
      <c r="C6" s="602" t="s">
        <v>86</v>
      </c>
      <c r="D6" s="602" t="s">
        <v>87</v>
      </c>
      <c r="E6" s="602" t="s">
        <v>392</v>
      </c>
      <c r="F6" s="602" t="s">
        <v>88</v>
      </c>
      <c r="G6" s="605" t="s">
        <v>100</v>
      </c>
      <c r="H6" s="607"/>
      <c r="I6" s="607"/>
      <c r="J6" s="607"/>
      <c r="K6" s="607"/>
      <c r="L6" s="607"/>
      <c r="M6" s="607"/>
      <c r="N6" s="606"/>
      <c r="O6" s="611" t="s">
        <v>101</v>
      </c>
      <c r="P6" s="612"/>
      <c r="Q6" s="592" t="s">
        <v>102</v>
      </c>
      <c r="R6" s="592" t="s">
        <v>103</v>
      </c>
      <c r="S6" s="592" t="s">
        <v>110</v>
      </c>
      <c r="T6" s="592" t="s">
        <v>109</v>
      </c>
      <c r="U6" s="608" t="s">
        <v>89</v>
      </c>
    </row>
    <row r="7" spans="1:27" ht="15" customHeight="1" x14ac:dyDescent="0.25">
      <c r="A7" s="590"/>
      <c r="B7" s="590"/>
      <c r="C7" s="603"/>
      <c r="D7" s="603"/>
      <c r="E7" s="603"/>
      <c r="F7" s="603"/>
      <c r="G7" s="605" t="s">
        <v>104</v>
      </c>
      <c r="H7" s="606"/>
      <c r="I7" s="605" t="s">
        <v>105</v>
      </c>
      <c r="J7" s="606"/>
      <c r="K7" s="605" t="s">
        <v>106</v>
      </c>
      <c r="L7" s="606"/>
      <c r="M7" s="605" t="s">
        <v>107</v>
      </c>
      <c r="N7" s="606"/>
      <c r="O7" s="613"/>
      <c r="P7" s="614"/>
      <c r="Q7" s="590"/>
      <c r="R7" s="590"/>
      <c r="S7" s="590"/>
      <c r="T7" s="590"/>
      <c r="U7" s="609"/>
    </row>
    <row r="8" spans="1:27" ht="25.5" x14ac:dyDescent="0.25">
      <c r="A8" s="591"/>
      <c r="B8" s="591"/>
      <c r="C8" s="604"/>
      <c r="D8" s="604"/>
      <c r="E8" s="604"/>
      <c r="F8" s="604"/>
      <c r="G8" s="442" t="s">
        <v>108</v>
      </c>
      <c r="H8" s="442" t="s">
        <v>12</v>
      </c>
      <c r="I8" s="442" t="s">
        <v>108</v>
      </c>
      <c r="J8" s="442" t="s">
        <v>12</v>
      </c>
      <c r="K8" s="442" t="s">
        <v>108</v>
      </c>
      <c r="L8" s="442" t="s">
        <v>12</v>
      </c>
      <c r="M8" s="442" t="s">
        <v>108</v>
      </c>
      <c r="N8" s="442" t="s">
        <v>12</v>
      </c>
      <c r="O8" s="442" t="s">
        <v>108</v>
      </c>
      <c r="P8" s="442" t="s">
        <v>12</v>
      </c>
      <c r="Q8" s="591"/>
      <c r="R8" s="591"/>
      <c r="S8" s="591"/>
      <c r="T8" s="591"/>
      <c r="U8" s="610"/>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650" t="s">
        <v>1419</v>
      </c>
      <c r="B10" s="650" t="s">
        <v>1418</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650"/>
      <c r="B11" s="650"/>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650"/>
      <c r="B12" s="650"/>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650"/>
      <c r="B13" s="650"/>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650"/>
      <c r="B14" s="650"/>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650"/>
      <c r="B15" s="650"/>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650"/>
      <c r="B16" s="650"/>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593" t="s">
        <v>1421</v>
      </c>
      <c r="B17" s="593"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594"/>
      <c r="B18" s="594"/>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594"/>
      <c r="B19" s="594"/>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594"/>
      <c r="B20" s="594"/>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594"/>
      <c r="B21" s="594"/>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595"/>
      <c r="B22" s="595"/>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650" t="s">
        <v>1422</v>
      </c>
      <c r="B23" s="593"/>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650"/>
      <c r="B24" s="594"/>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650"/>
      <c r="B25" s="594"/>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650"/>
      <c r="B26" s="594"/>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650"/>
      <c r="B27" s="594"/>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650"/>
      <c r="B28" s="595"/>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1420</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653" t="s">
        <v>1464</v>
      </c>
      <c r="F1" s="653"/>
      <c r="G1" s="653"/>
      <c r="H1" s="653"/>
      <c r="I1" s="653"/>
      <c r="J1" s="653"/>
      <c r="K1" s="653"/>
      <c r="L1" s="653"/>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1470</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1481</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1471</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90" t="s">
        <v>97</v>
      </c>
      <c r="B6" s="592" t="s">
        <v>111</v>
      </c>
      <c r="C6" s="602" t="s">
        <v>86</v>
      </c>
      <c r="D6" s="602" t="s">
        <v>87</v>
      </c>
      <c r="E6" s="602" t="s">
        <v>392</v>
      </c>
      <c r="F6" s="602" t="s">
        <v>88</v>
      </c>
      <c r="G6" s="605" t="s">
        <v>100</v>
      </c>
      <c r="H6" s="607"/>
      <c r="I6" s="607"/>
      <c r="J6" s="607"/>
      <c r="K6" s="607"/>
      <c r="L6" s="607"/>
      <c r="M6" s="607"/>
      <c r="N6" s="606"/>
      <c r="O6" s="611" t="s">
        <v>101</v>
      </c>
      <c r="P6" s="612"/>
      <c r="Q6" s="592" t="s">
        <v>102</v>
      </c>
      <c r="R6" s="592" t="s">
        <v>103</v>
      </c>
      <c r="S6" s="592" t="s">
        <v>110</v>
      </c>
      <c r="T6" s="592" t="s">
        <v>109</v>
      </c>
      <c r="U6" s="608" t="s">
        <v>89</v>
      </c>
    </row>
    <row r="7" spans="1:42" ht="15" customHeight="1" x14ac:dyDescent="0.25">
      <c r="A7" s="590"/>
      <c r="B7" s="590"/>
      <c r="C7" s="603"/>
      <c r="D7" s="603"/>
      <c r="E7" s="603"/>
      <c r="F7" s="603"/>
      <c r="G7" s="605" t="s">
        <v>104</v>
      </c>
      <c r="H7" s="606"/>
      <c r="I7" s="605" t="s">
        <v>105</v>
      </c>
      <c r="J7" s="606"/>
      <c r="K7" s="605" t="s">
        <v>106</v>
      </c>
      <c r="L7" s="606"/>
      <c r="M7" s="605" t="s">
        <v>107</v>
      </c>
      <c r="N7" s="606"/>
      <c r="O7" s="613"/>
      <c r="P7" s="614"/>
      <c r="Q7" s="590"/>
      <c r="R7" s="590"/>
      <c r="S7" s="590"/>
      <c r="T7" s="590"/>
      <c r="U7" s="609"/>
    </row>
    <row r="8" spans="1:42" ht="25.5" x14ac:dyDescent="0.25">
      <c r="A8" s="591"/>
      <c r="B8" s="591"/>
      <c r="C8" s="604"/>
      <c r="D8" s="604"/>
      <c r="E8" s="604"/>
      <c r="F8" s="604"/>
      <c r="G8" s="442" t="s">
        <v>108</v>
      </c>
      <c r="H8" s="442" t="s">
        <v>12</v>
      </c>
      <c r="I8" s="442" t="s">
        <v>108</v>
      </c>
      <c r="J8" s="442" t="s">
        <v>12</v>
      </c>
      <c r="K8" s="442" t="s">
        <v>108</v>
      </c>
      <c r="L8" s="442" t="s">
        <v>12</v>
      </c>
      <c r="M8" s="442" t="s">
        <v>108</v>
      </c>
      <c r="N8" s="442" t="s">
        <v>12</v>
      </c>
      <c r="O8" s="442" t="s">
        <v>108</v>
      </c>
      <c r="P8" s="442" t="s">
        <v>12</v>
      </c>
      <c r="Q8" s="591"/>
      <c r="R8" s="591"/>
      <c r="S8" s="591"/>
      <c r="T8" s="591"/>
      <c r="U8" s="610"/>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93" t="s">
        <v>1472</v>
      </c>
      <c r="B10" s="593" t="s">
        <v>1473</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94"/>
      <c r="B11" s="594"/>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94"/>
      <c r="B12" s="594"/>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94"/>
      <c r="B13" s="594"/>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94"/>
      <c r="B14" s="594"/>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94"/>
      <c r="B15" s="594"/>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94"/>
      <c r="B16" s="594"/>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94"/>
      <c r="B17" s="595"/>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94"/>
      <c r="B18" s="593" t="s">
        <v>1474</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94"/>
      <c r="B19" s="594"/>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94"/>
      <c r="B20" s="594"/>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94"/>
      <c r="B21" s="594"/>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94"/>
      <c r="B22" s="594"/>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94"/>
      <c r="B23" s="594"/>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94"/>
      <c r="B24" s="595"/>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94"/>
      <c r="B25" s="593" t="s">
        <v>1475</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94"/>
      <c r="B26" s="594"/>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94"/>
      <c r="B27" s="594"/>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94"/>
      <c r="B28" s="595"/>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94"/>
      <c r="B29" s="593" t="s">
        <v>1476</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94"/>
      <c r="B30" s="594"/>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94"/>
      <c r="B31" s="594"/>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94"/>
      <c r="B32" s="594"/>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94"/>
      <c r="B33" s="594"/>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94"/>
      <c r="B34" s="594"/>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94"/>
      <c r="B35" s="594"/>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94"/>
      <c r="B36" s="594"/>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94"/>
      <c r="B37" s="594"/>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94"/>
      <c r="B38" s="594"/>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94"/>
      <c r="B39" s="594"/>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95"/>
      <c r="B40" s="595"/>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93" t="s">
        <v>1477</v>
      </c>
      <c r="B41" s="593" t="s">
        <v>1478</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94"/>
      <c r="B42" s="594"/>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94"/>
      <c r="B43" s="594"/>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94"/>
      <c r="B44" s="594"/>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94"/>
      <c r="B45" s="594"/>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94"/>
      <c r="B46" s="594"/>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94"/>
      <c r="B47" s="594"/>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94"/>
      <c r="B48" s="594"/>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94"/>
      <c r="B49" s="595"/>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94"/>
      <c r="B50" s="593" t="s">
        <v>1479</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94"/>
      <c r="B51" s="594"/>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94"/>
      <c r="B52" s="594"/>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94"/>
      <c r="B53" s="594"/>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94"/>
      <c r="B54" s="594"/>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94"/>
      <c r="B55" s="594"/>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94"/>
      <c r="B56" s="594"/>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94"/>
      <c r="B57" s="594"/>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94"/>
      <c r="B58" s="594"/>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94"/>
      <c r="B59" s="594"/>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94"/>
      <c r="B60" s="594"/>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94"/>
      <c r="B61" s="594"/>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95"/>
      <c r="B62" s="595"/>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93" t="s">
        <v>1480</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94"/>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94"/>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94"/>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94"/>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94"/>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95"/>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1465</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1"/>
  <sheetViews>
    <sheetView topLeftCell="C1" zoomScale="70" zoomScaleNormal="70" workbookViewId="0">
      <pane ySplit="9" topLeftCell="A43" activePane="bottomLeft" state="frozen"/>
      <selection activeCell="K7" sqref="K7"/>
      <selection pane="bottomLeft" activeCell="D31" sqref="D31"/>
    </sheetView>
  </sheetViews>
  <sheetFormatPr baseColWidth="10" defaultRowHeight="15" x14ac:dyDescent="0.25"/>
  <cols>
    <col min="1" max="1" width="35.7109375" style="466" customWidth="1"/>
    <col min="2" max="2" width="35.85546875" style="466" customWidth="1"/>
    <col min="3" max="3" width="40.140625" style="466" customWidth="1"/>
    <col min="4" max="4" width="40.42578125" style="466" customWidth="1"/>
    <col min="5" max="5" width="27.42578125" style="466" customWidth="1"/>
    <col min="6" max="6" width="34.7109375" style="466" customWidth="1"/>
    <col min="7" max="7" width="15.28515625" style="466" customWidth="1"/>
    <col min="8" max="8" width="17.140625" style="234" customWidth="1"/>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18" width="28.28515625" style="466" customWidth="1"/>
    <col min="19" max="19" width="29.28515625" style="466" customWidth="1"/>
    <col min="20" max="20" width="27.85546875" style="466" customWidth="1"/>
    <col min="21" max="21" width="24.85546875" style="466" customWidth="1"/>
    <col min="22" max="16384" width="11.42578125" style="466"/>
  </cols>
  <sheetData>
    <row r="1" spans="1:42" ht="21" x14ac:dyDescent="0.25">
      <c r="A1" s="411"/>
      <c r="B1" s="411"/>
      <c r="C1" s="411"/>
      <c r="D1" s="411"/>
      <c r="E1" s="653" t="s">
        <v>1499</v>
      </c>
      <c r="F1" s="653"/>
      <c r="G1" s="653"/>
      <c r="H1" s="653"/>
      <c r="I1" s="653"/>
      <c r="J1" s="653"/>
      <c r="K1" s="653"/>
      <c r="L1" s="653"/>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1495</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1496</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1497</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1498</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90" t="s">
        <v>97</v>
      </c>
      <c r="B7" s="592" t="s">
        <v>111</v>
      </c>
      <c r="C7" s="602" t="s">
        <v>86</v>
      </c>
      <c r="D7" s="602" t="s">
        <v>87</v>
      </c>
      <c r="E7" s="602" t="s">
        <v>392</v>
      </c>
      <c r="F7" s="602" t="s">
        <v>88</v>
      </c>
      <c r="G7" s="605" t="s">
        <v>100</v>
      </c>
      <c r="H7" s="607"/>
      <c r="I7" s="607"/>
      <c r="J7" s="607"/>
      <c r="K7" s="607"/>
      <c r="L7" s="607"/>
      <c r="M7" s="607"/>
      <c r="N7" s="606"/>
      <c r="O7" s="611" t="s">
        <v>101</v>
      </c>
      <c r="P7" s="612"/>
      <c r="Q7" s="592" t="s">
        <v>102</v>
      </c>
      <c r="R7" s="592" t="s">
        <v>103</v>
      </c>
      <c r="S7" s="592" t="s">
        <v>110</v>
      </c>
      <c r="T7" s="592" t="s">
        <v>109</v>
      </c>
      <c r="U7" s="608" t="s">
        <v>89</v>
      </c>
    </row>
    <row r="8" spans="1:42" ht="15" customHeight="1" x14ac:dyDescent="0.25">
      <c r="A8" s="590"/>
      <c r="B8" s="590"/>
      <c r="C8" s="603"/>
      <c r="D8" s="603"/>
      <c r="E8" s="603"/>
      <c r="F8" s="603"/>
      <c r="G8" s="605" t="s">
        <v>104</v>
      </c>
      <c r="H8" s="606"/>
      <c r="I8" s="605" t="s">
        <v>105</v>
      </c>
      <c r="J8" s="606"/>
      <c r="K8" s="605" t="s">
        <v>106</v>
      </c>
      <c r="L8" s="606"/>
      <c r="M8" s="605" t="s">
        <v>107</v>
      </c>
      <c r="N8" s="606"/>
      <c r="O8" s="613"/>
      <c r="P8" s="614"/>
      <c r="Q8" s="590"/>
      <c r="R8" s="590"/>
      <c r="S8" s="590"/>
      <c r="T8" s="590"/>
      <c r="U8" s="609"/>
    </row>
    <row r="9" spans="1:42" ht="25.5" x14ac:dyDescent="0.25">
      <c r="A9" s="591"/>
      <c r="B9" s="591"/>
      <c r="C9" s="604"/>
      <c r="D9" s="604"/>
      <c r="E9" s="604"/>
      <c r="F9" s="604"/>
      <c r="G9" s="442" t="s">
        <v>108</v>
      </c>
      <c r="H9" s="442" t="s">
        <v>12</v>
      </c>
      <c r="I9" s="442" t="s">
        <v>108</v>
      </c>
      <c r="J9" s="442" t="s">
        <v>12</v>
      </c>
      <c r="K9" s="442" t="s">
        <v>108</v>
      </c>
      <c r="L9" s="442" t="s">
        <v>12</v>
      </c>
      <c r="M9" s="442" t="s">
        <v>108</v>
      </c>
      <c r="N9" s="442" t="s">
        <v>12</v>
      </c>
      <c r="O9" s="442" t="s">
        <v>108</v>
      </c>
      <c r="P9" s="442" t="s">
        <v>12</v>
      </c>
      <c r="Q9" s="591"/>
      <c r="R9" s="591"/>
      <c r="S9" s="591"/>
      <c r="T9" s="591"/>
      <c r="U9" s="610"/>
    </row>
    <row r="10" spans="1:42" ht="15.75" x14ac:dyDescent="0.25">
      <c r="A10" s="500"/>
      <c r="B10" s="501"/>
      <c r="C10" s="445"/>
      <c r="D10" s="445"/>
      <c r="E10" s="446"/>
      <c r="F10" s="445"/>
      <c r="G10" s="447"/>
      <c r="H10" s="447"/>
      <c r="I10" s="447"/>
      <c r="J10" s="447"/>
      <c r="K10" s="447"/>
      <c r="L10" s="447"/>
      <c r="M10" s="447"/>
      <c r="N10" s="447"/>
      <c r="O10" s="447"/>
      <c r="P10" s="447"/>
      <c r="Q10" s="448"/>
      <c r="R10" s="448"/>
      <c r="S10" s="448"/>
      <c r="T10" s="448"/>
      <c r="U10" s="449"/>
    </row>
    <row r="11" spans="1:42" s="499" customFormat="1" ht="21.75" customHeight="1" x14ac:dyDescent="0.25">
      <c r="A11" s="600" t="s">
        <v>1495</v>
      </c>
      <c r="B11" s="654" t="s">
        <v>1522</v>
      </c>
      <c r="C11" s="495"/>
      <c r="D11" s="495"/>
      <c r="E11" s="503"/>
      <c r="F11" s="495"/>
      <c r="G11" s="496"/>
      <c r="H11" s="496"/>
      <c r="I11" s="496"/>
      <c r="J11" s="496"/>
      <c r="K11" s="496"/>
      <c r="L11" s="496"/>
      <c r="M11" s="496"/>
      <c r="N11" s="496"/>
      <c r="O11" s="496"/>
      <c r="P11" s="496"/>
      <c r="Q11" s="497"/>
      <c r="R11" s="497"/>
      <c r="S11" s="497"/>
      <c r="T11" s="497"/>
      <c r="U11" s="498"/>
    </row>
    <row r="12" spans="1:42" s="499" customFormat="1" ht="15.75" x14ac:dyDescent="0.25">
      <c r="A12" s="600"/>
      <c r="B12" s="655"/>
      <c r="C12" s="495"/>
      <c r="D12" s="495"/>
      <c r="E12" s="502"/>
      <c r="F12" s="495"/>
      <c r="G12" s="496"/>
      <c r="H12" s="496"/>
      <c r="I12" s="496"/>
      <c r="J12" s="496"/>
      <c r="K12" s="496"/>
      <c r="L12" s="496"/>
      <c r="M12" s="496"/>
      <c r="N12" s="496"/>
      <c r="O12" s="496"/>
      <c r="P12" s="496"/>
      <c r="Q12" s="497"/>
      <c r="R12" s="497"/>
      <c r="S12" s="497"/>
      <c r="T12" s="497"/>
      <c r="U12" s="498"/>
    </row>
    <row r="13" spans="1:42" s="499" customFormat="1" ht="15.75" x14ac:dyDescent="0.25">
      <c r="A13" s="600"/>
      <c r="B13" s="655"/>
      <c r="C13" s="495"/>
      <c r="D13" s="495"/>
      <c r="E13" s="502"/>
      <c r="F13" s="495"/>
      <c r="G13" s="496"/>
      <c r="H13" s="496"/>
      <c r="I13" s="496"/>
      <c r="J13" s="496"/>
      <c r="K13" s="496"/>
      <c r="L13" s="496"/>
      <c r="M13" s="496"/>
      <c r="N13" s="496"/>
      <c r="O13" s="496"/>
      <c r="P13" s="496"/>
      <c r="Q13" s="497"/>
      <c r="R13" s="497"/>
      <c r="S13" s="497"/>
      <c r="T13" s="497"/>
      <c r="U13" s="498"/>
    </row>
    <row r="14" spans="1:42" s="499" customFormat="1" ht="15.75" x14ac:dyDescent="0.25">
      <c r="A14" s="600"/>
      <c r="B14" s="655"/>
      <c r="C14" s="495"/>
      <c r="D14" s="495"/>
      <c r="E14" s="502"/>
      <c r="F14" s="495"/>
      <c r="G14" s="496"/>
      <c r="H14" s="496"/>
      <c r="I14" s="496"/>
      <c r="J14" s="496"/>
      <c r="K14" s="496"/>
      <c r="L14" s="496"/>
      <c r="M14" s="496"/>
      <c r="N14" s="496"/>
      <c r="O14" s="496"/>
      <c r="P14" s="496"/>
      <c r="Q14" s="497"/>
      <c r="R14" s="497"/>
      <c r="S14" s="497"/>
      <c r="T14" s="497"/>
      <c r="U14" s="498"/>
    </row>
    <row r="15" spans="1:42" s="499" customFormat="1" ht="15.75" x14ac:dyDescent="0.25">
      <c r="A15" s="600"/>
      <c r="B15" s="655"/>
      <c r="C15" s="495"/>
      <c r="D15" s="495"/>
      <c r="E15" s="502"/>
      <c r="F15" s="495"/>
      <c r="G15" s="496"/>
      <c r="H15" s="496"/>
      <c r="I15" s="496"/>
      <c r="J15" s="496"/>
      <c r="K15" s="496"/>
      <c r="L15" s="496"/>
      <c r="M15" s="496"/>
      <c r="N15" s="496"/>
      <c r="O15" s="496"/>
      <c r="P15" s="496"/>
      <c r="Q15" s="497"/>
      <c r="R15" s="497"/>
      <c r="S15" s="497"/>
      <c r="T15" s="497"/>
      <c r="U15" s="498"/>
    </row>
    <row r="16" spans="1:42" s="499" customFormat="1" ht="15.75" x14ac:dyDescent="0.25">
      <c r="A16" s="600"/>
      <c r="B16" s="655"/>
      <c r="C16" s="495"/>
      <c r="D16" s="495"/>
      <c r="E16" s="502"/>
      <c r="F16" s="495"/>
      <c r="G16" s="496"/>
      <c r="H16" s="496"/>
      <c r="I16" s="496"/>
      <c r="J16" s="496"/>
      <c r="K16" s="496"/>
      <c r="L16" s="496"/>
      <c r="M16" s="496"/>
      <c r="N16" s="496"/>
      <c r="O16" s="496"/>
      <c r="P16" s="496"/>
      <c r="Q16" s="497"/>
      <c r="R16" s="497"/>
      <c r="S16" s="497"/>
      <c r="T16" s="497"/>
      <c r="U16" s="498"/>
    </row>
    <row r="17" spans="1:21" s="499" customFormat="1" ht="15.75" hidden="1" x14ac:dyDescent="0.25">
      <c r="A17" s="600"/>
      <c r="B17" s="656"/>
      <c r="C17" s="495"/>
      <c r="D17" s="495"/>
      <c r="E17" s="502"/>
      <c r="F17" s="495"/>
      <c r="G17" s="496"/>
      <c r="H17" s="496"/>
      <c r="I17" s="496"/>
      <c r="J17" s="496"/>
      <c r="K17" s="496"/>
      <c r="L17" s="496"/>
      <c r="M17" s="496"/>
      <c r="N17" s="496"/>
      <c r="O17" s="496"/>
      <c r="P17" s="496"/>
      <c r="Q17" s="497"/>
      <c r="R17" s="497"/>
      <c r="S17" s="497"/>
      <c r="T17" s="497"/>
      <c r="U17" s="498"/>
    </row>
    <row r="18" spans="1:21" ht="15.75" customHeight="1" x14ac:dyDescent="0.25">
      <c r="A18" s="600"/>
      <c r="B18" s="593" t="s">
        <v>1509</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600"/>
      <c r="B19" s="594"/>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600"/>
      <c r="B20" s="594"/>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600"/>
      <c r="B21" s="594"/>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94.5" x14ac:dyDescent="0.25">
      <c r="A22" s="600"/>
      <c r="B22" s="593" t="s">
        <v>1718</v>
      </c>
      <c r="C22" s="555" t="s">
        <v>1524</v>
      </c>
      <c r="D22" s="555" t="s">
        <v>1970</v>
      </c>
      <c r="E22" s="555" t="s">
        <v>1523</v>
      </c>
      <c r="F22" s="556" t="s">
        <v>1525</v>
      </c>
      <c r="G22" s="492">
        <v>0.25</v>
      </c>
      <c r="H22" s="493">
        <f>+'4. EQUIPO TECNOLÓGICOS'!D10</f>
        <v>180500</v>
      </c>
      <c r="I22" s="492">
        <v>0.25</v>
      </c>
      <c r="J22" s="505"/>
      <c r="K22" s="492">
        <v>0.25</v>
      </c>
      <c r="L22" s="505"/>
      <c r="M22" s="492">
        <v>0.25</v>
      </c>
      <c r="N22" s="505"/>
      <c r="O22" s="533">
        <f t="shared" si="0"/>
        <v>1</v>
      </c>
      <c r="P22" s="403">
        <f t="shared" si="0"/>
        <v>180500</v>
      </c>
      <c r="Q22" s="363"/>
      <c r="R22" s="363" t="s">
        <v>1526</v>
      </c>
      <c r="S22" s="363" t="s">
        <v>1527</v>
      </c>
      <c r="T22" s="363" t="s">
        <v>1528</v>
      </c>
      <c r="U22" s="363" t="s">
        <v>1529</v>
      </c>
    </row>
    <row r="23" spans="1:21" ht="94.5" x14ac:dyDescent="0.25">
      <c r="A23" s="600"/>
      <c r="B23" s="594"/>
      <c r="C23" s="555" t="s">
        <v>1602</v>
      </c>
      <c r="D23" s="555" t="s">
        <v>1971</v>
      </c>
      <c r="E23" s="555" t="s">
        <v>1603</v>
      </c>
      <c r="F23" s="556" t="s">
        <v>1719</v>
      </c>
      <c r="G23" s="492">
        <v>1</v>
      </c>
      <c r="H23" s="493">
        <f>'4. EQUIPO TECNOLÓGICOS'!D150</f>
        <v>164500</v>
      </c>
      <c r="I23" s="492"/>
      <c r="J23" s="493"/>
      <c r="K23" s="492"/>
      <c r="L23" s="493"/>
      <c r="M23" s="492"/>
      <c r="N23" s="493"/>
      <c r="O23" s="533">
        <f t="shared" ref="O23:O28" si="1">G23+I23+K23+M23</f>
        <v>1</v>
      </c>
      <c r="P23" s="403">
        <f t="shared" ref="P23:P28" si="2">H23+J23+L23+N23</f>
        <v>164500</v>
      </c>
      <c r="Q23" s="363"/>
      <c r="R23" s="363" t="s">
        <v>1544</v>
      </c>
      <c r="S23" s="363" t="s">
        <v>1545</v>
      </c>
      <c r="T23" s="363" t="s">
        <v>1528</v>
      </c>
      <c r="U23" s="363" t="s">
        <v>1546</v>
      </c>
    </row>
    <row r="24" spans="1:21" ht="78.75" x14ac:dyDescent="0.25">
      <c r="A24" s="600"/>
      <c r="B24" s="594"/>
      <c r="C24" s="555" t="s">
        <v>1571</v>
      </c>
      <c r="D24" s="555" t="s">
        <v>1969</v>
      </c>
      <c r="E24" s="555" t="s">
        <v>1604</v>
      </c>
      <c r="F24" s="556" t="s">
        <v>1720</v>
      </c>
      <c r="G24" s="492">
        <v>1</v>
      </c>
      <c r="H24" s="493">
        <f>'4. EQUIPO TECNOLÓGICOS'!D79</f>
        <v>207000</v>
      </c>
      <c r="I24" s="504"/>
      <c r="J24" s="505"/>
      <c r="K24" s="504"/>
      <c r="L24" s="505"/>
      <c r="M24" s="504"/>
      <c r="N24" s="505"/>
      <c r="O24" s="533">
        <f t="shared" si="1"/>
        <v>1</v>
      </c>
      <c r="P24" s="403">
        <f t="shared" si="2"/>
        <v>207000</v>
      </c>
      <c r="Q24" s="363"/>
      <c r="R24" s="363" t="s">
        <v>1526</v>
      </c>
      <c r="S24" s="363" t="s">
        <v>1563</v>
      </c>
      <c r="T24" s="363" t="s">
        <v>1564</v>
      </c>
      <c r="U24" s="363" t="s">
        <v>1579</v>
      </c>
    </row>
    <row r="25" spans="1:21" ht="63" x14ac:dyDescent="0.25">
      <c r="A25" s="600"/>
      <c r="B25" s="594"/>
      <c r="C25" s="555" t="s">
        <v>1606</v>
      </c>
      <c r="D25" s="555" t="s">
        <v>1968</v>
      </c>
      <c r="E25" s="555" t="s">
        <v>1605</v>
      </c>
      <c r="F25" s="556" t="s">
        <v>1721</v>
      </c>
      <c r="G25" s="492">
        <v>1</v>
      </c>
      <c r="H25" s="493">
        <f>'4. EQUIPO TECNOLÓGICOS'!D56</f>
        <v>273000</v>
      </c>
      <c r="I25" s="504"/>
      <c r="J25" s="505"/>
      <c r="K25" s="504"/>
      <c r="L25" s="505"/>
      <c r="M25" s="504"/>
      <c r="N25" s="505"/>
      <c r="O25" s="533">
        <f t="shared" si="1"/>
        <v>1</v>
      </c>
      <c r="P25" s="403">
        <f t="shared" si="2"/>
        <v>273000</v>
      </c>
      <c r="Q25" s="363"/>
      <c r="R25" s="363" t="s">
        <v>1526</v>
      </c>
      <c r="S25" s="363" t="s">
        <v>1563</v>
      </c>
      <c r="T25" s="363" t="s">
        <v>1575</v>
      </c>
      <c r="U25" s="363" t="s">
        <v>1580</v>
      </c>
    </row>
    <row r="26" spans="1:21" ht="141.75" x14ac:dyDescent="0.25">
      <c r="A26" s="600"/>
      <c r="B26" s="594"/>
      <c r="C26" s="555" t="s">
        <v>1607</v>
      </c>
      <c r="D26" s="555" t="s">
        <v>1967</v>
      </c>
      <c r="E26" s="555" t="s">
        <v>1608</v>
      </c>
      <c r="F26" s="556" t="s">
        <v>1722</v>
      </c>
      <c r="G26" s="492">
        <v>1</v>
      </c>
      <c r="H26" s="493">
        <f>'4. EQUIPO TECNOLÓGICOS'!D33</f>
        <v>461060</v>
      </c>
      <c r="I26" s="504"/>
      <c r="J26" s="505"/>
      <c r="K26" s="504"/>
      <c r="L26" s="505"/>
      <c r="M26" s="504"/>
      <c r="N26" s="505"/>
      <c r="O26" s="533">
        <f t="shared" si="1"/>
        <v>1</v>
      </c>
      <c r="P26" s="403">
        <f t="shared" si="2"/>
        <v>461060</v>
      </c>
      <c r="Q26" s="363"/>
      <c r="R26" s="363" t="s">
        <v>1572</v>
      </c>
      <c r="S26" s="363" t="s">
        <v>1563</v>
      </c>
      <c r="T26" s="363" t="s">
        <v>1576</v>
      </c>
      <c r="U26" s="363" t="s">
        <v>1581</v>
      </c>
    </row>
    <row r="27" spans="1:21" ht="94.5" x14ac:dyDescent="0.25">
      <c r="A27" s="600"/>
      <c r="B27" s="594"/>
      <c r="C27" s="555" t="s">
        <v>1609</v>
      </c>
      <c r="D27" s="555" t="s">
        <v>1966</v>
      </c>
      <c r="E27" s="555" t="s">
        <v>1611</v>
      </c>
      <c r="F27" s="556" t="s">
        <v>1723</v>
      </c>
      <c r="G27" s="492">
        <v>1</v>
      </c>
      <c r="H27" s="493">
        <f>'4. EQUIPO TECNOLÓGICOS'!D102</f>
        <v>121500</v>
      </c>
      <c r="I27" s="492"/>
      <c r="J27" s="493"/>
      <c r="K27" s="492"/>
      <c r="L27" s="493"/>
      <c r="M27" s="492"/>
      <c r="N27" s="493"/>
      <c r="O27" s="533">
        <f t="shared" si="1"/>
        <v>1</v>
      </c>
      <c r="P27" s="403">
        <f t="shared" si="2"/>
        <v>121500</v>
      </c>
      <c r="Q27" s="363"/>
      <c r="R27" s="363" t="s">
        <v>1573</v>
      </c>
      <c r="S27" s="363" t="s">
        <v>1574</v>
      </c>
      <c r="T27" s="363" t="s">
        <v>1577</v>
      </c>
      <c r="U27" s="363" t="s">
        <v>1578</v>
      </c>
    </row>
    <row r="28" spans="1:21" ht="110.25" x14ac:dyDescent="0.25">
      <c r="A28" s="600"/>
      <c r="B28" s="594"/>
      <c r="C28" s="555" t="s">
        <v>1610</v>
      </c>
      <c r="D28" s="555" t="s">
        <v>1964</v>
      </c>
      <c r="E28" s="555" t="s">
        <v>1612</v>
      </c>
      <c r="F28" s="556" t="s">
        <v>1965</v>
      </c>
      <c r="G28" s="492"/>
      <c r="H28" s="493">
        <f>'4. EQUIPO TECNOLÓGICOS'!D126</f>
        <v>427500</v>
      </c>
      <c r="I28" s="492">
        <v>1</v>
      </c>
      <c r="J28" s="493"/>
      <c r="K28" s="492"/>
      <c r="L28" s="493"/>
      <c r="M28" s="492"/>
      <c r="N28" s="493"/>
      <c r="O28" s="533">
        <f t="shared" si="1"/>
        <v>1</v>
      </c>
      <c r="P28" s="403">
        <f t="shared" si="2"/>
        <v>427500</v>
      </c>
      <c r="Q28" s="363"/>
      <c r="R28" s="363" t="s">
        <v>1526</v>
      </c>
      <c r="S28" s="363" t="s">
        <v>1563</v>
      </c>
      <c r="T28" s="363" t="s">
        <v>1972</v>
      </c>
      <c r="U28" s="363" t="s">
        <v>1973</v>
      </c>
    </row>
    <row r="29" spans="1:21" ht="15.75" x14ac:dyDescent="0.25">
      <c r="A29" s="600"/>
      <c r="B29" s="594"/>
      <c r="C29" s="555"/>
      <c r="D29" s="555"/>
      <c r="E29" s="555"/>
      <c r="F29" s="556"/>
      <c r="G29" s="492"/>
      <c r="H29" s="493"/>
      <c r="I29" s="492"/>
      <c r="J29" s="493"/>
      <c r="K29" s="492"/>
      <c r="L29" s="493"/>
      <c r="M29" s="492"/>
      <c r="N29" s="493"/>
      <c r="O29" s="405"/>
      <c r="P29" s="403"/>
      <c r="Q29" s="363"/>
      <c r="R29" s="363"/>
      <c r="S29" s="363"/>
      <c r="T29" s="363"/>
      <c r="U29" s="363"/>
    </row>
    <row r="30" spans="1:21" ht="15.75" x14ac:dyDescent="0.25">
      <c r="A30" s="600"/>
      <c r="B30" s="594"/>
      <c r="C30" s="555"/>
      <c r="D30" s="555"/>
      <c r="E30" s="555"/>
      <c r="F30" s="556"/>
      <c r="G30" s="492"/>
      <c r="H30" s="493"/>
      <c r="I30" s="492"/>
      <c r="J30" s="493"/>
      <c r="K30" s="492"/>
      <c r="L30" s="493"/>
      <c r="M30" s="492"/>
      <c r="N30" s="493"/>
      <c r="O30" s="405"/>
      <c r="P30" s="403"/>
      <c r="Q30" s="363"/>
      <c r="R30" s="363"/>
      <c r="S30" s="363"/>
      <c r="T30" s="363"/>
      <c r="U30" s="363"/>
    </row>
    <row r="31" spans="1:21" ht="15.75" x14ac:dyDescent="0.25">
      <c r="A31" s="600"/>
      <c r="B31" s="594"/>
      <c r="C31" s="555"/>
      <c r="D31" s="555"/>
      <c r="E31" s="555"/>
      <c r="F31" s="556"/>
      <c r="G31" s="492"/>
      <c r="H31" s="493"/>
      <c r="I31" s="492"/>
      <c r="J31" s="493"/>
      <c r="K31" s="492"/>
      <c r="L31" s="493"/>
      <c r="M31" s="492"/>
      <c r="N31" s="493"/>
      <c r="O31" s="405"/>
      <c r="P31" s="403"/>
      <c r="Q31" s="363"/>
      <c r="R31" s="363"/>
      <c r="S31" s="363"/>
      <c r="T31" s="363"/>
      <c r="U31" s="363"/>
    </row>
    <row r="32" spans="1:21" ht="15.75" x14ac:dyDescent="0.25">
      <c r="A32" s="600"/>
      <c r="B32" s="595"/>
      <c r="C32" s="555"/>
      <c r="D32" s="555"/>
      <c r="E32" s="555"/>
      <c r="F32" s="556"/>
      <c r="G32" s="492"/>
      <c r="H32" s="493"/>
      <c r="I32" s="492"/>
      <c r="J32" s="493"/>
      <c r="K32" s="492"/>
      <c r="L32" s="493"/>
      <c r="M32" s="492"/>
      <c r="N32" s="493"/>
      <c r="O32" s="405"/>
      <c r="P32" s="403"/>
      <c r="Q32" s="363"/>
      <c r="R32" s="363"/>
      <c r="S32" s="363"/>
      <c r="T32" s="363"/>
      <c r="U32" s="363"/>
    </row>
    <row r="33" spans="1:21" ht="15.75" x14ac:dyDescent="0.25">
      <c r="A33" s="600"/>
      <c r="B33" s="593" t="s">
        <v>1510</v>
      </c>
      <c r="C33" s="491"/>
      <c r="D33" s="491"/>
      <c r="E33" s="491"/>
      <c r="F33" s="363"/>
      <c r="G33" s="492"/>
      <c r="H33" s="493"/>
      <c r="I33" s="492"/>
      <c r="J33" s="493"/>
      <c r="K33" s="492"/>
      <c r="L33" s="493"/>
      <c r="M33" s="492"/>
      <c r="N33" s="493"/>
      <c r="O33" s="405">
        <f t="shared" ref="O33:O79" si="3">G33+I33+K33+M33</f>
        <v>0</v>
      </c>
      <c r="P33" s="403">
        <f t="shared" ref="P33:P79" si="4">H33+J33+L33+N33</f>
        <v>0</v>
      </c>
      <c r="Q33" s="363"/>
      <c r="R33" s="363"/>
      <c r="S33" s="363"/>
      <c r="T33" s="363"/>
      <c r="U33" s="363"/>
    </row>
    <row r="34" spans="1:21" ht="15.75" x14ac:dyDescent="0.25">
      <c r="A34" s="600"/>
      <c r="B34" s="594"/>
      <c r="C34" s="491"/>
      <c r="D34" s="491"/>
      <c r="E34" s="491"/>
      <c r="F34" s="363"/>
      <c r="G34" s="492"/>
      <c r="H34" s="493"/>
      <c r="I34" s="492"/>
      <c r="J34" s="493"/>
      <c r="K34" s="492"/>
      <c r="L34" s="493"/>
      <c r="M34" s="492"/>
      <c r="N34" s="493"/>
      <c r="O34" s="405">
        <f t="shared" si="3"/>
        <v>0</v>
      </c>
      <c r="P34" s="403">
        <f t="shared" si="4"/>
        <v>0</v>
      </c>
      <c r="Q34" s="363"/>
      <c r="R34" s="363"/>
      <c r="S34" s="363"/>
      <c r="T34" s="363"/>
      <c r="U34" s="363"/>
    </row>
    <row r="35" spans="1:21" ht="15.75" x14ac:dyDescent="0.25">
      <c r="A35" s="600"/>
      <c r="B35" s="594"/>
      <c r="C35" s="491"/>
      <c r="D35" s="491"/>
      <c r="E35" s="491"/>
      <c r="F35" s="363"/>
      <c r="G35" s="492"/>
      <c r="H35" s="493"/>
      <c r="I35" s="492"/>
      <c r="J35" s="493"/>
      <c r="K35" s="492"/>
      <c r="L35" s="493"/>
      <c r="M35" s="492"/>
      <c r="N35" s="493"/>
      <c r="O35" s="405">
        <f t="shared" si="3"/>
        <v>0</v>
      </c>
      <c r="P35" s="403">
        <f t="shared" si="4"/>
        <v>0</v>
      </c>
      <c r="Q35" s="363"/>
      <c r="R35" s="363"/>
      <c r="S35" s="363"/>
      <c r="T35" s="363"/>
      <c r="U35" s="363"/>
    </row>
    <row r="36" spans="1:21" ht="15.75" x14ac:dyDescent="0.25">
      <c r="A36" s="600"/>
      <c r="B36" s="595"/>
      <c r="C36" s="491"/>
      <c r="D36" s="491"/>
      <c r="E36" s="491"/>
      <c r="F36" s="363"/>
      <c r="G36" s="492"/>
      <c r="H36" s="493"/>
      <c r="I36" s="492"/>
      <c r="J36" s="493"/>
      <c r="K36" s="492"/>
      <c r="L36" s="493"/>
      <c r="M36" s="492"/>
      <c r="N36" s="493"/>
      <c r="O36" s="405">
        <f t="shared" si="3"/>
        <v>0</v>
      </c>
      <c r="P36" s="403">
        <f t="shared" si="4"/>
        <v>0</v>
      </c>
      <c r="Q36" s="363"/>
      <c r="R36" s="363"/>
      <c r="S36" s="363"/>
      <c r="T36" s="363"/>
      <c r="U36" s="363"/>
    </row>
    <row r="37" spans="1:21" ht="15.75" x14ac:dyDescent="0.25">
      <c r="A37" s="600"/>
      <c r="B37" s="650" t="s">
        <v>1511</v>
      </c>
      <c r="C37" s="491"/>
      <c r="D37" s="491"/>
      <c r="E37" s="491"/>
      <c r="F37" s="363"/>
      <c r="G37" s="492"/>
      <c r="H37" s="493"/>
      <c r="I37" s="492"/>
      <c r="J37" s="493"/>
      <c r="K37" s="492"/>
      <c r="L37" s="493"/>
      <c r="M37" s="492"/>
      <c r="N37" s="493"/>
      <c r="O37" s="405">
        <f t="shared" si="3"/>
        <v>0</v>
      </c>
      <c r="P37" s="403">
        <f t="shared" si="4"/>
        <v>0</v>
      </c>
      <c r="Q37" s="363"/>
      <c r="R37" s="363"/>
      <c r="S37" s="363"/>
      <c r="T37" s="363"/>
      <c r="U37" s="363"/>
    </row>
    <row r="38" spans="1:21" ht="15.75" x14ac:dyDescent="0.25">
      <c r="A38" s="600"/>
      <c r="B38" s="650"/>
      <c r="C38" s="491"/>
      <c r="D38" s="491"/>
      <c r="E38" s="491"/>
      <c r="F38" s="363"/>
      <c r="G38" s="492"/>
      <c r="H38" s="493"/>
      <c r="I38" s="492"/>
      <c r="J38" s="493"/>
      <c r="K38" s="492"/>
      <c r="L38" s="493"/>
      <c r="M38" s="492"/>
      <c r="N38" s="493"/>
      <c r="O38" s="405">
        <f t="shared" si="3"/>
        <v>0</v>
      </c>
      <c r="P38" s="403">
        <f t="shared" si="4"/>
        <v>0</v>
      </c>
      <c r="Q38" s="363"/>
      <c r="R38" s="363"/>
      <c r="S38" s="363"/>
      <c r="T38" s="363"/>
      <c r="U38" s="363"/>
    </row>
    <row r="39" spans="1:21" ht="15.75" x14ac:dyDescent="0.25">
      <c r="A39" s="600"/>
      <c r="B39" s="650"/>
      <c r="C39" s="491"/>
      <c r="D39" s="491"/>
      <c r="E39" s="491"/>
      <c r="F39" s="363"/>
      <c r="G39" s="492"/>
      <c r="H39" s="493"/>
      <c r="I39" s="492"/>
      <c r="J39" s="493"/>
      <c r="K39" s="492"/>
      <c r="L39" s="493"/>
      <c r="M39" s="492"/>
      <c r="N39" s="493"/>
      <c r="O39" s="405">
        <f t="shared" si="3"/>
        <v>0</v>
      </c>
      <c r="P39" s="403">
        <f t="shared" si="4"/>
        <v>0</v>
      </c>
      <c r="Q39" s="363"/>
      <c r="R39" s="363"/>
      <c r="S39" s="363"/>
      <c r="T39" s="363"/>
      <c r="U39" s="363"/>
    </row>
    <row r="40" spans="1:21" ht="15.75" x14ac:dyDescent="0.25">
      <c r="A40" s="600"/>
      <c r="B40" s="650"/>
      <c r="C40" s="491"/>
      <c r="D40" s="491"/>
      <c r="E40" s="491"/>
      <c r="F40" s="363"/>
      <c r="G40" s="492"/>
      <c r="H40" s="493"/>
      <c r="I40" s="492"/>
      <c r="J40" s="493"/>
      <c r="K40" s="492"/>
      <c r="L40" s="493"/>
      <c r="M40" s="492"/>
      <c r="N40" s="493"/>
      <c r="O40" s="405">
        <f t="shared" si="3"/>
        <v>0</v>
      </c>
      <c r="P40" s="403">
        <f t="shared" si="4"/>
        <v>0</v>
      </c>
      <c r="Q40" s="363"/>
      <c r="R40" s="363"/>
      <c r="S40" s="363"/>
      <c r="T40" s="363"/>
      <c r="U40" s="363"/>
    </row>
    <row r="41" spans="1:21" ht="15.75" x14ac:dyDescent="0.25">
      <c r="A41" s="600"/>
      <c r="B41" s="650" t="s">
        <v>1512</v>
      </c>
      <c r="C41" s="491"/>
      <c r="D41" s="491"/>
      <c r="E41" s="491"/>
      <c r="F41" s="363"/>
      <c r="G41" s="492"/>
      <c r="H41" s="493"/>
      <c r="I41" s="492"/>
      <c r="J41" s="493"/>
      <c r="K41" s="492"/>
      <c r="L41" s="493"/>
      <c r="M41" s="492"/>
      <c r="N41" s="493"/>
      <c r="O41" s="405">
        <f t="shared" si="3"/>
        <v>0</v>
      </c>
      <c r="P41" s="403">
        <f t="shared" si="4"/>
        <v>0</v>
      </c>
      <c r="Q41" s="363"/>
      <c r="R41" s="363"/>
      <c r="S41" s="363"/>
      <c r="T41" s="363"/>
      <c r="U41" s="363"/>
    </row>
    <row r="42" spans="1:21" ht="15.75" x14ac:dyDescent="0.25">
      <c r="A42" s="600"/>
      <c r="B42" s="650"/>
      <c r="C42" s="491"/>
      <c r="D42" s="491"/>
      <c r="E42" s="491"/>
      <c r="F42" s="363"/>
      <c r="G42" s="492"/>
      <c r="H42" s="493"/>
      <c r="I42" s="492"/>
      <c r="J42" s="493"/>
      <c r="K42" s="492"/>
      <c r="L42" s="493"/>
      <c r="M42" s="492"/>
      <c r="N42" s="493"/>
      <c r="O42" s="405">
        <f t="shared" si="3"/>
        <v>0</v>
      </c>
      <c r="P42" s="403">
        <f t="shared" si="4"/>
        <v>0</v>
      </c>
      <c r="Q42" s="363"/>
      <c r="R42" s="363"/>
      <c r="S42" s="363"/>
      <c r="T42" s="363"/>
      <c r="U42" s="363"/>
    </row>
    <row r="43" spans="1:21" ht="15.75" x14ac:dyDescent="0.25">
      <c r="A43" s="600"/>
      <c r="B43" s="650"/>
      <c r="C43" s="491"/>
      <c r="D43" s="491"/>
      <c r="E43" s="491"/>
      <c r="F43" s="363"/>
      <c r="G43" s="492"/>
      <c r="H43" s="493"/>
      <c r="I43" s="492"/>
      <c r="J43" s="493"/>
      <c r="K43" s="492"/>
      <c r="L43" s="493"/>
      <c r="M43" s="492"/>
      <c r="N43" s="493"/>
      <c r="O43" s="405">
        <f t="shared" si="3"/>
        <v>0</v>
      </c>
      <c r="P43" s="403">
        <f t="shared" si="4"/>
        <v>0</v>
      </c>
      <c r="Q43" s="363"/>
      <c r="R43" s="363"/>
      <c r="S43" s="363"/>
      <c r="T43" s="363"/>
      <c r="U43" s="363"/>
    </row>
    <row r="44" spans="1:21" ht="15.75" x14ac:dyDescent="0.25">
      <c r="A44" s="601"/>
      <c r="B44" s="650"/>
      <c r="C44" s="491"/>
      <c r="D44" s="491"/>
      <c r="E44" s="491"/>
      <c r="F44" s="363"/>
      <c r="G44" s="492"/>
      <c r="H44" s="493"/>
      <c r="I44" s="492"/>
      <c r="J44" s="493"/>
      <c r="K44" s="492"/>
      <c r="L44" s="493"/>
      <c r="M44" s="492"/>
      <c r="N44" s="493"/>
      <c r="O44" s="405">
        <f t="shared" si="3"/>
        <v>0</v>
      </c>
      <c r="P44" s="403">
        <f t="shared" si="4"/>
        <v>0</v>
      </c>
      <c r="Q44" s="363"/>
      <c r="R44" s="363"/>
      <c r="S44" s="363"/>
      <c r="T44" s="363"/>
      <c r="U44" s="363"/>
    </row>
    <row r="45" spans="1:21" ht="15.75" customHeight="1" x14ac:dyDescent="0.25">
      <c r="A45" s="650" t="s">
        <v>1496</v>
      </c>
      <c r="B45" s="593" t="s">
        <v>1513</v>
      </c>
      <c r="C45" s="491"/>
      <c r="D45" s="491"/>
      <c r="E45" s="491"/>
      <c r="F45" s="363"/>
      <c r="G45" s="492"/>
      <c r="H45" s="493"/>
      <c r="I45" s="492"/>
      <c r="J45" s="493"/>
      <c r="K45" s="492"/>
      <c r="L45" s="493"/>
      <c r="M45" s="492"/>
      <c r="N45" s="493"/>
      <c r="O45" s="405">
        <f t="shared" si="3"/>
        <v>0</v>
      </c>
      <c r="P45" s="403">
        <f t="shared" si="4"/>
        <v>0</v>
      </c>
      <c r="Q45" s="363"/>
      <c r="R45" s="363"/>
      <c r="S45" s="363"/>
      <c r="T45" s="363"/>
      <c r="U45" s="363"/>
    </row>
    <row r="46" spans="1:21" ht="15.75" x14ac:dyDescent="0.25">
      <c r="A46" s="650"/>
      <c r="B46" s="594"/>
      <c r="C46" s="491"/>
      <c r="D46" s="491"/>
      <c r="E46" s="491"/>
      <c r="F46" s="363"/>
      <c r="G46" s="492"/>
      <c r="H46" s="493"/>
      <c r="I46" s="492"/>
      <c r="J46" s="493"/>
      <c r="K46" s="492"/>
      <c r="L46" s="493"/>
      <c r="M46" s="492"/>
      <c r="N46" s="493"/>
      <c r="O46" s="405">
        <f t="shared" si="3"/>
        <v>0</v>
      </c>
      <c r="P46" s="403">
        <f t="shared" si="4"/>
        <v>0</v>
      </c>
      <c r="Q46" s="363"/>
      <c r="R46" s="363"/>
      <c r="S46" s="363"/>
      <c r="T46" s="363"/>
      <c r="U46" s="363"/>
    </row>
    <row r="47" spans="1:21" ht="15.75" x14ac:dyDescent="0.25">
      <c r="A47" s="650"/>
      <c r="B47" s="594"/>
      <c r="C47" s="491"/>
      <c r="D47" s="491"/>
      <c r="E47" s="491"/>
      <c r="F47" s="363"/>
      <c r="G47" s="492"/>
      <c r="H47" s="493"/>
      <c r="I47" s="492"/>
      <c r="J47" s="493"/>
      <c r="K47" s="492"/>
      <c r="L47" s="493"/>
      <c r="M47" s="492"/>
      <c r="N47" s="493"/>
      <c r="O47" s="405">
        <f t="shared" si="3"/>
        <v>0</v>
      </c>
      <c r="P47" s="403">
        <f t="shared" si="4"/>
        <v>0</v>
      </c>
      <c r="Q47" s="363"/>
      <c r="R47" s="363"/>
      <c r="S47" s="363"/>
      <c r="T47" s="363"/>
      <c r="U47" s="363"/>
    </row>
    <row r="48" spans="1:21" ht="15.75" x14ac:dyDescent="0.25">
      <c r="A48" s="650"/>
      <c r="B48" s="595"/>
      <c r="C48" s="491"/>
      <c r="D48" s="491"/>
      <c r="E48" s="491"/>
      <c r="F48" s="363"/>
      <c r="G48" s="492"/>
      <c r="H48" s="493"/>
      <c r="I48" s="492"/>
      <c r="J48" s="493"/>
      <c r="K48" s="492"/>
      <c r="L48" s="493"/>
      <c r="M48" s="492"/>
      <c r="N48" s="493"/>
      <c r="O48" s="405">
        <f t="shared" si="3"/>
        <v>0</v>
      </c>
      <c r="P48" s="403">
        <f t="shared" si="4"/>
        <v>0</v>
      </c>
      <c r="Q48" s="363"/>
      <c r="R48" s="363"/>
      <c r="S48" s="363"/>
      <c r="T48" s="363"/>
      <c r="U48" s="363"/>
    </row>
    <row r="49" spans="1:21" ht="15.75" x14ac:dyDescent="0.25">
      <c r="A49" s="650"/>
      <c r="B49" s="593" t="s">
        <v>1514</v>
      </c>
      <c r="C49" s="491"/>
      <c r="D49" s="491"/>
      <c r="E49" s="491"/>
      <c r="F49" s="363"/>
      <c r="G49" s="492"/>
      <c r="H49" s="493"/>
      <c r="I49" s="492"/>
      <c r="J49" s="493"/>
      <c r="K49" s="492"/>
      <c r="L49" s="493"/>
      <c r="M49" s="492"/>
      <c r="N49" s="493"/>
      <c r="O49" s="405">
        <f t="shared" si="3"/>
        <v>0</v>
      </c>
      <c r="P49" s="403">
        <f t="shared" si="4"/>
        <v>0</v>
      </c>
      <c r="Q49" s="363"/>
      <c r="R49" s="363"/>
      <c r="S49" s="363"/>
      <c r="T49" s="363"/>
      <c r="U49" s="363"/>
    </row>
    <row r="50" spans="1:21" ht="15.75" x14ac:dyDescent="0.25">
      <c r="A50" s="650"/>
      <c r="B50" s="594"/>
      <c r="C50" s="491"/>
      <c r="D50" s="491"/>
      <c r="E50" s="491"/>
      <c r="F50" s="363"/>
      <c r="G50" s="492"/>
      <c r="H50" s="493"/>
      <c r="I50" s="492"/>
      <c r="J50" s="493"/>
      <c r="K50" s="492"/>
      <c r="L50" s="493"/>
      <c r="M50" s="492"/>
      <c r="N50" s="493"/>
      <c r="O50" s="405">
        <f t="shared" si="3"/>
        <v>0</v>
      </c>
      <c r="P50" s="403">
        <f t="shared" si="4"/>
        <v>0</v>
      </c>
      <c r="Q50" s="363"/>
      <c r="R50" s="363"/>
      <c r="S50" s="363"/>
      <c r="T50" s="363"/>
      <c r="U50" s="363"/>
    </row>
    <row r="51" spans="1:21" ht="15.75" x14ac:dyDescent="0.25">
      <c r="A51" s="650"/>
      <c r="B51" s="594"/>
      <c r="C51" s="491"/>
      <c r="D51" s="491"/>
      <c r="E51" s="491"/>
      <c r="F51" s="363"/>
      <c r="G51" s="492"/>
      <c r="H51" s="493"/>
      <c r="I51" s="492"/>
      <c r="J51" s="493"/>
      <c r="K51" s="492"/>
      <c r="L51" s="493"/>
      <c r="M51" s="492"/>
      <c r="N51" s="493"/>
      <c r="O51" s="405">
        <f t="shared" si="3"/>
        <v>0</v>
      </c>
      <c r="P51" s="403">
        <f t="shared" si="4"/>
        <v>0</v>
      </c>
      <c r="Q51" s="363"/>
      <c r="R51" s="363"/>
      <c r="S51" s="363"/>
      <c r="T51" s="363"/>
      <c r="U51" s="363"/>
    </row>
    <row r="52" spans="1:21" ht="15.75" x14ac:dyDescent="0.25">
      <c r="A52" s="650"/>
      <c r="B52" s="595"/>
      <c r="C52" s="491"/>
      <c r="D52" s="491"/>
      <c r="E52" s="491"/>
      <c r="F52" s="363"/>
      <c r="G52" s="492"/>
      <c r="H52" s="493"/>
      <c r="I52" s="492"/>
      <c r="J52" s="493"/>
      <c r="K52" s="492"/>
      <c r="L52" s="493"/>
      <c r="M52" s="492"/>
      <c r="N52" s="493"/>
      <c r="O52" s="405">
        <f t="shared" si="3"/>
        <v>0</v>
      </c>
      <c r="P52" s="403">
        <f t="shared" si="4"/>
        <v>0</v>
      </c>
      <c r="Q52" s="363"/>
      <c r="R52" s="363"/>
      <c r="S52" s="363"/>
      <c r="T52" s="363"/>
      <c r="U52" s="363"/>
    </row>
    <row r="53" spans="1:21" ht="15.75" x14ac:dyDescent="0.25">
      <c r="A53" s="593" t="s">
        <v>1497</v>
      </c>
      <c r="B53" s="650" t="s">
        <v>1515</v>
      </c>
      <c r="C53" s="491"/>
      <c r="D53" s="491"/>
      <c r="E53" s="491"/>
      <c r="F53" s="363"/>
      <c r="G53" s="492"/>
      <c r="H53" s="493"/>
      <c r="I53" s="492"/>
      <c r="J53" s="493"/>
      <c r="K53" s="492"/>
      <c r="L53" s="493"/>
      <c r="M53" s="492"/>
      <c r="N53" s="493"/>
      <c r="O53" s="405">
        <f t="shared" si="3"/>
        <v>0</v>
      </c>
      <c r="P53" s="403">
        <f t="shared" si="4"/>
        <v>0</v>
      </c>
      <c r="Q53" s="363"/>
      <c r="R53" s="363"/>
      <c r="S53" s="363"/>
      <c r="T53" s="363"/>
      <c r="U53" s="363"/>
    </row>
    <row r="54" spans="1:21" ht="15.75" x14ac:dyDescent="0.25">
      <c r="A54" s="594"/>
      <c r="B54" s="650"/>
      <c r="C54" s="491"/>
      <c r="D54" s="491"/>
      <c r="E54" s="491"/>
      <c r="F54" s="363"/>
      <c r="G54" s="492"/>
      <c r="H54" s="493"/>
      <c r="I54" s="492"/>
      <c r="J54" s="493"/>
      <c r="K54" s="492"/>
      <c r="L54" s="493"/>
      <c r="M54" s="492"/>
      <c r="N54" s="493"/>
      <c r="O54" s="405">
        <f t="shared" si="3"/>
        <v>0</v>
      </c>
      <c r="P54" s="403">
        <f t="shared" si="4"/>
        <v>0</v>
      </c>
      <c r="Q54" s="363"/>
      <c r="R54" s="363"/>
      <c r="S54" s="363"/>
      <c r="T54" s="363"/>
      <c r="U54" s="363"/>
    </row>
    <row r="55" spans="1:21" ht="15.75" x14ac:dyDescent="0.25">
      <c r="A55" s="594"/>
      <c r="B55" s="650"/>
      <c r="C55" s="491"/>
      <c r="D55" s="491"/>
      <c r="E55" s="491"/>
      <c r="F55" s="363"/>
      <c r="G55" s="492"/>
      <c r="H55" s="493"/>
      <c r="I55" s="492"/>
      <c r="J55" s="493"/>
      <c r="K55" s="492"/>
      <c r="L55" s="493"/>
      <c r="M55" s="492"/>
      <c r="N55" s="493"/>
      <c r="O55" s="405">
        <f t="shared" si="3"/>
        <v>0</v>
      </c>
      <c r="P55" s="403">
        <f t="shared" si="4"/>
        <v>0</v>
      </c>
      <c r="Q55" s="363"/>
      <c r="R55" s="363"/>
      <c r="S55" s="363"/>
      <c r="T55" s="363"/>
      <c r="U55" s="363"/>
    </row>
    <row r="56" spans="1:21" ht="15.75" x14ac:dyDescent="0.25">
      <c r="A56" s="594"/>
      <c r="B56" s="650"/>
      <c r="C56" s="491"/>
      <c r="D56" s="491"/>
      <c r="E56" s="491"/>
      <c r="F56" s="363"/>
      <c r="G56" s="492"/>
      <c r="H56" s="493"/>
      <c r="I56" s="492"/>
      <c r="J56" s="493"/>
      <c r="K56" s="492"/>
      <c r="L56" s="493"/>
      <c r="M56" s="492"/>
      <c r="N56" s="493"/>
      <c r="O56" s="405">
        <f t="shared" si="3"/>
        <v>0</v>
      </c>
      <c r="P56" s="403">
        <f t="shared" si="4"/>
        <v>0</v>
      </c>
      <c r="Q56" s="363"/>
      <c r="R56" s="363"/>
      <c r="S56" s="363"/>
      <c r="T56" s="363"/>
      <c r="U56" s="363"/>
    </row>
    <row r="57" spans="1:21" ht="15.75" x14ac:dyDescent="0.25">
      <c r="A57" s="594"/>
      <c r="B57" s="650" t="s">
        <v>1516</v>
      </c>
      <c r="C57" s="491"/>
      <c r="D57" s="491"/>
      <c r="E57" s="491"/>
      <c r="F57" s="363"/>
      <c r="G57" s="492"/>
      <c r="H57" s="493"/>
      <c r="I57" s="492"/>
      <c r="J57" s="493"/>
      <c r="K57" s="492"/>
      <c r="L57" s="493"/>
      <c r="M57" s="492"/>
      <c r="N57" s="493"/>
      <c r="O57" s="405">
        <f t="shared" si="3"/>
        <v>0</v>
      </c>
      <c r="P57" s="403">
        <f t="shared" si="4"/>
        <v>0</v>
      </c>
      <c r="Q57" s="363"/>
      <c r="R57" s="363"/>
      <c r="S57" s="363"/>
      <c r="T57" s="363"/>
      <c r="U57" s="363"/>
    </row>
    <row r="58" spans="1:21" ht="15.75" x14ac:dyDescent="0.25">
      <c r="A58" s="594"/>
      <c r="B58" s="650"/>
      <c r="C58" s="491"/>
      <c r="D58" s="491"/>
      <c r="E58" s="491"/>
      <c r="F58" s="363"/>
      <c r="G58" s="492"/>
      <c r="H58" s="493"/>
      <c r="I58" s="492"/>
      <c r="J58" s="493"/>
      <c r="K58" s="492"/>
      <c r="L58" s="493"/>
      <c r="M58" s="492"/>
      <c r="N58" s="493"/>
      <c r="O58" s="405">
        <f t="shared" si="3"/>
        <v>0</v>
      </c>
      <c r="P58" s="403">
        <f t="shared" si="4"/>
        <v>0</v>
      </c>
      <c r="Q58" s="363"/>
      <c r="R58" s="363"/>
      <c r="S58" s="363"/>
      <c r="T58" s="363"/>
      <c r="U58" s="363"/>
    </row>
    <row r="59" spans="1:21" ht="15.75" x14ac:dyDescent="0.25">
      <c r="A59" s="594"/>
      <c r="B59" s="650"/>
      <c r="C59" s="491"/>
      <c r="D59" s="491"/>
      <c r="E59" s="491"/>
      <c r="F59" s="363"/>
      <c r="G59" s="492"/>
      <c r="H59" s="493"/>
      <c r="I59" s="492"/>
      <c r="J59" s="493"/>
      <c r="K59" s="492"/>
      <c r="L59" s="493"/>
      <c r="M59" s="492"/>
      <c r="N59" s="493"/>
      <c r="O59" s="405">
        <f t="shared" si="3"/>
        <v>0</v>
      </c>
      <c r="P59" s="403">
        <f t="shared" si="4"/>
        <v>0</v>
      </c>
      <c r="Q59" s="363"/>
      <c r="R59" s="363"/>
      <c r="S59" s="363"/>
      <c r="T59" s="363"/>
      <c r="U59" s="363"/>
    </row>
    <row r="60" spans="1:21" ht="15.75" x14ac:dyDescent="0.25">
      <c r="A60" s="594"/>
      <c r="B60" s="650"/>
      <c r="C60" s="491"/>
      <c r="D60" s="491"/>
      <c r="E60" s="491"/>
      <c r="F60" s="363"/>
      <c r="G60" s="492"/>
      <c r="H60" s="493"/>
      <c r="I60" s="492"/>
      <c r="J60" s="493"/>
      <c r="K60" s="492"/>
      <c r="L60" s="493"/>
      <c r="M60" s="492"/>
      <c r="N60" s="493"/>
      <c r="O60" s="405">
        <f t="shared" si="3"/>
        <v>0</v>
      </c>
      <c r="P60" s="403">
        <f t="shared" si="4"/>
        <v>0</v>
      </c>
      <c r="Q60" s="363"/>
      <c r="R60" s="363"/>
      <c r="S60" s="363"/>
      <c r="T60" s="363"/>
      <c r="U60" s="363"/>
    </row>
    <row r="61" spans="1:21" ht="15.75" x14ac:dyDescent="0.25">
      <c r="A61" s="594"/>
      <c r="B61" s="593" t="s">
        <v>1517</v>
      </c>
      <c r="C61" s="491"/>
      <c r="D61" s="491"/>
      <c r="E61" s="491"/>
      <c r="F61" s="363"/>
      <c r="G61" s="492"/>
      <c r="H61" s="493"/>
      <c r="I61" s="492"/>
      <c r="J61" s="493"/>
      <c r="K61" s="492"/>
      <c r="L61" s="493"/>
      <c r="M61" s="492"/>
      <c r="N61" s="493"/>
      <c r="O61" s="405">
        <f t="shared" si="3"/>
        <v>0</v>
      </c>
      <c r="P61" s="403">
        <f t="shared" si="4"/>
        <v>0</v>
      </c>
      <c r="Q61" s="363"/>
      <c r="R61" s="363"/>
      <c r="S61" s="363"/>
      <c r="T61" s="363"/>
      <c r="U61" s="363"/>
    </row>
    <row r="62" spans="1:21" ht="15.75" x14ac:dyDescent="0.25">
      <c r="A62" s="594"/>
      <c r="B62" s="594"/>
      <c r="C62" s="491"/>
      <c r="D62" s="491"/>
      <c r="E62" s="491"/>
      <c r="F62" s="363"/>
      <c r="G62" s="492"/>
      <c r="H62" s="493"/>
      <c r="I62" s="492"/>
      <c r="J62" s="493"/>
      <c r="K62" s="492"/>
      <c r="L62" s="493"/>
      <c r="M62" s="492"/>
      <c r="N62" s="493"/>
      <c r="O62" s="405">
        <f t="shared" si="3"/>
        <v>0</v>
      </c>
      <c r="P62" s="403">
        <f t="shared" si="4"/>
        <v>0</v>
      </c>
      <c r="Q62" s="363"/>
      <c r="R62" s="363"/>
      <c r="S62" s="363"/>
      <c r="T62" s="363"/>
      <c r="U62" s="363"/>
    </row>
    <row r="63" spans="1:21" ht="15.75" x14ac:dyDescent="0.25">
      <c r="A63" s="594"/>
      <c r="B63" s="594"/>
      <c r="C63" s="491"/>
      <c r="D63" s="491"/>
      <c r="E63" s="491"/>
      <c r="F63" s="363"/>
      <c r="G63" s="492"/>
      <c r="H63" s="493"/>
      <c r="I63" s="492"/>
      <c r="J63" s="493"/>
      <c r="K63" s="492"/>
      <c r="L63" s="493"/>
      <c r="M63" s="492"/>
      <c r="N63" s="493"/>
      <c r="O63" s="405">
        <f t="shared" si="3"/>
        <v>0</v>
      </c>
      <c r="P63" s="403">
        <f t="shared" si="4"/>
        <v>0</v>
      </c>
      <c r="Q63" s="363"/>
      <c r="R63" s="363"/>
      <c r="S63" s="363"/>
      <c r="T63" s="363"/>
      <c r="U63" s="363"/>
    </row>
    <row r="64" spans="1:21" ht="15.75" x14ac:dyDescent="0.25">
      <c r="A64" s="595"/>
      <c r="B64" s="595"/>
      <c r="C64" s="491"/>
      <c r="D64" s="491"/>
      <c r="E64" s="491"/>
      <c r="F64" s="363"/>
      <c r="G64" s="492"/>
      <c r="H64" s="493"/>
      <c r="I64" s="492"/>
      <c r="J64" s="493"/>
      <c r="K64" s="492"/>
      <c r="L64" s="493"/>
      <c r="M64" s="492"/>
      <c r="N64" s="493"/>
      <c r="O64" s="405">
        <f t="shared" si="3"/>
        <v>0</v>
      </c>
      <c r="P64" s="403">
        <f t="shared" si="4"/>
        <v>0</v>
      </c>
      <c r="Q64" s="363"/>
      <c r="R64" s="363"/>
      <c r="S64" s="363"/>
      <c r="T64" s="363"/>
      <c r="U64" s="363"/>
    </row>
    <row r="65" spans="1:21" ht="15.75" x14ac:dyDescent="0.25">
      <c r="A65" s="593" t="s">
        <v>1498</v>
      </c>
      <c r="B65" s="593" t="s">
        <v>1518</v>
      </c>
      <c r="C65" s="491"/>
      <c r="D65" s="491"/>
      <c r="E65" s="491"/>
      <c r="F65" s="363"/>
      <c r="G65" s="492"/>
      <c r="H65" s="493"/>
      <c r="I65" s="492"/>
      <c r="J65" s="493"/>
      <c r="K65" s="492"/>
      <c r="L65" s="493"/>
      <c r="M65" s="492"/>
      <c r="N65" s="493"/>
      <c r="O65" s="405">
        <f t="shared" si="3"/>
        <v>0</v>
      </c>
      <c r="P65" s="403">
        <f t="shared" si="4"/>
        <v>0</v>
      </c>
      <c r="Q65" s="363"/>
      <c r="R65" s="363"/>
      <c r="S65" s="363"/>
      <c r="T65" s="363"/>
      <c r="U65" s="363"/>
    </row>
    <row r="66" spans="1:21" ht="15.75" x14ac:dyDescent="0.25">
      <c r="A66" s="594"/>
      <c r="B66" s="594"/>
      <c r="C66" s="491"/>
      <c r="D66" s="491"/>
      <c r="E66" s="491"/>
      <c r="F66" s="363"/>
      <c r="G66" s="492"/>
      <c r="H66" s="493"/>
      <c r="I66" s="492"/>
      <c r="J66" s="493"/>
      <c r="K66" s="492"/>
      <c r="L66" s="493"/>
      <c r="M66" s="492"/>
      <c r="N66" s="493"/>
      <c r="O66" s="405">
        <f t="shared" si="3"/>
        <v>0</v>
      </c>
      <c r="P66" s="403">
        <f t="shared" si="4"/>
        <v>0</v>
      </c>
      <c r="Q66" s="363"/>
      <c r="R66" s="363"/>
      <c r="S66" s="363"/>
      <c r="T66" s="363"/>
      <c r="U66" s="363"/>
    </row>
    <row r="67" spans="1:21" ht="15.75" x14ac:dyDescent="0.25">
      <c r="A67" s="594"/>
      <c r="B67" s="594"/>
      <c r="C67" s="491"/>
      <c r="D67" s="491"/>
      <c r="E67" s="491"/>
      <c r="F67" s="363"/>
      <c r="G67" s="492"/>
      <c r="H67" s="493"/>
      <c r="I67" s="492"/>
      <c r="J67" s="493"/>
      <c r="K67" s="492"/>
      <c r="L67" s="493"/>
      <c r="M67" s="492"/>
      <c r="N67" s="493"/>
      <c r="O67" s="405">
        <f t="shared" si="3"/>
        <v>0</v>
      </c>
      <c r="P67" s="403">
        <f t="shared" si="4"/>
        <v>0</v>
      </c>
      <c r="Q67" s="363"/>
      <c r="R67" s="363"/>
      <c r="S67" s="363"/>
      <c r="T67" s="363"/>
      <c r="U67" s="363"/>
    </row>
    <row r="68" spans="1:21" ht="15.75" x14ac:dyDescent="0.25">
      <c r="A68" s="594"/>
      <c r="B68" s="595"/>
      <c r="C68" s="491"/>
      <c r="D68" s="491"/>
      <c r="E68" s="491"/>
      <c r="F68" s="363"/>
      <c r="G68" s="492"/>
      <c r="H68" s="493"/>
      <c r="I68" s="492"/>
      <c r="J68" s="493"/>
      <c r="K68" s="492"/>
      <c r="L68" s="493"/>
      <c r="M68" s="492"/>
      <c r="N68" s="493"/>
      <c r="O68" s="405">
        <f t="shared" si="3"/>
        <v>0</v>
      </c>
      <c r="P68" s="403">
        <f t="shared" si="4"/>
        <v>0</v>
      </c>
      <c r="Q68" s="363"/>
      <c r="R68" s="363"/>
      <c r="S68" s="363"/>
      <c r="T68" s="363"/>
      <c r="U68" s="363"/>
    </row>
    <row r="69" spans="1:21" ht="15.75" x14ac:dyDescent="0.25">
      <c r="A69" s="594"/>
      <c r="B69" s="593" t="s">
        <v>1519</v>
      </c>
      <c r="C69" s="491"/>
      <c r="D69" s="491"/>
      <c r="E69" s="491"/>
      <c r="F69" s="363"/>
      <c r="G69" s="492"/>
      <c r="H69" s="493"/>
      <c r="I69" s="492"/>
      <c r="J69" s="493"/>
      <c r="K69" s="492"/>
      <c r="L69" s="493"/>
      <c r="M69" s="492"/>
      <c r="N69" s="493"/>
      <c r="O69" s="405">
        <f t="shared" si="3"/>
        <v>0</v>
      </c>
      <c r="P69" s="403">
        <f t="shared" si="4"/>
        <v>0</v>
      </c>
      <c r="Q69" s="363"/>
      <c r="R69" s="363"/>
      <c r="S69" s="363"/>
      <c r="T69" s="363"/>
      <c r="U69" s="363"/>
    </row>
    <row r="70" spans="1:21" ht="15.75" x14ac:dyDescent="0.25">
      <c r="A70" s="594"/>
      <c r="B70" s="594"/>
      <c r="C70" s="491"/>
      <c r="D70" s="491"/>
      <c r="E70" s="491"/>
      <c r="F70" s="363"/>
      <c r="G70" s="492"/>
      <c r="H70" s="493"/>
      <c r="I70" s="492"/>
      <c r="J70" s="493"/>
      <c r="K70" s="492"/>
      <c r="L70" s="493"/>
      <c r="M70" s="492"/>
      <c r="N70" s="493"/>
      <c r="O70" s="405">
        <f t="shared" si="3"/>
        <v>0</v>
      </c>
      <c r="P70" s="403">
        <f t="shared" si="4"/>
        <v>0</v>
      </c>
      <c r="Q70" s="363"/>
      <c r="R70" s="363"/>
      <c r="S70" s="363"/>
      <c r="T70" s="363"/>
      <c r="U70" s="363"/>
    </row>
    <row r="71" spans="1:21" ht="15.75" x14ac:dyDescent="0.25">
      <c r="A71" s="594"/>
      <c r="B71" s="594"/>
      <c r="C71" s="491"/>
      <c r="D71" s="491"/>
      <c r="E71" s="491"/>
      <c r="F71" s="363"/>
      <c r="G71" s="492"/>
      <c r="H71" s="493"/>
      <c r="I71" s="492"/>
      <c r="J71" s="493"/>
      <c r="K71" s="492"/>
      <c r="L71" s="493"/>
      <c r="M71" s="492"/>
      <c r="N71" s="493"/>
      <c r="O71" s="405">
        <f t="shared" si="3"/>
        <v>0</v>
      </c>
      <c r="P71" s="403">
        <f t="shared" si="4"/>
        <v>0</v>
      </c>
      <c r="Q71" s="363"/>
      <c r="R71" s="363"/>
      <c r="S71" s="363"/>
      <c r="T71" s="363"/>
      <c r="U71" s="363"/>
    </row>
    <row r="72" spans="1:21" ht="15.75" x14ac:dyDescent="0.25">
      <c r="A72" s="594"/>
      <c r="B72" s="595"/>
      <c r="C72" s="491"/>
      <c r="D72" s="491"/>
      <c r="E72" s="491"/>
      <c r="F72" s="363"/>
      <c r="G72" s="492"/>
      <c r="H72" s="493"/>
      <c r="I72" s="492"/>
      <c r="J72" s="493"/>
      <c r="K72" s="492"/>
      <c r="L72" s="493"/>
      <c r="M72" s="492"/>
      <c r="N72" s="493"/>
      <c r="O72" s="405">
        <f t="shared" si="3"/>
        <v>0</v>
      </c>
      <c r="P72" s="403">
        <f t="shared" si="4"/>
        <v>0</v>
      </c>
      <c r="Q72" s="363"/>
      <c r="R72" s="363"/>
      <c r="S72" s="363"/>
      <c r="T72" s="363"/>
      <c r="U72" s="363"/>
    </row>
    <row r="73" spans="1:21" ht="15.75" x14ac:dyDescent="0.25">
      <c r="A73" s="594"/>
      <c r="B73" s="593" t="s">
        <v>1520</v>
      </c>
      <c r="C73" s="491"/>
      <c r="D73" s="491"/>
      <c r="E73" s="491"/>
      <c r="F73" s="363"/>
      <c r="G73" s="492"/>
      <c r="H73" s="493"/>
      <c r="I73" s="492"/>
      <c r="J73" s="493"/>
      <c r="K73" s="492"/>
      <c r="L73" s="493"/>
      <c r="M73" s="492"/>
      <c r="N73" s="493"/>
      <c r="O73" s="405">
        <f t="shared" si="3"/>
        <v>0</v>
      </c>
      <c r="P73" s="403">
        <f t="shared" si="4"/>
        <v>0</v>
      </c>
      <c r="Q73" s="363"/>
      <c r="R73" s="363"/>
      <c r="S73" s="363"/>
      <c r="T73" s="363"/>
      <c r="U73" s="363"/>
    </row>
    <row r="74" spans="1:21" ht="15.75" x14ac:dyDescent="0.25">
      <c r="A74" s="594"/>
      <c r="B74" s="594"/>
      <c r="C74" s="491"/>
      <c r="D74" s="491"/>
      <c r="E74" s="491"/>
      <c r="F74" s="363"/>
      <c r="G74" s="492"/>
      <c r="H74" s="493"/>
      <c r="I74" s="492"/>
      <c r="J74" s="493"/>
      <c r="K74" s="492"/>
      <c r="L74" s="493"/>
      <c r="M74" s="492"/>
      <c r="N74" s="493"/>
      <c r="O74" s="405">
        <f t="shared" si="3"/>
        <v>0</v>
      </c>
      <c r="P74" s="403">
        <f t="shared" si="4"/>
        <v>0</v>
      </c>
      <c r="Q74" s="363"/>
      <c r="R74" s="363"/>
      <c r="S74" s="363"/>
      <c r="T74" s="363"/>
      <c r="U74" s="363"/>
    </row>
    <row r="75" spans="1:21" ht="15.75" x14ac:dyDescent="0.25">
      <c r="A75" s="594"/>
      <c r="B75" s="594"/>
      <c r="C75" s="491"/>
      <c r="D75" s="491"/>
      <c r="E75" s="491"/>
      <c r="F75" s="363"/>
      <c r="G75" s="492"/>
      <c r="H75" s="493"/>
      <c r="I75" s="492"/>
      <c r="J75" s="493"/>
      <c r="K75" s="492"/>
      <c r="L75" s="493"/>
      <c r="M75" s="492"/>
      <c r="N75" s="493"/>
      <c r="O75" s="405">
        <f t="shared" si="3"/>
        <v>0</v>
      </c>
      <c r="P75" s="403">
        <f t="shared" si="4"/>
        <v>0</v>
      </c>
      <c r="Q75" s="363"/>
      <c r="R75" s="363"/>
      <c r="S75" s="363"/>
      <c r="T75" s="363"/>
      <c r="U75" s="363"/>
    </row>
    <row r="76" spans="1:21" ht="15.75" x14ac:dyDescent="0.25">
      <c r="A76" s="594"/>
      <c r="B76" s="595"/>
      <c r="C76" s="491"/>
      <c r="D76" s="491"/>
      <c r="E76" s="491"/>
      <c r="F76" s="363"/>
      <c r="G76" s="492"/>
      <c r="H76" s="493"/>
      <c r="I76" s="492"/>
      <c r="J76" s="493"/>
      <c r="K76" s="492"/>
      <c r="L76" s="493"/>
      <c r="M76" s="492"/>
      <c r="N76" s="493"/>
      <c r="O76" s="405">
        <f t="shared" si="3"/>
        <v>0</v>
      </c>
      <c r="P76" s="403">
        <f t="shared" si="4"/>
        <v>0</v>
      </c>
      <c r="Q76" s="363"/>
      <c r="R76" s="363"/>
      <c r="S76" s="363"/>
      <c r="T76" s="363"/>
      <c r="U76" s="363"/>
    </row>
    <row r="77" spans="1:21" ht="15.75" x14ac:dyDescent="0.25">
      <c r="A77" s="594"/>
      <c r="B77" s="593" t="s">
        <v>1521</v>
      </c>
      <c r="C77" s="491"/>
      <c r="D77" s="491"/>
      <c r="E77" s="491"/>
      <c r="F77" s="363"/>
      <c r="G77" s="492"/>
      <c r="H77" s="493"/>
      <c r="I77" s="492"/>
      <c r="J77" s="493"/>
      <c r="K77" s="492"/>
      <c r="L77" s="493"/>
      <c r="M77" s="492"/>
      <c r="N77" s="493"/>
      <c r="O77" s="405">
        <f t="shared" si="3"/>
        <v>0</v>
      </c>
      <c r="P77" s="403">
        <f t="shared" si="4"/>
        <v>0</v>
      </c>
      <c r="Q77" s="363"/>
      <c r="R77" s="363"/>
      <c r="S77" s="363"/>
      <c r="T77" s="363"/>
      <c r="U77" s="363"/>
    </row>
    <row r="78" spans="1:21" ht="15.75" x14ac:dyDescent="0.25">
      <c r="A78" s="594"/>
      <c r="B78" s="594"/>
      <c r="C78" s="491"/>
      <c r="D78" s="491"/>
      <c r="E78" s="491"/>
      <c r="F78" s="363"/>
      <c r="G78" s="492"/>
      <c r="H78" s="493"/>
      <c r="I78" s="492"/>
      <c r="J78" s="493"/>
      <c r="K78" s="492"/>
      <c r="L78" s="493"/>
      <c r="M78" s="492"/>
      <c r="N78" s="493"/>
      <c r="O78" s="405">
        <f t="shared" si="3"/>
        <v>0</v>
      </c>
      <c r="P78" s="403">
        <f t="shared" si="4"/>
        <v>0</v>
      </c>
      <c r="Q78" s="363"/>
      <c r="R78" s="363"/>
      <c r="S78" s="363"/>
      <c r="T78" s="363"/>
      <c r="U78" s="363"/>
    </row>
    <row r="79" spans="1:21" ht="15.75" x14ac:dyDescent="0.25">
      <c r="A79" s="594"/>
      <c r="B79" s="594"/>
      <c r="C79" s="491"/>
      <c r="D79" s="491"/>
      <c r="E79" s="491"/>
      <c r="F79" s="363"/>
      <c r="G79" s="492"/>
      <c r="H79" s="493"/>
      <c r="I79" s="492"/>
      <c r="J79" s="493"/>
      <c r="K79" s="492"/>
      <c r="L79" s="493"/>
      <c r="M79" s="492"/>
      <c r="N79" s="493"/>
      <c r="O79" s="405">
        <f t="shared" si="3"/>
        <v>0</v>
      </c>
      <c r="P79" s="403">
        <f t="shared" si="4"/>
        <v>0</v>
      </c>
      <c r="Q79" s="363"/>
      <c r="R79" s="363"/>
      <c r="S79" s="363"/>
      <c r="T79" s="363"/>
      <c r="U79" s="363"/>
    </row>
    <row r="80" spans="1:21" ht="15.75" x14ac:dyDescent="0.25">
      <c r="A80" s="595"/>
      <c r="B80" s="595"/>
      <c r="C80" s="491"/>
      <c r="D80" s="491"/>
      <c r="E80" s="491"/>
      <c r="F80" s="363"/>
      <c r="G80" s="363"/>
      <c r="H80" s="493"/>
      <c r="I80" s="363"/>
      <c r="J80" s="493"/>
      <c r="K80" s="363"/>
      <c r="L80" s="493"/>
      <c r="M80" s="363"/>
      <c r="N80" s="493"/>
      <c r="O80" s="405">
        <f t="shared" ref="O80:P80" si="5">G80+I80+K80+M80</f>
        <v>0</v>
      </c>
      <c r="P80" s="403">
        <f t="shared" si="5"/>
        <v>0</v>
      </c>
      <c r="Q80" s="363"/>
      <c r="R80" s="494"/>
      <c r="S80" s="363"/>
      <c r="T80" s="363"/>
      <c r="U80" s="363"/>
    </row>
    <row r="81" spans="1:21" ht="15.75" x14ac:dyDescent="0.25">
      <c r="A81" s="296"/>
      <c r="B81" s="297"/>
      <c r="C81" s="297"/>
      <c r="D81" s="296" t="s">
        <v>1500</v>
      </c>
      <c r="E81" s="297"/>
      <c r="F81" s="298"/>
      <c r="G81" s="75">
        <f t="shared" ref="G81:P81" si="6">SUM(G18:G80)</f>
        <v>5.25</v>
      </c>
      <c r="H81" s="236">
        <f t="shared" si="6"/>
        <v>1835060</v>
      </c>
      <c r="I81" s="75">
        <f t="shared" si="6"/>
        <v>1.25</v>
      </c>
      <c r="J81" s="236">
        <f t="shared" si="6"/>
        <v>0</v>
      </c>
      <c r="K81" s="75">
        <f t="shared" si="6"/>
        <v>0.25</v>
      </c>
      <c r="L81" s="236">
        <f t="shared" si="6"/>
        <v>0</v>
      </c>
      <c r="M81" s="75">
        <f t="shared" si="6"/>
        <v>0.25</v>
      </c>
      <c r="N81" s="236">
        <f t="shared" si="6"/>
        <v>0</v>
      </c>
      <c r="O81" s="236">
        <f t="shared" si="6"/>
        <v>7</v>
      </c>
      <c r="P81" s="236">
        <f t="shared" si="6"/>
        <v>1835060</v>
      </c>
      <c r="Q81" s="68"/>
      <c r="R81" s="68"/>
      <c r="S81" s="68"/>
      <c r="T81" s="68"/>
      <c r="U81" s="68"/>
    </row>
  </sheetData>
  <mergeCells count="37">
    <mergeCell ref="B73:B76"/>
    <mergeCell ref="B77:B80"/>
    <mergeCell ref="A45:A52"/>
    <mergeCell ref="B45:B48"/>
    <mergeCell ref="B49:B52"/>
    <mergeCell ref="A53:A64"/>
    <mergeCell ref="B53:B56"/>
    <mergeCell ref="B57:B60"/>
    <mergeCell ref="B61:B64"/>
    <mergeCell ref="A65:A80"/>
    <mergeCell ref="B65:B68"/>
    <mergeCell ref="B69:B72"/>
    <mergeCell ref="D7:D9"/>
    <mergeCell ref="B22:B32"/>
    <mergeCell ref="B18:B21"/>
    <mergeCell ref="B33:B36"/>
    <mergeCell ref="B37:B40"/>
    <mergeCell ref="A11:A44"/>
    <mergeCell ref="B11:B17"/>
    <mergeCell ref="A7:A9"/>
    <mergeCell ref="B7:B9"/>
    <mergeCell ref="C7:C9"/>
    <mergeCell ref="B41:B44"/>
    <mergeCell ref="U7:U9"/>
    <mergeCell ref="E1:L1"/>
    <mergeCell ref="F7:F9"/>
    <mergeCell ref="G7:N7"/>
    <mergeCell ref="G8:H8"/>
    <mergeCell ref="I8:J8"/>
    <mergeCell ref="K8:L8"/>
    <mergeCell ref="M8:N8"/>
    <mergeCell ref="O7:P8"/>
    <mergeCell ref="Q7:Q9"/>
    <mergeCell ref="E7:E9"/>
    <mergeCell ref="R7:R9"/>
    <mergeCell ref="S7:S9"/>
    <mergeCell ref="T7:T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2" activePane="bottomLeft" state="frozen"/>
      <selection activeCell="A11" sqref="A11"/>
      <selection pane="bottomLeft" activeCell="D11" sqref="D11"/>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1490</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84" t="s">
        <v>393</v>
      </c>
      <c r="L10" s="584"/>
      <c r="M10" s="584"/>
      <c r="N10" s="584"/>
      <c r="O10" s="584"/>
      <c r="P10" s="584"/>
      <c r="Q10" s="584"/>
      <c r="R10" s="584"/>
      <c r="S10" s="584"/>
      <c r="T10" s="584"/>
      <c r="U10" s="584"/>
      <c r="V10" s="584"/>
      <c r="W10" s="584"/>
      <c r="X10" s="584"/>
      <c r="Y10" s="584"/>
      <c r="Z10" s="584"/>
      <c r="AA10" s="584"/>
    </row>
    <row r="11" spans="1:571" ht="79.5" thickBot="1" x14ac:dyDescent="0.3">
      <c r="A11" s="376"/>
      <c r="B11" s="324" t="s">
        <v>133</v>
      </c>
      <c r="C11" s="193" t="s">
        <v>132</v>
      </c>
      <c r="D11" s="194" t="s">
        <v>129</v>
      </c>
      <c r="E11" s="212" t="s">
        <v>1493</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1441</v>
      </c>
      <c r="U11" s="342" t="s">
        <v>1364</v>
      </c>
      <c r="V11" s="342" t="s">
        <v>1365</v>
      </c>
      <c r="W11" s="342" t="s">
        <v>1366</v>
      </c>
      <c r="X11" s="342" t="s">
        <v>1367</v>
      </c>
      <c r="Y11" s="342" t="s">
        <v>1368</v>
      </c>
      <c r="Z11" s="342" t="s">
        <v>1463</v>
      </c>
      <c r="AA11" s="342" t="s">
        <v>1501</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3457224.7199999993</v>
      </c>
      <c r="O12" s="189">
        <f t="shared" si="1"/>
        <v>0</v>
      </c>
      <c r="P12" s="189">
        <f t="shared" si="1"/>
        <v>0</v>
      </c>
      <c r="Q12" s="189">
        <f t="shared" si="1"/>
        <v>0</v>
      </c>
      <c r="R12" s="189">
        <f t="shared" si="1"/>
        <v>0</v>
      </c>
      <c r="S12" s="189">
        <f t="shared" si="1"/>
        <v>0</v>
      </c>
      <c r="T12" s="189">
        <f t="shared" ref="T12" si="2">T13+T47+T83+T89+T96</f>
        <v>5522837.5799999991</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270000</v>
      </c>
      <c r="AC12" s="189">
        <f t="shared" si="1"/>
        <v>0</v>
      </c>
      <c r="AD12" s="189">
        <f t="shared" si="1"/>
        <v>8710062.2999999989</v>
      </c>
      <c r="AE12" s="189">
        <f>AB12+AC12+AD12</f>
        <v>8980062.2999999989</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8980062.2999999989</v>
      </c>
    </row>
    <row r="13" spans="1:57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3457224.7199999993</v>
      </c>
      <c r="O13" s="192">
        <f t="shared" si="6"/>
        <v>0</v>
      </c>
      <c r="P13" s="192">
        <f t="shared" si="6"/>
        <v>0</v>
      </c>
      <c r="Q13" s="192">
        <f t="shared" si="6"/>
        <v>0</v>
      </c>
      <c r="R13" s="192">
        <f t="shared" si="6"/>
        <v>0</v>
      </c>
      <c r="S13" s="192">
        <f t="shared" si="6"/>
        <v>0</v>
      </c>
      <c r="T13" s="192">
        <f t="shared" ref="T13" si="7">SUM(T14:T46)</f>
        <v>5522837.5799999991</v>
      </c>
      <c r="U13" s="192">
        <f t="shared" si="6"/>
        <v>0</v>
      </c>
      <c r="V13" s="192">
        <f t="shared" si="6"/>
        <v>0</v>
      </c>
      <c r="W13" s="192">
        <f t="shared" si="6"/>
        <v>0</v>
      </c>
      <c r="X13" s="192">
        <f t="shared" si="6"/>
        <v>0</v>
      </c>
      <c r="Y13" s="192">
        <f t="shared" ref="Y13:Z13" si="8">SUM(Y14:Y46)</f>
        <v>0</v>
      </c>
      <c r="Z13" s="192">
        <f t="shared" si="8"/>
        <v>0</v>
      </c>
      <c r="AA13" s="192">
        <f t="shared" si="6"/>
        <v>0</v>
      </c>
      <c r="AB13" s="192">
        <f t="shared" si="6"/>
        <v>270000</v>
      </c>
      <c r="AC13" s="192">
        <f t="shared" si="6"/>
        <v>0</v>
      </c>
      <c r="AD13" s="192">
        <f t="shared" si="6"/>
        <v>8710062.2999999989</v>
      </c>
      <c r="AE13" s="192">
        <f t="shared" ref="AE13:AE220" si="9">AB13+AC13+AD13</f>
        <v>8980062.2999999989</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8980062.2999999989</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3073088.6399999997</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4909188.959999999</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7742277.5999999996</v>
      </c>
      <c r="AE15" s="183">
        <f t="shared" si="9"/>
        <v>7982277.5999999996</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7982277.5999999996</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256090.71999999997</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409099.07999999996</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645189.79999999993</v>
      </c>
      <c r="AE28" s="183">
        <f t="shared" si="17"/>
        <v>665189.79999999993</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665189.79999999993</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128045.35999999999</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204549.53999999998</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322594.89999999997</v>
      </c>
      <c r="AE29" s="183">
        <f t="shared" ref="AE29:AE30" si="41">AB29+AC29+AD29</f>
        <v>332594.89999999997</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332594.89999999997</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0</v>
      </c>
      <c r="E106" s="180">
        <f>E107+E118+E133+E149+E164+E190+E207+E214</f>
        <v>2054100</v>
      </c>
      <c r="F106" s="180">
        <f t="shared" si="0"/>
        <v>2054100</v>
      </c>
      <c r="G106" s="180">
        <f>G107+G118+G133+G149+G164+G190+G207+G214</f>
        <v>0</v>
      </c>
      <c r="H106" s="180">
        <f t="shared" si="4"/>
        <v>2054100</v>
      </c>
      <c r="I106" s="180">
        <f>I107+I118+I133+I149+I164+I190+I207+I214</f>
        <v>0</v>
      </c>
      <c r="J106" s="180">
        <f t="shared" si="5"/>
        <v>2054100</v>
      </c>
      <c r="K106" s="180">
        <f t="shared" ref="K106:AD106" si="297">K107+K118+K133+K149+K164+K190+K207+K214</f>
        <v>1600</v>
      </c>
      <c r="L106" s="180">
        <f t="shared" si="297"/>
        <v>194500</v>
      </c>
      <c r="M106" s="180">
        <f t="shared" si="297"/>
        <v>0</v>
      </c>
      <c r="N106" s="180">
        <f t="shared" si="297"/>
        <v>262000</v>
      </c>
      <c r="O106" s="180">
        <f t="shared" si="297"/>
        <v>0</v>
      </c>
      <c r="P106" s="180">
        <f t="shared" si="297"/>
        <v>0</v>
      </c>
      <c r="Q106" s="180">
        <f t="shared" si="297"/>
        <v>0</v>
      </c>
      <c r="R106" s="180">
        <f t="shared" si="297"/>
        <v>0</v>
      </c>
      <c r="S106" s="180">
        <f t="shared" si="297"/>
        <v>397600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1200000</v>
      </c>
      <c r="AA106" s="180">
        <f t="shared" si="297"/>
        <v>471200</v>
      </c>
      <c r="AB106" s="180">
        <f t="shared" si="297"/>
        <v>450000</v>
      </c>
      <c r="AC106" s="180">
        <f t="shared" si="297"/>
        <v>1412800</v>
      </c>
      <c r="AD106" s="180">
        <f t="shared" si="297"/>
        <v>154500</v>
      </c>
      <c r="AE106" s="180">
        <f t="shared" si="9"/>
        <v>2017300</v>
      </c>
      <c r="AF106" s="180">
        <f>AF107+AF118+AF133+AF149+AF164+AF190+AF207+AF214</f>
        <v>112000</v>
      </c>
      <c r="AG106" s="180">
        <f>AG107+AG118+AG133+AG149+AG164+AG190+AG207+AG214</f>
        <v>0</v>
      </c>
      <c r="AH106" s="180">
        <f>AH107+AH118+AH133+AH149+AH164+AH190+AH207+AH214</f>
        <v>0</v>
      </c>
      <c r="AI106" s="180">
        <f t="shared" si="10"/>
        <v>112000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397600</v>
      </c>
      <c r="AP106" s="180">
        <f>AP107+AP118+AP133+AP149+AP164+AP190+AP207+AP214</f>
        <v>0</v>
      </c>
      <c r="AQ106" s="180">
        <f t="shared" si="12"/>
        <v>397600</v>
      </c>
      <c r="AR106" s="180">
        <f t="shared" si="13"/>
        <v>2526900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450000</v>
      </c>
      <c r="AB149" s="192">
        <f t="shared" si="419"/>
        <v>450000</v>
      </c>
      <c r="AC149" s="192">
        <f t="shared" si="419"/>
        <v>0</v>
      </c>
      <c r="AD149" s="192">
        <f t="shared" si="419"/>
        <v>0</v>
      </c>
      <c r="AE149" s="192">
        <f t="shared" si="9"/>
        <v>450000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450000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450000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450000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1640000</v>
      </c>
      <c r="F164" s="192">
        <f t="shared" si="300"/>
        <v>1640000</v>
      </c>
      <c r="G164" s="192">
        <f>SUM(G165:G189)</f>
        <v>0</v>
      </c>
      <c r="H164" s="192">
        <f t="shared" si="4"/>
        <v>1640000</v>
      </c>
      <c r="I164" s="192">
        <f>SUM(I165:I189)</f>
        <v>0</v>
      </c>
      <c r="J164" s="192">
        <f t="shared" si="5"/>
        <v>1640000</v>
      </c>
      <c r="K164" s="192">
        <f t="shared" ref="K164:AD164" si="447">SUM(K165:K189)</f>
        <v>1600</v>
      </c>
      <c r="L164" s="192">
        <f t="shared" si="447"/>
        <v>190000</v>
      </c>
      <c r="M164" s="192">
        <f t="shared" si="447"/>
        <v>0</v>
      </c>
      <c r="N164" s="192">
        <f t="shared" si="447"/>
        <v>150000</v>
      </c>
      <c r="O164" s="192">
        <f t="shared" si="447"/>
        <v>0</v>
      </c>
      <c r="P164" s="192">
        <f t="shared" ref="P164:Q164" si="448">SUM(P165:P189)</f>
        <v>0</v>
      </c>
      <c r="Q164" s="192">
        <f t="shared" si="448"/>
        <v>0</v>
      </c>
      <c r="R164" s="192">
        <f t="shared" si="447"/>
        <v>0</v>
      </c>
      <c r="S164" s="192">
        <f t="shared" si="447"/>
        <v>100000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1200000</v>
      </c>
      <c r="AA164" s="192">
        <f t="shared" si="447"/>
        <v>21200</v>
      </c>
      <c r="AB164" s="192">
        <f t="shared" si="447"/>
        <v>0</v>
      </c>
      <c r="AC164" s="192">
        <f t="shared" si="447"/>
        <v>1412800</v>
      </c>
      <c r="AD164" s="192">
        <f t="shared" si="447"/>
        <v>150000</v>
      </c>
      <c r="AE164" s="192">
        <f t="shared" si="9"/>
        <v>1562800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100000</v>
      </c>
      <c r="AP164" s="192">
        <f>SUM(AP165:AP189)</f>
        <v>0</v>
      </c>
      <c r="AQ164" s="192">
        <f t="shared" si="12"/>
        <v>100000</v>
      </c>
      <c r="AR164" s="192">
        <f t="shared" si="13"/>
        <v>1662800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170" s="183">
        <f t="shared" si="467"/>
        <v>60000</v>
      </c>
      <c r="G170" s="183"/>
      <c r="H170" s="183">
        <f t="shared" si="468"/>
        <v>60000</v>
      </c>
      <c r="I170" s="183"/>
      <c r="J170" s="183">
        <f t="shared" si="469"/>
        <v>60000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60000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60000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22800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22800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22800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1580000</v>
      </c>
      <c r="F186" s="183">
        <f t="shared" ref="F186:F189" si="483">D186+E186</f>
        <v>1580000</v>
      </c>
      <c r="G186" s="183"/>
      <c r="H186" s="183">
        <f t="shared" ref="H186:H189" si="484">F186-G186</f>
        <v>1580000</v>
      </c>
      <c r="I186" s="183"/>
      <c r="J186" s="183">
        <f t="shared" ref="J186:J189" si="485">F186-I186</f>
        <v>1580000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1330000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E186" s="183">
        <f t="shared" ref="AE186:AE189" si="486">AB186+AC186+AD186</f>
        <v>1480000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100000</v>
      </c>
      <c r="AR186" s="183">
        <f t="shared" ref="AR186:AR189" si="490">AE186+AI186+AM186+AQ186</f>
        <v>1580000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0</v>
      </c>
      <c r="E190" s="192">
        <f>E191+E199</f>
        <v>414100</v>
      </c>
      <c r="F190" s="192">
        <f t="shared" si="300"/>
        <v>414100</v>
      </c>
      <c r="G190" s="192">
        <f>G191+G199</f>
        <v>0</v>
      </c>
      <c r="H190" s="192">
        <f t="shared" si="4"/>
        <v>414100</v>
      </c>
      <c r="I190" s="192">
        <f>I191+I199</f>
        <v>0</v>
      </c>
      <c r="J190" s="192">
        <f t="shared" si="5"/>
        <v>414100</v>
      </c>
      <c r="K190" s="192">
        <f>K191+K199</f>
        <v>0</v>
      </c>
      <c r="L190" s="192">
        <f t="shared" ref="L190:AA190" si="491">L191+L199</f>
        <v>4500</v>
      </c>
      <c r="M190" s="192">
        <f t="shared" si="491"/>
        <v>0</v>
      </c>
      <c r="N190" s="192">
        <f t="shared" si="491"/>
        <v>112000</v>
      </c>
      <c r="O190" s="192">
        <f t="shared" si="491"/>
        <v>0</v>
      </c>
      <c r="P190" s="192">
        <f t="shared" si="491"/>
        <v>0</v>
      </c>
      <c r="Q190" s="192">
        <f t="shared" si="491"/>
        <v>0</v>
      </c>
      <c r="R190" s="192">
        <f t="shared" si="491"/>
        <v>0</v>
      </c>
      <c r="S190" s="192">
        <f t="shared" si="491"/>
        <v>297600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4500</v>
      </c>
      <c r="AE190" s="192">
        <f t="shared" si="9"/>
        <v>4500</v>
      </c>
      <c r="AF190" s="192">
        <f t="shared" ref="AF190" si="496">AF191+AF199</f>
        <v>112000</v>
      </c>
      <c r="AG190" s="192">
        <f t="shared" ref="AG190" si="497">AG191+AG199</f>
        <v>0</v>
      </c>
      <c r="AH190" s="192">
        <f t="shared" ref="AH190" si="498">AH191+AH199</f>
        <v>0</v>
      </c>
      <c r="AI190" s="192">
        <f t="shared" si="10"/>
        <v>112000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297600</v>
      </c>
      <c r="AP190" s="192">
        <f t="shared" ref="AP190" si="504">AP191+AP199</f>
        <v>0</v>
      </c>
      <c r="AQ190" s="192">
        <f t="shared" si="12"/>
        <v>297600</v>
      </c>
      <c r="AR190" s="192">
        <f t="shared" si="13"/>
        <v>414100</v>
      </c>
    </row>
    <row r="191" spans="2:44" x14ac:dyDescent="0.25">
      <c r="B191" s="190" t="s">
        <v>300</v>
      </c>
      <c r="C191" s="191" t="s">
        <v>180</v>
      </c>
      <c r="D191" s="192">
        <f>SUM(D192:D198)</f>
        <v>0</v>
      </c>
      <c r="E191" s="192">
        <f>SUM(E192:E198)</f>
        <v>392000</v>
      </c>
      <c r="F191" s="192">
        <f>D191+E191</f>
        <v>392000</v>
      </c>
      <c r="G191" s="192">
        <f>SUM(G192:G198)</f>
        <v>0</v>
      </c>
      <c r="H191" s="192">
        <f>F191-G191</f>
        <v>392000</v>
      </c>
      <c r="I191" s="192">
        <f>SUM(I192:I198)</f>
        <v>0</v>
      </c>
      <c r="J191" s="192">
        <f>F191-I191</f>
        <v>392000</v>
      </c>
      <c r="K191" s="192">
        <f t="shared" ref="K191:AD191" si="505">SUM(K192:K198)</f>
        <v>0</v>
      </c>
      <c r="L191" s="192">
        <f t="shared" si="505"/>
        <v>0</v>
      </c>
      <c r="M191" s="192">
        <f t="shared" si="505"/>
        <v>0</v>
      </c>
      <c r="N191" s="192">
        <f t="shared" si="505"/>
        <v>112000</v>
      </c>
      <c r="O191" s="192">
        <f t="shared" si="505"/>
        <v>0</v>
      </c>
      <c r="P191" s="192">
        <f t="shared" ref="P191:Q191" si="506">SUM(P192:P198)</f>
        <v>0</v>
      </c>
      <c r="Q191" s="192">
        <f t="shared" si="506"/>
        <v>0</v>
      </c>
      <c r="R191" s="192">
        <f t="shared" si="505"/>
        <v>0</v>
      </c>
      <c r="S191" s="192">
        <f t="shared" si="505"/>
        <v>280000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112000</v>
      </c>
      <c r="AG191" s="192">
        <f>SUM(AG192:AG198)</f>
        <v>0</v>
      </c>
      <c r="AH191" s="192">
        <f>SUM(AH192:AH198)</f>
        <v>0</v>
      </c>
      <c r="AI191" s="192">
        <f>AF191+AG191+AH191</f>
        <v>112000</v>
      </c>
      <c r="AJ191" s="192">
        <f>SUM(AJ192:AJ198)</f>
        <v>0</v>
      </c>
      <c r="AK191" s="192">
        <f>SUM(AK192:AK198)</f>
        <v>0</v>
      </c>
      <c r="AL191" s="192">
        <f>SUM(AL192:AL198)</f>
        <v>0</v>
      </c>
      <c r="AM191" s="192">
        <f>AJ191+AK191+AL191</f>
        <v>0</v>
      </c>
      <c r="AN191" s="192">
        <f>SUM(AN192:AN198)</f>
        <v>0</v>
      </c>
      <c r="AO191" s="192">
        <f>SUM(AO192:AO198)</f>
        <v>280000</v>
      </c>
      <c r="AP191" s="192">
        <f>SUM(AP192:AP198)</f>
        <v>0</v>
      </c>
      <c r="AQ191" s="192">
        <f>AN191+AO191+AP191</f>
        <v>280000</v>
      </c>
      <c r="AR191" s="192">
        <f>AE191+AI191+AM191+AQ191</f>
        <v>392000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392000</v>
      </c>
      <c r="F196" s="183">
        <f t="shared" ref="F196" si="526">D196+E196</f>
        <v>392000</v>
      </c>
      <c r="G196" s="183"/>
      <c r="H196" s="183">
        <f t="shared" si="519"/>
        <v>392000</v>
      </c>
      <c r="I196" s="183"/>
      <c r="J196" s="183">
        <f t="shared" si="520"/>
        <v>392000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112000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112000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112000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280000</v>
      </c>
      <c r="AR196" s="183">
        <f t="shared" si="525"/>
        <v>392000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0</v>
      </c>
      <c r="E199" s="192">
        <f>SUM(E200:E206)</f>
        <v>22100</v>
      </c>
      <c r="F199" s="192">
        <f>D199+E199</f>
        <v>22100</v>
      </c>
      <c r="G199" s="192">
        <f t="shared" ref="G199:I199" si="535">SUM(G200:G206)</f>
        <v>0</v>
      </c>
      <c r="H199" s="192">
        <f>F199-G199</f>
        <v>22100</v>
      </c>
      <c r="I199" s="192">
        <f t="shared" si="535"/>
        <v>0</v>
      </c>
      <c r="J199" s="192">
        <f>F199-I199</f>
        <v>22100</v>
      </c>
      <c r="K199" s="192">
        <f t="shared" ref="K199:AP199" si="536">SUM(K200:K206)</f>
        <v>0</v>
      </c>
      <c r="L199" s="192">
        <f t="shared" si="536"/>
        <v>4500</v>
      </c>
      <c r="M199" s="192">
        <f t="shared" si="536"/>
        <v>0</v>
      </c>
      <c r="N199" s="192">
        <f t="shared" si="536"/>
        <v>0</v>
      </c>
      <c r="O199" s="192">
        <f t="shared" si="536"/>
        <v>0</v>
      </c>
      <c r="P199" s="192">
        <f t="shared" ref="P199:Q199" si="537">SUM(P200:P206)</f>
        <v>0</v>
      </c>
      <c r="Q199" s="192">
        <f t="shared" si="537"/>
        <v>0</v>
      </c>
      <c r="R199" s="192">
        <f t="shared" si="536"/>
        <v>0</v>
      </c>
      <c r="S199" s="192">
        <f t="shared" si="536"/>
        <v>17600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4500</v>
      </c>
      <c r="AE199" s="192">
        <f>AB199+AC199+AD199</f>
        <v>4500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17600</v>
      </c>
      <c r="AP199" s="192">
        <f t="shared" si="536"/>
        <v>0</v>
      </c>
      <c r="AQ199" s="192">
        <f>AN199+AO199+AP199</f>
        <v>17600</v>
      </c>
      <c r="AR199" s="192">
        <f>AE199+AI199+AM199+AQ199</f>
        <v>22100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22100</v>
      </c>
      <c r="F200" s="183">
        <f>D200+E200</f>
        <v>22100</v>
      </c>
      <c r="G200" s="183"/>
      <c r="H200" s="183">
        <f t="shared" ref="H200:H206" si="541">F200-G200</f>
        <v>22100</v>
      </c>
      <c r="I200" s="183"/>
      <c r="J200" s="183">
        <f t="shared" ref="J200:J206" si="542">F200-I200</f>
        <v>22100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17600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E200" s="183">
        <f t="shared" ref="AE200:AE206" si="543">AB200+AC200+AD200</f>
        <v>4500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17600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17600</v>
      </c>
      <c r="AR200" s="183">
        <f t="shared" ref="AR200:AR206" si="547">AE200+AI200+AM200+AQ200</f>
        <v>22100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0</v>
      </c>
      <c r="E222" s="180">
        <f>E223+E235+E243+E260+E267+E312</f>
        <v>174060</v>
      </c>
      <c r="F222" s="180">
        <f t="shared" ref="F222:F382" si="622">D222+E222</f>
        <v>174060</v>
      </c>
      <c r="G222" s="180">
        <f>G223+G235+G243+G260+G267+G312</f>
        <v>0</v>
      </c>
      <c r="H222" s="180">
        <f t="shared" ref="H222:H498" si="623">F222-G222</f>
        <v>174060</v>
      </c>
      <c r="I222" s="180">
        <f>I223+I235+I243+I260+I267+I312</f>
        <v>0</v>
      </c>
      <c r="J222" s="180">
        <f t="shared" ref="J222:J498" si="624">F222-I222</f>
        <v>174060</v>
      </c>
      <c r="K222" s="180">
        <f t="shared" ref="K222:AD222" si="625">K223+K235+K243+K260+K267+K312</f>
        <v>5245.333333333333</v>
      </c>
      <c r="L222" s="180">
        <f t="shared" si="625"/>
        <v>60000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218384.58333333331</v>
      </c>
      <c r="AB222" s="180">
        <f t="shared" si="625"/>
        <v>60</v>
      </c>
      <c r="AC222" s="180">
        <f t="shared" si="625"/>
        <v>101019.91666666667</v>
      </c>
      <c r="AD222" s="180">
        <f t="shared" si="625"/>
        <v>114000</v>
      </c>
      <c r="AE222" s="180">
        <f t="shared" ref="AE222:AE498" si="628">AB222+AC222+AD222</f>
        <v>215079.91666666669</v>
      </c>
      <c r="AF222" s="180">
        <f>AF223+AF235+AF243+AF260+AF267+AF312</f>
        <v>68550</v>
      </c>
      <c r="AG222" s="180">
        <f>AG223+AG235+AG243+AG260+AG267+AG312</f>
        <v>0</v>
      </c>
      <c r="AH222" s="180">
        <f>AH223+AH235+AH243+AH260+AH267+AH312</f>
        <v>0</v>
      </c>
      <c r="AI222" s="180">
        <f t="shared" ref="AI222:AI498" si="629">AF222+AG222+AH222</f>
        <v>68550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283629.91666666669</v>
      </c>
    </row>
    <row r="223" spans="2:44" x14ac:dyDescent="0.25">
      <c r="B223" s="190" t="s">
        <v>310</v>
      </c>
      <c r="C223" s="191" t="s">
        <v>189</v>
      </c>
      <c r="D223" s="192">
        <f>SUM(D224:D234)</f>
        <v>0</v>
      </c>
      <c r="E223" s="192">
        <f>SUM(E224:E234)</f>
        <v>60000</v>
      </c>
      <c r="F223" s="192">
        <f t="shared" si="622"/>
        <v>60000</v>
      </c>
      <c r="G223" s="192">
        <f>SUM(G224:G234)</f>
        <v>0</v>
      </c>
      <c r="H223" s="192">
        <f t="shared" si="623"/>
        <v>60000</v>
      </c>
      <c r="I223" s="192">
        <f>SUM(I224:I234)</f>
        <v>0</v>
      </c>
      <c r="J223" s="192">
        <f t="shared" si="624"/>
        <v>60000</v>
      </c>
      <c r="K223" s="192">
        <f t="shared" ref="K223:AD223" si="633">SUM(K224:K234)</f>
        <v>4800</v>
      </c>
      <c r="L223" s="192">
        <f t="shared" si="633"/>
        <v>60000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63750</v>
      </c>
      <c r="AB223" s="192">
        <f t="shared" si="633"/>
        <v>0</v>
      </c>
      <c r="AC223" s="192">
        <f t="shared" si="633"/>
        <v>60000</v>
      </c>
      <c r="AD223" s="192">
        <f t="shared" si="633"/>
        <v>0</v>
      </c>
      <c r="AE223" s="192">
        <f t="shared" si="628"/>
        <v>60000</v>
      </c>
      <c r="AF223" s="192">
        <f>SUM(AF224:AF234)</f>
        <v>68550</v>
      </c>
      <c r="AG223" s="192">
        <f>SUM(AG224:AG234)</f>
        <v>0</v>
      </c>
      <c r="AH223" s="192">
        <f>SUM(AH224:AH234)</f>
        <v>0</v>
      </c>
      <c r="AI223" s="192">
        <f t="shared" si="629"/>
        <v>68550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128550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224" s="183">
        <f t="shared" si="622"/>
        <v>60000</v>
      </c>
      <c r="G224" s="183"/>
      <c r="H224" s="183">
        <f t="shared" si="623"/>
        <v>60000</v>
      </c>
      <c r="I224" s="183"/>
      <c r="J224" s="183">
        <f t="shared" si="624"/>
        <v>60000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60000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60000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63750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68550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68550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68550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136</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38786.25</v>
      </c>
      <c r="AB243" s="192">
        <f t="shared" si="689"/>
        <v>0</v>
      </c>
      <c r="AC243" s="192">
        <f t="shared" si="689"/>
        <v>38922.25</v>
      </c>
      <c r="AD243" s="192">
        <f t="shared" si="689"/>
        <v>0</v>
      </c>
      <c r="AE243" s="192">
        <f t="shared" si="628"/>
        <v>38922.25</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38922.25</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136</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38786.25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38922.25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38922.25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38922.25</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114060</v>
      </c>
      <c r="F312" s="192">
        <f t="shared" si="622"/>
        <v>114060</v>
      </c>
      <c r="G312" s="192">
        <f>SUM(G313:G326)</f>
        <v>0</v>
      </c>
      <c r="H312" s="192">
        <f t="shared" si="623"/>
        <v>114060</v>
      </c>
      <c r="I312" s="192">
        <f>SUM(I313:I326)</f>
        <v>0</v>
      </c>
      <c r="J312" s="192">
        <f t="shared" si="624"/>
        <v>114060</v>
      </c>
      <c r="K312" s="192">
        <f t="shared" ref="K312:AD312" si="744">SUM(K313:K326)</f>
        <v>309.33333333333331</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115848.33333333333</v>
      </c>
      <c r="AB312" s="192">
        <f t="shared" si="744"/>
        <v>60</v>
      </c>
      <c r="AC312" s="192">
        <f t="shared" si="744"/>
        <v>2097.6666666666665</v>
      </c>
      <c r="AD312" s="192">
        <f t="shared" si="744"/>
        <v>114000</v>
      </c>
      <c r="AE312" s="192">
        <f t="shared" si="628"/>
        <v>116157.66666666667</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116157.66666666667</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309.33333333333331</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1788.3333333333335</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2097.6666666666665</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2097.6666666666665</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2097.6666666666665</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114000</v>
      </c>
      <c r="F317" s="183">
        <f t="shared" si="622"/>
        <v>114000</v>
      </c>
      <c r="G317" s="183"/>
      <c r="H317" s="183">
        <f t="shared" si="623"/>
        <v>114000</v>
      </c>
      <c r="I317" s="183"/>
      <c r="J317" s="183">
        <f t="shared" si="624"/>
        <v>114000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114000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114000</v>
      </c>
      <c r="AE317" s="183">
        <f t="shared" si="628"/>
        <v>114000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114000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v>
      </c>
      <c r="F322" s="183">
        <f t="shared" si="757"/>
        <v>60</v>
      </c>
      <c r="G322" s="183"/>
      <c r="H322" s="183">
        <f t="shared" si="758"/>
        <v>60</v>
      </c>
      <c r="I322" s="183"/>
      <c r="J322" s="183">
        <f t="shared" si="759"/>
        <v>60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60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60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134151000</v>
      </c>
      <c r="F327" s="180">
        <f t="shared" si="622"/>
        <v>134151000</v>
      </c>
      <c r="G327" s="180">
        <f>G328+G345+G383+G389</f>
        <v>0</v>
      </c>
      <c r="H327" s="180">
        <f t="shared" si="623"/>
        <v>134151000</v>
      </c>
      <c r="I327" s="180">
        <f>I328+I345+I383+I389</f>
        <v>0</v>
      </c>
      <c r="J327" s="180">
        <f t="shared" si="624"/>
        <v>134151000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129680000</v>
      </c>
      <c r="V327" s="180">
        <f t="shared" si="781"/>
        <v>0</v>
      </c>
      <c r="W327" s="180">
        <f t="shared" si="781"/>
        <v>0</v>
      </c>
      <c r="X327" s="180">
        <f t="shared" si="781"/>
        <v>0</v>
      </c>
      <c r="Y327" s="180">
        <f t="shared" ref="Y327:Z327" si="783">Y328+Y345+Y383+Y389</f>
        <v>0</v>
      </c>
      <c r="Z327" s="180">
        <f t="shared" si="783"/>
        <v>2750000</v>
      </c>
      <c r="AA327" s="180">
        <f t="shared" si="781"/>
        <v>1721000</v>
      </c>
      <c r="AB327" s="180">
        <f t="shared" si="781"/>
        <v>66715000</v>
      </c>
      <c r="AC327" s="180">
        <f t="shared" si="781"/>
        <v>66960000</v>
      </c>
      <c r="AD327" s="180">
        <f t="shared" si="781"/>
        <v>476000</v>
      </c>
      <c r="AE327" s="180">
        <f t="shared" si="628"/>
        <v>134151000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134151000</v>
      </c>
    </row>
    <row r="328" spans="2:44" x14ac:dyDescent="0.25">
      <c r="B328" s="190" t="s">
        <v>331</v>
      </c>
      <c r="C328" s="191" t="s">
        <v>203</v>
      </c>
      <c r="D328" s="192">
        <f>SUM(D329:D344)</f>
        <v>0</v>
      </c>
      <c r="E328" s="192">
        <f>SUM(E329:E344)</f>
        <v>129680000</v>
      </c>
      <c r="F328" s="192">
        <f t="shared" si="622"/>
        <v>129680000</v>
      </c>
      <c r="G328" s="192">
        <f>SUM(G329:G344)</f>
        <v>0</v>
      </c>
      <c r="H328" s="192">
        <f t="shared" si="623"/>
        <v>129680000</v>
      </c>
      <c r="I328" s="192">
        <f>SUM(I329:I344)</f>
        <v>0</v>
      </c>
      <c r="J328" s="192">
        <f t="shared" si="624"/>
        <v>129680000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129680000</v>
      </c>
      <c r="V328" s="192">
        <f t="shared" si="784"/>
        <v>0</v>
      </c>
      <c r="W328" s="192">
        <f t="shared" si="784"/>
        <v>0</v>
      </c>
      <c r="X328" s="192">
        <f t="shared" si="784"/>
        <v>0</v>
      </c>
      <c r="Y328" s="192">
        <f t="shared" ref="Y328:Z328" si="786">SUM(Y329:Y344)</f>
        <v>0</v>
      </c>
      <c r="Z328" s="192">
        <f t="shared" si="786"/>
        <v>0</v>
      </c>
      <c r="AA328" s="192">
        <f t="shared" si="784"/>
        <v>0</v>
      </c>
      <c r="AB328" s="192">
        <f t="shared" si="784"/>
        <v>65680000</v>
      </c>
      <c r="AC328" s="192">
        <f t="shared" si="784"/>
        <v>64000000</v>
      </c>
      <c r="AD328" s="192">
        <f t="shared" si="784"/>
        <v>0</v>
      </c>
      <c r="AE328" s="192">
        <f t="shared" si="628"/>
        <v>129680000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129680000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129680000</v>
      </c>
      <c r="F340" s="183">
        <f t="shared" ref="F340" si="803">D340+E340</f>
        <v>129680000</v>
      </c>
      <c r="G340" s="183"/>
      <c r="H340" s="183">
        <f t="shared" ref="H340" si="804">F340-G340</f>
        <v>129680000</v>
      </c>
      <c r="I340" s="183"/>
      <c r="J340" s="183">
        <f t="shared" ref="J340" si="805">F340-I340</f>
        <v>129680000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129680000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65680000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64000000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129680000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129680000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4471000</v>
      </c>
      <c r="F345" s="192">
        <f t="shared" si="622"/>
        <v>4471000</v>
      </c>
      <c r="G345" s="192">
        <f>SUM(G346:G382)</f>
        <v>0</v>
      </c>
      <c r="H345" s="192">
        <f t="shared" si="623"/>
        <v>4471000</v>
      </c>
      <c r="I345" s="192">
        <f>SUM(I346:I382)</f>
        <v>0</v>
      </c>
      <c r="J345" s="192">
        <f t="shared" si="624"/>
        <v>4471000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2750000</v>
      </c>
      <c r="AA345" s="192">
        <f t="shared" si="819"/>
        <v>1721000</v>
      </c>
      <c r="AB345" s="192">
        <f t="shared" si="819"/>
        <v>1035000</v>
      </c>
      <c r="AC345" s="192">
        <f t="shared" si="819"/>
        <v>2960000</v>
      </c>
      <c r="AD345" s="192">
        <f t="shared" si="819"/>
        <v>476000</v>
      </c>
      <c r="AE345" s="192">
        <f t="shared" si="628"/>
        <v>4471000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4471000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349" s="183">
        <f t="shared" si="622"/>
        <v>8000</v>
      </c>
      <c r="G349" s="183"/>
      <c r="H349" s="183">
        <f t="shared" si="623"/>
        <v>8000</v>
      </c>
      <c r="I349" s="183"/>
      <c r="J349" s="183">
        <f t="shared" si="624"/>
        <v>8000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349" s="183">
        <f t="shared" si="628"/>
        <v>8000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8000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2750000</v>
      </c>
      <c r="F356" s="183">
        <f t="shared" si="622"/>
        <v>2750000</v>
      </c>
      <c r="G356" s="183"/>
      <c r="H356" s="183">
        <f t="shared" si="623"/>
        <v>2750000</v>
      </c>
      <c r="I356" s="183"/>
      <c r="J356" s="183">
        <f t="shared" si="624"/>
        <v>2750000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2750000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2750000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2750000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2750000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444000</v>
      </c>
      <c r="F357" s="183">
        <f t="shared" si="622"/>
        <v>444000</v>
      </c>
      <c r="G357" s="183"/>
      <c r="H357" s="183">
        <f t="shared" si="623"/>
        <v>444000</v>
      </c>
      <c r="I357" s="183"/>
      <c r="J357" s="183">
        <f t="shared" si="624"/>
        <v>444000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444000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444000</v>
      </c>
      <c r="AE357" s="183">
        <f t="shared" si="628"/>
        <v>444000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444000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1269000</v>
      </c>
      <c r="F366" s="183">
        <f t="shared" si="822"/>
        <v>1269000</v>
      </c>
      <c r="G366" s="183"/>
      <c r="H366" s="183">
        <f t="shared" si="823"/>
        <v>1269000</v>
      </c>
      <c r="I366" s="183"/>
      <c r="J366" s="183">
        <f t="shared" si="824"/>
        <v>1269000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1269000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1035000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E366" s="183">
        <f t="shared" si="825"/>
        <v>1269000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1269000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42000</v>
      </c>
      <c r="F397" s="180">
        <f t="shared" si="830"/>
        <v>42000</v>
      </c>
      <c r="G397" s="180">
        <f>G398+G459+G467+G485+G489</f>
        <v>0</v>
      </c>
      <c r="H397" s="180">
        <f t="shared" si="623"/>
        <v>42000</v>
      </c>
      <c r="I397" s="180">
        <f>I398+I459+I467+I485+I489</f>
        <v>0</v>
      </c>
      <c r="J397" s="180">
        <f t="shared" si="624"/>
        <v>42000</v>
      </c>
      <c r="K397" s="180">
        <f t="shared" ref="K397:AD397" si="871">K398+K459+K467+K485+K489</f>
        <v>0</v>
      </c>
      <c r="L397" s="180">
        <f t="shared" si="871"/>
        <v>0</v>
      </c>
      <c r="M397" s="180">
        <f t="shared" si="871"/>
        <v>0</v>
      </c>
      <c r="N397" s="180">
        <f t="shared" si="871"/>
        <v>14000</v>
      </c>
      <c r="O397" s="180">
        <f t="shared" si="871"/>
        <v>0</v>
      </c>
      <c r="P397" s="180">
        <f t="shared" si="871"/>
        <v>0</v>
      </c>
      <c r="Q397" s="180">
        <f t="shared" si="871"/>
        <v>0</v>
      </c>
      <c r="R397" s="180">
        <f t="shared" si="871"/>
        <v>0</v>
      </c>
      <c r="S397" s="180">
        <f t="shared" si="871"/>
        <v>28000</v>
      </c>
      <c r="T397" s="180">
        <f t="shared" ref="T397" si="872">T398+T459+T467+T485+T489</f>
        <v>1114000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114000</v>
      </c>
      <c r="AC397" s="180">
        <f t="shared" si="871"/>
        <v>1000000</v>
      </c>
      <c r="AD397" s="180">
        <f t="shared" si="871"/>
        <v>0</v>
      </c>
      <c r="AE397" s="180">
        <f t="shared" si="628"/>
        <v>1114000</v>
      </c>
      <c r="AF397" s="180">
        <f>AF398+AF459+AF467+AF485+AF489</f>
        <v>14000</v>
      </c>
      <c r="AG397" s="180">
        <f>AG398+AG459+AG467+AG485+AG489</f>
        <v>0</v>
      </c>
      <c r="AH397" s="180">
        <f>AH398+AH459+AH467+AH485+AH489</f>
        <v>0</v>
      </c>
      <c r="AI397" s="180">
        <f t="shared" si="629"/>
        <v>14000</v>
      </c>
      <c r="AJ397" s="180">
        <f>AJ398+AJ459+AJ467+AJ485+AJ489</f>
        <v>0</v>
      </c>
      <c r="AK397" s="180">
        <f>AK398+AK459+AK467+AK485+AK489</f>
        <v>0</v>
      </c>
      <c r="AL397" s="180">
        <f>AL398+AL459+AL467+AL485+AL489</f>
        <v>0</v>
      </c>
      <c r="AM397" s="180">
        <f t="shared" si="630"/>
        <v>0</v>
      </c>
      <c r="AN397" s="180">
        <f>AN398+AN459+AN467+AN485+AN489</f>
        <v>0</v>
      </c>
      <c r="AO397" s="180">
        <f>AO398+AO459+AO467+AO485+AO489</f>
        <v>28000</v>
      </c>
      <c r="AP397" s="180">
        <f>AP398+AP459+AP467+AP485+AP489</f>
        <v>0</v>
      </c>
      <c r="AQ397" s="180">
        <f t="shared" si="631"/>
        <v>28000</v>
      </c>
      <c r="AR397" s="180">
        <f t="shared" si="632"/>
        <v>1156000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1114000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114000</v>
      </c>
      <c r="AC398" s="192">
        <f t="shared" si="875"/>
        <v>1000000</v>
      </c>
      <c r="AD398" s="192">
        <f t="shared" si="875"/>
        <v>0</v>
      </c>
      <c r="AE398" s="192">
        <f t="shared" si="628"/>
        <v>1114000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1114000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114000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114000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114000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1000000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1000000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42000</v>
      </c>
      <c r="F485" s="192">
        <f t="shared" si="830"/>
        <v>42000</v>
      </c>
      <c r="G485" s="192">
        <f>SUM(G486:G488)</f>
        <v>0</v>
      </c>
      <c r="H485" s="192">
        <f t="shared" si="623"/>
        <v>42000</v>
      </c>
      <c r="I485" s="192">
        <f>SUM(I486:I488)</f>
        <v>0</v>
      </c>
      <c r="J485" s="192">
        <f t="shared" si="624"/>
        <v>42000</v>
      </c>
      <c r="K485" s="192">
        <f t="shared" ref="K485:AD485" si="1000">SUM(K486:K488)</f>
        <v>0</v>
      </c>
      <c r="L485" s="192">
        <f t="shared" si="1000"/>
        <v>0</v>
      </c>
      <c r="M485" s="192">
        <f t="shared" si="1000"/>
        <v>0</v>
      </c>
      <c r="N485" s="192">
        <f t="shared" si="1000"/>
        <v>14000</v>
      </c>
      <c r="O485" s="192">
        <f t="shared" si="1000"/>
        <v>0</v>
      </c>
      <c r="P485" s="192">
        <f t="shared" ref="P485:Q485" si="1001">SUM(P486:P488)</f>
        <v>0</v>
      </c>
      <c r="Q485" s="192">
        <f t="shared" si="1001"/>
        <v>0</v>
      </c>
      <c r="R485" s="192">
        <f t="shared" si="1000"/>
        <v>0</v>
      </c>
      <c r="S485" s="192">
        <f t="shared" si="1000"/>
        <v>28000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14000</v>
      </c>
      <c r="AG485" s="192">
        <f>SUM(AG486:AG488)</f>
        <v>0</v>
      </c>
      <c r="AH485" s="192">
        <f>SUM(AH486:AH488)</f>
        <v>0</v>
      </c>
      <c r="AI485" s="192">
        <f t="shared" si="629"/>
        <v>14000</v>
      </c>
      <c r="AJ485" s="192">
        <f>SUM(AJ486:AJ488)</f>
        <v>0</v>
      </c>
      <c r="AK485" s="192">
        <f>SUM(AK486:AK488)</f>
        <v>0</v>
      </c>
      <c r="AL485" s="192">
        <f>SUM(AL486:AL488)</f>
        <v>0</v>
      </c>
      <c r="AM485" s="192">
        <f t="shared" si="630"/>
        <v>0</v>
      </c>
      <c r="AN485" s="192">
        <f>SUM(AN486:AN488)</f>
        <v>0</v>
      </c>
      <c r="AO485" s="192">
        <f>SUM(AO486:AO488)</f>
        <v>28000</v>
      </c>
      <c r="AP485" s="192">
        <f>SUM(AP486:AP488)</f>
        <v>0</v>
      </c>
      <c r="AQ485" s="192">
        <f t="shared" si="631"/>
        <v>28000</v>
      </c>
      <c r="AR485" s="192">
        <f t="shared" si="632"/>
        <v>42000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v>
      </c>
      <c r="F487" s="183">
        <f t="shared" ref="F487" si="1005">D487+E487</f>
        <v>42000</v>
      </c>
      <c r="G487" s="183"/>
      <c r="H487" s="183">
        <f t="shared" ref="H487" si="1006">F487-G487</f>
        <v>42000</v>
      </c>
      <c r="I487" s="183"/>
      <c r="J487" s="183">
        <f t="shared" ref="J487" si="1007">F487-I487</f>
        <v>42000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14000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28000</v>
      </c>
      <c r="AR487" s="183">
        <f t="shared" ref="AR487" si="1012">AE487+AI487+AM487+AQ487</f>
        <v>42000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0</v>
      </c>
      <c r="E566" s="186">
        <f>E12+E106+E222+E327+E397+E499+E526+E560</f>
        <v>136421160</v>
      </c>
      <c r="F566" s="186">
        <f t="shared" si="1050"/>
        <v>136421160</v>
      </c>
      <c r="G566" s="186">
        <f>G12+G106+G222+G327+G397+G499+G526+G560</f>
        <v>0</v>
      </c>
      <c r="H566" s="186">
        <f t="shared" si="1052"/>
        <v>136421160</v>
      </c>
      <c r="I566" s="186">
        <f>I12+I106+I222+I327+I397+I499+I526+I560</f>
        <v>0</v>
      </c>
      <c r="J566" s="186">
        <f t="shared" si="1053"/>
        <v>136421160</v>
      </c>
      <c r="K566" s="186">
        <f t="shared" ref="K566:AD566" si="1209">K12+K106+K222+K327+K397+K499+K526+K560</f>
        <v>6845.333333333333</v>
      </c>
      <c r="L566" s="186">
        <f t="shared" si="1209"/>
        <v>254500</v>
      </c>
      <c r="M566" s="186">
        <f t="shared" si="1209"/>
        <v>0</v>
      </c>
      <c r="N566" s="186">
        <f t="shared" si="1209"/>
        <v>3733224.7199999993</v>
      </c>
      <c r="O566" s="186">
        <f t="shared" si="1209"/>
        <v>0</v>
      </c>
      <c r="P566" s="186">
        <f t="shared" ref="P566:Q566" si="1210">P12+P106+P222+P327+P397+P499+P526+P560</f>
        <v>0</v>
      </c>
      <c r="Q566" s="186">
        <f t="shared" si="1210"/>
        <v>0</v>
      </c>
      <c r="R566" s="186">
        <f t="shared" si="1209"/>
        <v>0</v>
      </c>
      <c r="S566" s="186">
        <f t="shared" si="1209"/>
        <v>425600</v>
      </c>
      <c r="T566" s="186">
        <f t="shared" ref="T566" si="1211">T12+T106+T222+T327+T397+T499+T526+T560</f>
        <v>6636837.5799999991</v>
      </c>
      <c r="U566" s="186">
        <f t="shared" si="1209"/>
        <v>129680000</v>
      </c>
      <c r="V566" s="186">
        <f t="shared" si="1209"/>
        <v>0</v>
      </c>
      <c r="W566" s="186">
        <f t="shared" ref="W566" si="1212">W12+W106+W222+W327+W397+W499+W526+W560</f>
        <v>0</v>
      </c>
      <c r="X566" s="186">
        <f t="shared" si="1209"/>
        <v>0</v>
      </c>
      <c r="Y566" s="186">
        <f t="shared" ref="Y566:Z566" si="1213">Y12+Y106+Y222+Y327+Y397+Y499+Y526+Y560</f>
        <v>0</v>
      </c>
      <c r="Z566" s="186">
        <f t="shared" si="1213"/>
        <v>3950000</v>
      </c>
      <c r="AA566" s="186">
        <f t="shared" si="1209"/>
        <v>2410584.583333333</v>
      </c>
      <c r="AB566" s="186">
        <f t="shared" si="1209"/>
        <v>67549060</v>
      </c>
      <c r="AC566" s="186">
        <f t="shared" si="1209"/>
        <v>69473819.916666672</v>
      </c>
      <c r="AD566" s="186">
        <f t="shared" si="1209"/>
        <v>9454562.2999999989</v>
      </c>
      <c r="AE566" s="186">
        <f t="shared" si="1059"/>
        <v>146477442.2166667</v>
      </c>
      <c r="AF566" s="186">
        <f t="shared" ref="AF566:AH566" si="1214">AF12+AF106+AF222+AF327+AF397+AF499+AF526+AF560</f>
        <v>194550</v>
      </c>
      <c r="AG566" s="186">
        <f t="shared" si="1214"/>
        <v>0</v>
      </c>
      <c r="AH566" s="186">
        <f t="shared" si="1214"/>
        <v>0</v>
      </c>
      <c r="AI566" s="186">
        <f t="shared" si="1060"/>
        <v>194550</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0</v>
      </c>
      <c r="AO566" s="186">
        <f t="shared" si="1216"/>
        <v>425600</v>
      </c>
      <c r="AP566" s="186">
        <f t="shared" si="1216"/>
        <v>0</v>
      </c>
      <c r="AQ566" s="186">
        <f t="shared" si="1062"/>
        <v>425600</v>
      </c>
      <c r="AR566" s="186">
        <f t="shared" si="1063"/>
        <v>147097592.2166667</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H19" activeCellId="1" sqref="H21 H17:H19"/>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1441</v>
      </c>
      <c r="K2" s="125" t="s">
        <v>1364</v>
      </c>
      <c r="L2" s="125" t="s">
        <v>1365</v>
      </c>
      <c r="M2" s="125" t="s">
        <v>1366</v>
      </c>
      <c r="N2" s="125" t="s">
        <v>1367</v>
      </c>
      <c r="O2" s="125" t="s">
        <v>1368</v>
      </c>
      <c r="P2" s="122" t="s">
        <v>1463</v>
      </c>
      <c r="Q2" s="122" t="s">
        <v>1501</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638369.91666666651</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43500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t="s">
        <v>1558</v>
      </c>
      <c r="E13" s="93"/>
      <c r="F13" s="93"/>
      <c r="G13" s="93"/>
      <c r="H13" s="76"/>
      <c r="I13" s="76"/>
      <c r="J13" s="76"/>
      <c r="K13" s="112"/>
      <c r="N13" s="153"/>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38" t="s">
        <v>45</v>
      </c>
      <c r="E16" s="128" t="s">
        <v>55</v>
      </c>
      <c r="F16" s="128" t="s">
        <v>57</v>
      </c>
      <c r="G16" s="127" t="s">
        <v>27</v>
      </c>
      <c r="H16" s="133" t="s">
        <v>131</v>
      </c>
      <c r="I16" s="128" t="s">
        <v>46</v>
      </c>
      <c r="J16" s="128" t="s">
        <v>132</v>
      </c>
      <c r="K16" s="128" t="s">
        <v>410</v>
      </c>
      <c r="L16" s="128" t="s">
        <v>411</v>
      </c>
      <c r="N16" s="153"/>
    </row>
    <row r="17" spans="2:14" x14ac:dyDescent="0.25">
      <c r="B17" s="93"/>
      <c r="C17" s="514" t="s">
        <v>47</v>
      </c>
      <c r="D17" s="585"/>
      <c r="E17" s="329">
        <v>1</v>
      </c>
      <c r="F17" s="115">
        <v>30000</v>
      </c>
      <c r="G17" s="330">
        <f t="shared" ref="G17:G25" si="0">E17*F17</f>
        <v>30000</v>
      </c>
      <c r="H17" s="657"/>
      <c r="I17" s="116" t="s">
        <v>699</v>
      </c>
      <c r="J17" s="116" t="str">
        <f>VLOOKUP(I17,Presupuesto!$B$11:$C$566,2,0)</f>
        <v>SERVICIOS DE CAPACITACION.</v>
      </c>
      <c r="K17" s="332" t="s">
        <v>1501</v>
      </c>
      <c r="L17" s="116" t="s">
        <v>394</v>
      </c>
      <c r="N17" s="153"/>
    </row>
    <row r="18" spans="2:14" x14ac:dyDescent="0.25">
      <c r="B18" s="93"/>
      <c r="C18" s="171" t="s">
        <v>48</v>
      </c>
      <c r="D18" s="586"/>
      <c r="E18" s="200">
        <v>30</v>
      </c>
      <c r="F18" s="100">
        <v>50</v>
      </c>
      <c r="G18" s="97">
        <f t="shared" si="0"/>
        <v>1500</v>
      </c>
      <c r="H18" s="658"/>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171" t="s">
        <v>49</v>
      </c>
      <c r="D19" s="586"/>
      <c r="E19" s="200">
        <v>30</v>
      </c>
      <c r="F19" s="100">
        <v>150</v>
      </c>
      <c r="G19" s="97">
        <f t="shared" si="0"/>
        <v>4500</v>
      </c>
      <c r="H19" s="658"/>
      <c r="I19" s="98" t="s">
        <v>792</v>
      </c>
      <c r="J19" s="98" t="str">
        <f>VLOOKUP(I19,Presupuesto!$B$11:$C$566,2,0)</f>
        <v>ALIMENTOS B EBIDAS PARA PERSONAS</v>
      </c>
      <c r="K19" s="98" t="str">
        <f t="shared" si="1"/>
        <v>Gestión Tecnologías de Información y Comunicación</v>
      </c>
      <c r="L19" s="98" t="s">
        <v>396</v>
      </c>
      <c r="N19" s="153"/>
    </row>
    <row r="20" spans="2:14" x14ac:dyDescent="0.25">
      <c r="B20" s="93"/>
      <c r="C20" s="171" t="s">
        <v>50</v>
      </c>
      <c r="D20" s="586"/>
      <c r="E20" s="151">
        <v>0</v>
      </c>
      <c r="F20" s="118">
        <v>10000</v>
      </c>
      <c r="G20" s="97">
        <f t="shared" si="0"/>
        <v>0</v>
      </c>
      <c r="H20" s="161"/>
      <c r="I20" s="323" t="s">
        <v>300</v>
      </c>
      <c r="J20" s="98" t="str">
        <f>VLOOKUP(I20,Presupuesto!$B$11:$C$566,2,0)</f>
        <v>PASAJES (26100-00)</v>
      </c>
      <c r="K20" s="98" t="str">
        <f t="shared" si="1"/>
        <v>Gestión Tecnologías de Información y Comunicación</v>
      </c>
      <c r="L20" s="98" t="s">
        <v>412</v>
      </c>
      <c r="N20" s="153"/>
    </row>
    <row r="21" spans="2:14" x14ac:dyDescent="0.25">
      <c r="B21" s="93"/>
      <c r="C21" s="171" t="s">
        <v>417</v>
      </c>
      <c r="D21" s="586"/>
      <c r="E21" s="151">
        <v>30</v>
      </c>
      <c r="F21" s="118">
        <v>250</v>
      </c>
      <c r="G21" s="97">
        <f t="shared" si="0"/>
        <v>7500</v>
      </c>
      <c r="H21" s="658"/>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171" t="s">
        <v>51</v>
      </c>
      <c r="D22" s="586"/>
      <c r="E22" s="200">
        <f>(D17*25)/500</f>
        <v>0</v>
      </c>
      <c r="F22" s="100">
        <v>85</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171" t="s">
        <v>123</v>
      </c>
      <c r="D23" s="586"/>
      <c r="E23" s="200">
        <f>D17/12</f>
        <v>0</v>
      </c>
      <c r="F23" s="100">
        <v>36</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171" t="s">
        <v>34</v>
      </c>
      <c r="D24" s="586"/>
      <c r="E24" s="200">
        <f>D17/12</f>
        <v>0</v>
      </c>
      <c r="F24" s="100">
        <v>80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72" t="s">
        <v>52</v>
      </c>
      <c r="D25" s="587"/>
      <c r="E25" s="213">
        <v>0</v>
      </c>
      <c r="F25" s="119">
        <v>25</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Tecnologías de Información y Comunicación</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43500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471" t="s">
        <v>1567</v>
      </c>
      <c r="E32" s="93"/>
      <c r="F32" s="93"/>
      <c r="G32" s="93"/>
      <c r="H32" s="76"/>
      <c r="I32" s="76"/>
      <c r="J32" s="76"/>
      <c r="K32" s="112"/>
    </row>
    <row r="33" spans="3:12"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7.- Capacitaciones en el area de metodologia y evaluacion de los aprendizajes                             2.- Planeamiento Didactico basado en aprendizaje modular</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88"/>
      <c r="E36" s="329">
        <v>1</v>
      </c>
      <c r="F36" s="115">
        <v>30000</v>
      </c>
      <c r="G36" s="330">
        <f t="shared" ref="G36:G44" si="2">E36*F36</f>
        <v>30000</v>
      </c>
      <c r="H36" s="657"/>
      <c r="I36" s="116" t="s">
        <v>699</v>
      </c>
      <c r="J36" s="116" t="str">
        <f>VLOOKUP(I36,Presupuesto!$B$11:$C$566,2,0)</f>
        <v>SERVICIOS DE CAPACITACION.</v>
      </c>
      <c r="K36" s="332" t="s">
        <v>1501</v>
      </c>
      <c r="L36" s="116" t="s">
        <v>394</v>
      </c>
    </row>
    <row r="37" spans="3:12" x14ac:dyDescent="0.25">
      <c r="C37" s="99" t="s">
        <v>48</v>
      </c>
      <c r="D37" s="589"/>
      <c r="E37" s="200">
        <v>30</v>
      </c>
      <c r="F37" s="100">
        <v>50</v>
      </c>
      <c r="G37" s="97">
        <f t="shared" si="2"/>
        <v>1500</v>
      </c>
      <c r="H37" s="658"/>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89"/>
      <c r="E38" s="200">
        <v>30</v>
      </c>
      <c r="F38" s="100">
        <v>150</v>
      </c>
      <c r="G38" s="97">
        <f t="shared" si="2"/>
        <v>4500</v>
      </c>
      <c r="H38" s="658"/>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89"/>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589"/>
      <c r="E40" s="151">
        <v>30</v>
      </c>
      <c r="F40" s="118">
        <v>250</v>
      </c>
      <c r="G40" s="97">
        <f t="shared" si="2"/>
        <v>7500</v>
      </c>
      <c r="H40" s="658"/>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89"/>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89"/>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89"/>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89"/>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87000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t="s">
        <v>1583</v>
      </c>
      <c r="E51" s="93"/>
      <c r="F51" s="93"/>
      <c r="G51" s="93"/>
      <c r="H51" s="76"/>
      <c r="I51" s="76"/>
      <c r="J51" s="76"/>
      <c r="K51" s="112"/>
    </row>
    <row r="52" spans="3:12"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8.- Capacitaciones en el area de metodologia y evaluacion de los aprendizajes                             2.- Planeamiento Didactico basado en aprendizaje por competencias</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88"/>
      <c r="E55" s="329">
        <v>2</v>
      </c>
      <c r="F55" s="115">
        <v>30000</v>
      </c>
      <c r="G55" s="330">
        <f t="shared" ref="G55:G63" si="4">E55*F55</f>
        <v>60000</v>
      </c>
      <c r="H55" s="657"/>
      <c r="I55" s="116" t="s">
        <v>699</v>
      </c>
      <c r="J55" s="116" t="str">
        <f>VLOOKUP(I55,Presupuesto!$B$11:$C$566,2,0)</f>
        <v>SERVICIOS DE CAPACITACION.</v>
      </c>
      <c r="K55" s="332" t="s">
        <v>1501</v>
      </c>
      <c r="L55" s="116" t="s">
        <v>394</v>
      </c>
    </row>
    <row r="56" spans="3:12" x14ac:dyDescent="0.25">
      <c r="C56" s="99" t="s">
        <v>48</v>
      </c>
      <c r="D56" s="589"/>
      <c r="E56" s="200">
        <v>60</v>
      </c>
      <c r="F56" s="100">
        <v>50</v>
      </c>
      <c r="G56" s="97">
        <f t="shared" si="4"/>
        <v>3000</v>
      </c>
      <c r="H56" s="658"/>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89"/>
      <c r="E57" s="200">
        <v>60</v>
      </c>
      <c r="F57" s="100">
        <v>150</v>
      </c>
      <c r="G57" s="97">
        <f t="shared" si="4"/>
        <v>9000</v>
      </c>
      <c r="H57" s="658"/>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89"/>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589"/>
      <c r="E59" s="151">
        <v>60</v>
      </c>
      <c r="F59" s="118">
        <v>250</v>
      </c>
      <c r="G59" s="97">
        <f t="shared" si="4"/>
        <v>15000</v>
      </c>
      <c r="H59" s="658"/>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89"/>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89"/>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89"/>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89"/>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39442.25</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522" t="s">
        <v>1624</v>
      </c>
      <c r="E70" s="93"/>
      <c r="F70" s="93"/>
      <c r="G70" s="93"/>
      <c r="H70" s="76"/>
      <c r="I70" s="76"/>
      <c r="J70" s="76"/>
      <c r="K70" s="112"/>
    </row>
    <row r="71" spans="3:12"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5. Capacitación en planificación académica (Portafolio Académico)</v>
      </c>
      <c r="D71" s="308"/>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88">
        <v>21</v>
      </c>
      <c r="E74" s="329">
        <v>1</v>
      </c>
      <c r="F74" s="115">
        <v>30000</v>
      </c>
      <c r="G74" s="330">
        <f t="shared" ref="G74:G82" si="7">E74*F74</f>
        <v>30000</v>
      </c>
      <c r="H74" s="657"/>
      <c r="I74" s="116" t="s">
        <v>699</v>
      </c>
      <c r="J74" s="116" t="str">
        <f>VLOOKUP(I74,Presupuesto!$B$11:$C$566,2,0)</f>
        <v>SERVICIOS DE CAPACITACION.</v>
      </c>
      <c r="K74" s="332" t="s">
        <v>1501</v>
      </c>
      <c r="L74" s="116" t="s">
        <v>394</v>
      </c>
    </row>
    <row r="75" spans="3:12" x14ac:dyDescent="0.25">
      <c r="C75" s="99" t="s">
        <v>48</v>
      </c>
      <c r="D75" s="589"/>
      <c r="E75" s="200">
        <v>20</v>
      </c>
      <c r="F75" s="100">
        <v>50</v>
      </c>
      <c r="G75" s="97">
        <f t="shared" si="7"/>
        <v>1000</v>
      </c>
      <c r="H75" s="658"/>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89"/>
      <c r="E76" s="200">
        <f>D74</f>
        <v>21</v>
      </c>
      <c r="F76" s="100">
        <v>150</v>
      </c>
      <c r="G76" s="97">
        <f t="shared" si="7"/>
        <v>3150</v>
      </c>
      <c r="H76" s="658"/>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89"/>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589"/>
      <c r="E78" s="151">
        <v>20</v>
      </c>
      <c r="F78" s="118">
        <v>250</v>
      </c>
      <c r="G78" s="97">
        <f t="shared" si="7"/>
        <v>5000</v>
      </c>
      <c r="H78" s="658"/>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89"/>
      <c r="E79" s="200">
        <f>(D74*25)/500</f>
        <v>1.05</v>
      </c>
      <c r="F79" s="100">
        <v>85</v>
      </c>
      <c r="G79" s="97">
        <f t="shared" si="7"/>
        <v>89.25</v>
      </c>
      <c r="H79" s="658"/>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89"/>
      <c r="E80" s="200">
        <f>D74/12</f>
        <v>1.75</v>
      </c>
      <c r="F80" s="100">
        <v>36</v>
      </c>
      <c r="G80" s="97">
        <f t="shared" si="7"/>
        <v>63</v>
      </c>
      <c r="H80" s="658"/>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89"/>
      <c r="E81" s="200">
        <f>D74/12</f>
        <v>1.75</v>
      </c>
      <c r="F81" s="100">
        <v>80</v>
      </c>
      <c r="G81" s="97">
        <f t="shared" si="7"/>
        <v>140</v>
      </c>
      <c r="H81" s="658"/>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89"/>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27000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08" t="s">
        <v>1582</v>
      </c>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88"/>
      <c r="E93" s="329"/>
      <c r="F93" s="115">
        <v>30000</v>
      </c>
      <c r="G93" s="330">
        <f t="shared" ref="G93:G101" si="9">E93*F93</f>
        <v>0</v>
      </c>
      <c r="H93" s="331"/>
      <c r="I93" s="116" t="s">
        <v>699</v>
      </c>
      <c r="J93" s="116" t="str">
        <f>VLOOKUP(I93,Presupuesto!$B$11:$C$566,2,0)</f>
        <v>SERVICIOS DE CAPACITACION.</v>
      </c>
      <c r="K93" s="332" t="s">
        <v>1501</v>
      </c>
      <c r="L93" s="116" t="s">
        <v>394</v>
      </c>
    </row>
    <row r="94" spans="3:12" x14ac:dyDescent="0.25">
      <c r="C94" s="99" t="s">
        <v>48</v>
      </c>
      <c r="D94" s="589"/>
      <c r="E94" s="200">
        <v>120</v>
      </c>
      <c r="F94" s="100">
        <v>50</v>
      </c>
      <c r="G94" s="97">
        <f t="shared" si="9"/>
        <v>6000</v>
      </c>
      <c r="H94" s="658"/>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89"/>
      <c r="E95" s="200">
        <v>120</v>
      </c>
      <c r="F95" s="100">
        <v>150</v>
      </c>
      <c r="G95" s="97">
        <f t="shared" si="9"/>
        <v>18000</v>
      </c>
      <c r="H95" s="658"/>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89"/>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589"/>
      <c r="E97" s="151">
        <v>120</v>
      </c>
      <c r="F97" s="118">
        <v>25</v>
      </c>
      <c r="G97" s="97">
        <f t="shared" si="9"/>
        <v>3000</v>
      </c>
      <c r="H97" s="658"/>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89"/>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89"/>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89"/>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89"/>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126845.33333333333</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522" t="s">
        <v>1627</v>
      </c>
      <c r="E108" s="93"/>
      <c r="F108" s="93"/>
      <c r="G108" s="93"/>
      <c r="H108" s="76"/>
      <c r="I108" s="76"/>
      <c r="J108" s="76"/>
      <c r="K108" s="112"/>
    </row>
    <row r="109" spans="3:12"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 xml:space="preserve">1. Diagnostico del personal docente de necesidades de capacitacion. 
. Protocolo de Investigacion 
*Diseño, recoleccion, tabulacion y analisis 
* Informe de los resultados
* Elaboaracion de un plan de capacitacion.
</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88">
        <v>32</v>
      </c>
      <c r="E112" s="329">
        <v>4</v>
      </c>
      <c r="F112" s="115">
        <v>30000</v>
      </c>
      <c r="G112" s="330">
        <f t="shared" ref="G112:G120" si="11">E112*F112</f>
        <v>120000</v>
      </c>
      <c r="H112" s="657"/>
      <c r="I112" s="116" t="s">
        <v>699</v>
      </c>
      <c r="J112" s="116" t="str">
        <f>VLOOKUP(I112,Presupuesto!$B$11:$C$566,2,0)</f>
        <v>SERVICIOS DE CAPACITACION.</v>
      </c>
      <c r="K112" s="332" t="s">
        <v>1501</v>
      </c>
      <c r="L112" s="116" t="s">
        <v>394</v>
      </c>
    </row>
    <row r="113" spans="3:12" x14ac:dyDescent="0.25">
      <c r="C113" s="99" t="s">
        <v>48</v>
      </c>
      <c r="D113" s="589"/>
      <c r="E113" s="200">
        <f>D112</f>
        <v>32</v>
      </c>
      <c r="F113" s="100">
        <v>50</v>
      </c>
      <c r="G113" s="97">
        <f t="shared" si="11"/>
        <v>1600</v>
      </c>
      <c r="H113" s="658"/>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89"/>
      <c r="E114" s="200">
        <f>D112</f>
        <v>32</v>
      </c>
      <c r="F114" s="100">
        <v>150</v>
      </c>
      <c r="G114" s="97">
        <f t="shared" si="11"/>
        <v>4800</v>
      </c>
      <c r="H114" s="658"/>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89"/>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589"/>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89"/>
      <c r="E117" s="200">
        <f>(D112*25)/500</f>
        <v>1.6</v>
      </c>
      <c r="F117" s="100">
        <v>85</v>
      </c>
      <c r="G117" s="97">
        <f t="shared" si="11"/>
        <v>136</v>
      </c>
      <c r="H117" s="658"/>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89"/>
      <c r="E118" s="200">
        <f>D112/12</f>
        <v>2.6666666666666665</v>
      </c>
      <c r="F118" s="100">
        <v>36</v>
      </c>
      <c r="G118" s="97">
        <f t="shared" si="11"/>
        <v>96</v>
      </c>
      <c r="H118" s="658"/>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89"/>
      <c r="E119" s="200">
        <f>D112/12</f>
        <v>2.6666666666666665</v>
      </c>
      <c r="F119" s="100">
        <v>80</v>
      </c>
      <c r="G119" s="97">
        <f t="shared" si="11"/>
        <v>213.33333333333331</v>
      </c>
      <c r="H119" s="658"/>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89"/>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62845.333333333336</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71" t="s">
        <v>1647</v>
      </c>
      <c r="E127" s="93"/>
      <c r="F127" s="93"/>
      <c r="G127" s="93"/>
      <c r="H127" s="76"/>
      <c r="I127" s="76"/>
      <c r="J127" s="76"/>
      <c r="K127" s="112"/>
    </row>
    <row r="128" spans="3:12" ht="18.75" x14ac:dyDescent="0.25">
      <c r="C128" s="211"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 xml:space="preserve">Elaboracion de plan de factibilidad, socialización del Plan de Estudios rediseñado
* 2 Asambleas de docentes en los diferentes Centros Regionales Universitarios
*16  ejemplares y distribucion del plan de estudios rediseñado y aprobado y  Diseño de los guiones metodologicos del plan de estudios rediseñado.
*Jornada de socializacion de la matriz y lineamientos para la elaboracion de  los Guiones metologogicos.
**entrega de 20 matrices de guiones metodologicos a los todos los Centros Universitario.
** Conformacion de redes docentes por area disciplinar. 
*** Distribucion de los espacios de aprendizaje por redes en los diferentes Centros Regionales Universitarios 
** Talleres de planeamiento didactico para docentes, </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88">
        <v>32</v>
      </c>
      <c r="E131" s="329"/>
      <c r="F131" s="115">
        <v>30000</v>
      </c>
      <c r="G131" s="330">
        <f t="shared" ref="G131:G139" si="13">E131*F131</f>
        <v>0</v>
      </c>
      <c r="H131" s="331"/>
      <c r="I131" s="116" t="s">
        <v>699</v>
      </c>
      <c r="J131" s="116" t="str">
        <f>VLOOKUP(I131,Presupuesto!$B$11:$C$566,2,0)</f>
        <v>SERVICIOS DE CAPACITACION.</v>
      </c>
      <c r="K131" s="332" t="s">
        <v>1357</v>
      </c>
      <c r="L131" s="116" t="s">
        <v>394</v>
      </c>
    </row>
    <row r="132" spans="3:12" x14ac:dyDescent="0.25">
      <c r="C132" s="99" t="s">
        <v>48</v>
      </c>
      <c r="D132" s="589"/>
      <c r="E132" s="200">
        <f>D131</f>
        <v>32</v>
      </c>
      <c r="F132" s="100">
        <v>50</v>
      </c>
      <c r="G132" s="97">
        <f t="shared" si="13"/>
        <v>1600</v>
      </c>
      <c r="H132" s="658"/>
      <c r="I132" s="98" t="s">
        <v>717</v>
      </c>
      <c r="J132" s="98" t="str">
        <f>VLOOKUP(I132,Presupuesto!$B$11:$C$566,2,0)</f>
        <v>SERVICIOS DE IMPRENTA PUBLIC.Y REPRODUCCION</v>
      </c>
      <c r="K132" s="98" t="str">
        <f>$K$131</f>
        <v>Desarrollo e Innovación Curricular</v>
      </c>
      <c r="L132" s="98" t="s">
        <v>412</v>
      </c>
    </row>
    <row r="133" spans="3:12" x14ac:dyDescent="0.25">
      <c r="C133" s="99" t="s">
        <v>49</v>
      </c>
      <c r="D133" s="589"/>
      <c r="E133" s="200">
        <f>D131</f>
        <v>32</v>
      </c>
      <c r="F133" s="100">
        <v>150</v>
      </c>
      <c r="G133" s="97">
        <f t="shared" si="13"/>
        <v>4800</v>
      </c>
      <c r="H133" s="658"/>
      <c r="I133" s="98" t="s">
        <v>792</v>
      </c>
      <c r="J133" s="98" t="str">
        <f>VLOOKUP(I133,Presupuesto!$B$11:$C$566,2,0)</f>
        <v>ALIMENTOS B EBIDAS PARA PERSONAS</v>
      </c>
      <c r="K133" s="98" t="str">
        <f t="shared" ref="K133:K140" si="14">$K$131</f>
        <v>Desarrollo e Innovación Curricular</v>
      </c>
      <c r="L133" s="98" t="s">
        <v>396</v>
      </c>
    </row>
    <row r="134" spans="3:12" x14ac:dyDescent="0.25">
      <c r="C134" s="99" t="s">
        <v>1653</v>
      </c>
      <c r="D134" s="589"/>
      <c r="E134" s="151">
        <v>28</v>
      </c>
      <c r="F134" s="118">
        <v>2000</v>
      </c>
      <c r="G134" s="97">
        <f t="shared" si="13"/>
        <v>56000</v>
      </c>
      <c r="H134" s="658"/>
      <c r="I134" s="323" t="s">
        <v>301</v>
      </c>
      <c r="J134" s="98" t="str">
        <f>VLOOKUP(I134,Presupuesto!$B$11:$C$566,2,0)</f>
        <v>VIATICOS (26200-00)</v>
      </c>
      <c r="K134" s="98" t="str">
        <f t="shared" si="14"/>
        <v>Desarrollo e Innovación Curricular</v>
      </c>
      <c r="L134" s="98" t="s">
        <v>412</v>
      </c>
    </row>
    <row r="135" spans="3:12" x14ac:dyDescent="0.25">
      <c r="C135" s="99" t="s">
        <v>417</v>
      </c>
      <c r="D135" s="589"/>
      <c r="E135" s="151">
        <v>0</v>
      </c>
      <c r="F135" s="118">
        <v>250</v>
      </c>
      <c r="G135" s="97">
        <f t="shared" si="13"/>
        <v>0</v>
      </c>
      <c r="H135" s="161"/>
      <c r="I135" s="98" t="s">
        <v>821</v>
      </c>
      <c r="J135" s="98" t="str">
        <f>VLOOKUP(I135,Presupuesto!$B$11:$C$566,2,0)</f>
        <v>PRODUCTOS PAPEL Y CARTON</v>
      </c>
      <c r="K135" s="98" t="str">
        <f t="shared" si="14"/>
        <v>Desarrollo e Innovación Curricular</v>
      </c>
      <c r="L135" s="98" t="s">
        <v>412</v>
      </c>
    </row>
    <row r="136" spans="3:12" x14ac:dyDescent="0.25">
      <c r="C136" s="99" t="s">
        <v>51</v>
      </c>
      <c r="D136" s="589"/>
      <c r="E136" s="200">
        <f>(D131*25)/500</f>
        <v>1.6</v>
      </c>
      <c r="F136" s="100">
        <v>85</v>
      </c>
      <c r="G136" s="97">
        <f t="shared" si="13"/>
        <v>136</v>
      </c>
      <c r="H136" s="658"/>
      <c r="I136" s="98" t="s">
        <v>821</v>
      </c>
      <c r="J136" s="98" t="str">
        <f>VLOOKUP(I136,Presupuesto!$B$11:$C$566,2,0)</f>
        <v>PRODUCTOS PAPEL Y CARTON</v>
      </c>
      <c r="K136" s="98" t="str">
        <f t="shared" si="14"/>
        <v>Desarrollo e Innovación Curricular</v>
      </c>
      <c r="L136" s="98" t="s">
        <v>412</v>
      </c>
    </row>
    <row r="137" spans="3:12" x14ac:dyDescent="0.25">
      <c r="C137" s="99" t="s">
        <v>123</v>
      </c>
      <c r="D137" s="589"/>
      <c r="E137" s="200">
        <f>D131/12</f>
        <v>2.6666666666666665</v>
      </c>
      <c r="F137" s="100">
        <v>36</v>
      </c>
      <c r="G137" s="97">
        <f t="shared" si="13"/>
        <v>96</v>
      </c>
      <c r="H137" s="658"/>
      <c r="I137" s="98" t="s">
        <v>942</v>
      </c>
      <c r="J137" s="98" t="str">
        <f>VLOOKUP(I137,Presupuesto!$B$11:$C$566,2,0)</f>
        <v>UTILES DE ESCRITORIO, OFICINA Y ENSE¥ANZA</v>
      </c>
      <c r="K137" s="98" t="str">
        <f t="shared" si="14"/>
        <v>Desarrollo e Innovación Curricular</v>
      </c>
      <c r="L137" s="98" t="s">
        <v>412</v>
      </c>
    </row>
    <row r="138" spans="3:12" x14ac:dyDescent="0.25">
      <c r="C138" s="99" t="s">
        <v>34</v>
      </c>
      <c r="D138" s="589"/>
      <c r="E138" s="200">
        <f>D131/12</f>
        <v>2.6666666666666665</v>
      </c>
      <c r="F138" s="100">
        <v>80</v>
      </c>
      <c r="G138" s="97">
        <f t="shared" si="13"/>
        <v>213.33333333333331</v>
      </c>
      <c r="H138" s="658"/>
      <c r="I138" s="98" t="s">
        <v>942</v>
      </c>
      <c r="J138" s="98" t="str">
        <f>VLOOKUP(I138,Presupuesto!$B$11:$C$566,2,0)</f>
        <v>UTILES DE ESCRITORIO, OFICINA Y ENSE¥ANZA</v>
      </c>
      <c r="K138" s="98" t="str">
        <f t="shared" si="14"/>
        <v>Desarrollo e Innovación Curricular</v>
      </c>
      <c r="L138" s="98" t="s">
        <v>412</v>
      </c>
    </row>
    <row r="139" spans="3:12" x14ac:dyDescent="0.25">
      <c r="C139" s="109" t="s">
        <v>52</v>
      </c>
      <c r="D139" s="589"/>
      <c r="E139" s="213">
        <v>0</v>
      </c>
      <c r="F139" s="119">
        <v>25</v>
      </c>
      <c r="G139" s="97">
        <f t="shared" si="13"/>
        <v>0</v>
      </c>
      <c r="H139" s="161"/>
      <c r="I139" s="98" t="s">
        <v>942</v>
      </c>
      <c r="J139" s="98" t="str">
        <f>VLOOKUP(I139,Presupuesto!$B$11:$C$566,2,0)</f>
        <v>UTILES DE ESCRITORIO, OFICINA Y ENSE¥ANZA</v>
      </c>
      <c r="K139" s="98" t="str">
        <f t="shared" si="14"/>
        <v>Desarrollo e Innovación Curricular</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Desarrollo e Innovación Curricular</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36845.333333333336</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08" t="s">
        <v>1696</v>
      </c>
      <c r="E146" s="93"/>
      <c r="F146" s="93"/>
      <c r="G146" s="93"/>
      <c r="H146" s="76"/>
      <c r="I146" s="76"/>
      <c r="J146" s="76"/>
      <c r="K146" s="112"/>
    </row>
    <row r="147" spans="3:12" ht="18.75" x14ac:dyDescent="0.25">
      <c r="C147" s="211"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 xml:space="preserve">1. Registrar los resultados de proyectos de investigación en  CATIE de la UNAH protegiendo los derechos de autor y la propiedad intelectual.
</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88">
        <v>32</v>
      </c>
      <c r="E150" s="329">
        <v>1</v>
      </c>
      <c r="F150" s="115">
        <v>30000</v>
      </c>
      <c r="G150" s="330">
        <f t="shared" ref="G150:G158" si="15">E150*F150</f>
        <v>30000</v>
      </c>
      <c r="H150" s="657"/>
      <c r="I150" s="116" t="s">
        <v>699</v>
      </c>
      <c r="J150" s="116" t="str">
        <f>VLOOKUP(I150,Presupuesto!$B$11:$C$566,2,0)</f>
        <v>SERVICIOS DE CAPACITACION.</v>
      </c>
      <c r="K150" s="332" t="s">
        <v>1501</v>
      </c>
      <c r="L150" s="116" t="s">
        <v>394</v>
      </c>
    </row>
    <row r="151" spans="3:12" x14ac:dyDescent="0.25">
      <c r="C151" s="99" t="s">
        <v>48</v>
      </c>
      <c r="D151" s="589"/>
      <c r="E151" s="200">
        <f>D150</f>
        <v>32</v>
      </c>
      <c r="F151" s="100">
        <v>50</v>
      </c>
      <c r="G151" s="97">
        <f t="shared" si="15"/>
        <v>1600</v>
      </c>
      <c r="H151" s="658"/>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89"/>
      <c r="E152" s="200">
        <f>D150</f>
        <v>32</v>
      </c>
      <c r="F152" s="100">
        <v>150</v>
      </c>
      <c r="G152" s="97">
        <f t="shared" si="15"/>
        <v>4800</v>
      </c>
      <c r="H152" s="658"/>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89"/>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89"/>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89"/>
      <c r="E155" s="200">
        <f>(D150*25)/500</f>
        <v>1.6</v>
      </c>
      <c r="F155" s="100">
        <v>85</v>
      </c>
      <c r="G155" s="97">
        <f t="shared" si="15"/>
        <v>136</v>
      </c>
      <c r="H155" s="658"/>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89"/>
      <c r="E156" s="200">
        <f>D150/12</f>
        <v>2.6666666666666665</v>
      </c>
      <c r="F156" s="100">
        <v>36</v>
      </c>
      <c r="G156" s="97">
        <f t="shared" si="15"/>
        <v>96</v>
      </c>
      <c r="H156" s="658"/>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89"/>
      <c r="E157" s="200">
        <f>D150/12</f>
        <v>2.6666666666666665</v>
      </c>
      <c r="F157" s="100">
        <v>80</v>
      </c>
      <c r="G157" s="97">
        <f t="shared" si="15"/>
        <v>213.33333333333331</v>
      </c>
      <c r="H157" s="658"/>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89"/>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65347.916666666664</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47" t="s">
        <v>1917</v>
      </c>
      <c r="E165" s="93"/>
      <c r="F165" s="93"/>
      <c r="G165" s="93"/>
      <c r="H165" s="76"/>
      <c r="I165" s="76"/>
      <c r="J165" s="76"/>
      <c r="K165" s="112"/>
    </row>
    <row r="166" spans="3:12" ht="18.75" x14ac:dyDescent="0.25">
      <c r="C166" s="211"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10. Analisis de fuentes de informacion en HEU,Observatorio,Policia etc.Diseño del estudio,informe y socializacion de discusion de hallazgos.</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88">
        <v>25</v>
      </c>
      <c r="E169" s="329">
        <v>2</v>
      </c>
      <c r="F169" s="115">
        <v>30000</v>
      </c>
      <c r="G169" s="330">
        <f t="shared" ref="G169:G177" si="17">E169*F169</f>
        <v>60000</v>
      </c>
      <c r="H169" s="657"/>
      <c r="I169" s="116" t="s">
        <v>699</v>
      </c>
      <c r="J169" s="116" t="str">
        <f>VLOOKUP(I169,Presupuesto!$B$11:$C$566,2,0)</f>
        <v>SERVICIOS DE CAPACITACION.</v>
      </c>
      <c r="K169" s="332" t="s">
        <v>1501</v>
      </c>
      <c r="L169" s="116" t="s">
        <v>394</v>
      </c>
    </row>
    <row r="170" spans="3:12" x14ac:dyDescent="0.25">
      <c r="C170" s="99" t="s">
        <v>48</v>
      </c>
      <c r="D170" s="589"/>
      <c r="E170" s="200">
        <f>D169</f>
        <v>25</v>
      </c>
      <c r="F170" s="100">
        <v>50</v>
      </c>
      <c r="G170" s="97">
        <f t="shared" si="17"/>
        <v>1250</v>
      </c>
      <c r="H170" s="658"/>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89"/>
      <c r="E171" s="200">
        <f>D169</f>
        <v>25</v>
      </c>
      <c r="F171" s="100">
        <v>150</v>
      </c>
      <c r="G171" s="97">
        <f t="shared" si="17"/>
        <v>3750</v>
      </c>
      <c r="H171" s="658"/>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89"/>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89"/>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89"/>
      <c r="E174" s="200">
        <f>(D169*25)/500</f>
        <v>1.25</v>
      </c>
      <c r="F174" s="100">
        <v>85</v>
      </c>
      <c r="G174" s="97">
        <f t="shared" si="17"/>
        <v>106.25</v>
      </c>
      <c r="H174" s="658"/>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89"/>
      <c r="E175" s="200">
        <f>D169/12</f>
        <v>2.0833333333333335</v>
      </c>
      <c r="F175" s="100">
        <v>36</v>
      </c>
      <c r="G175" s="97">
        <f t="shared" si="17"/>
        <v>75</v>
      </c>
      <c r="H175" s="658"/>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89"/>
      <c r="E176" s="200">
        <f>D169/12</f>
        <v>2.0833333333333335</v>
      </c>
      <c r="F176" s="100">
        <v>80</v>
      </c>
      <c r="G176" s="97">
        <f t="shared" si="17"/>
        <v>166.66666666666669</v>
      </c>
      <c r="H176" s="658"/>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89"/>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35347.916666666664</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47" t="s">
        <v>1918</v>
      </c>
      <c r="E184" s="93"/>
      <c r="F184" s="93"/>
      <c r="G184" s="93"/>
      <c r="H184" s="76"/>
      <c r="I184" s="76"/>
      <c r="J184" s="76"/>
      <c r="K184" s="112"/>
    </row>
    <row r="185" spans="3:12" ht="18.75" x14ac:dyDescent="0.25">
      <c r="C185" s="211"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11. Analisis de fuentes de informacion secundaria,diseño del estudio,informe y socializacion de discusion de hallazgos.</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88">
        <v>25</v>
      </c>
      <c r="E188" s="329">
        <v>1</v>
      </c>
      <c r="F188" s="115">
        <v>30000</v>
      </c>
      <c r="G188" s="330">
        <f t="shared" ref="G188:G196" si="19">E188*F188</f>
        <v>30000</v>
      </c>
      <c r="H188" s="657"/>
      <c r="I188" s="116" t="s">
        <v>699</v>
      </c>
      <c r="J188" s="116" t="str">
        <f>VLOOKUP(I188,Presupuesto!$B$11:$C$566,2,0)</f>
        <v>SERVICIOS DE CAPACITACION.</v>
      </c>
      <c r="K188" s="332" t="s">
        <v>1501</v>
      </c>
      <c r="L188" s="116" t="s">
        <v>394</v>
      </c>
    </row>
    <row r="189" spans="3:12" x14ac:dyDescent="0.25">
      <c r="C189" s="99" t="s">
        <v>48</v>
      </c>
      <c r="D189" s="589"/>
      <c r="E189" s="200">
        <f>D188</f>
        <v>25</v>
      </c>
      <c r="F189" s="100">
        <v>50</v>
      </c>
      <c r="G189" s="97">
        <f t="shared" si="19"/>
        <v>1250</v>
      </c>
      <c r="H189" s="658"/>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89"/>
      <c r="E190" s="200">
        <f>D188</f>
        <v>25</v>
      </c>
      <c r="F190" s="100">
        <v>150</v>
      </c>
      <c r="G190" s="97">
        <f t="shared" si="19"/>
        <v>3750</v>
      </c>
      <c r="H190" s="658"/>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89"/>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89"/>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89"/>
      <c r="E193" s="200">
        <f>(D188*25)/500</f>
        <v>1.25</v>
      </c>
      <c r="F193" s="100">
        <v>85</v>
      </c>
      <c r="G193" s="97">
        <f t="shared" si="19"/>
        <v>106.25</v>
      </c>
      <c r="H193" s="658"/>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89"/>
      <c r="E194" s="200">
        <f>D188/12</f>
        <v>2.0833333333333335</v>
      </c>
      <c r="F194" s="100">
        <v>36</v>
      </c>
      <c r="G194" s="97">
        <f t="shared" si="19"/>
        <v>75</v>
      </c>
      <c r="H194" s="658"/>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89"/>
      <c r="E195" s="200">
        <f>D188/12</f>
        <v>2.0833333333333335</v>
      </c>
      <c r="F195" s="100">
        <v>80</v>
      </c>
      <c r="G195" s="97">
        <f t="shared" si="19"/>
        <v>166.66666666666669</v>
      </c>
      <c r="H195" s="658"/>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89"/>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35347.916666666664</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47" t="s">
        <v>1919</v>
      </c>
      <c r="E203" s="93"/>
      <c r="F203" s="93"/>
      <c r="G203" s="93"/>
      <c r="H203" s="76"/>
      <c r="I203" s="76"/>
      <c r="J203" s="76"/>
      <c r="K203" s="112"/>
    </row>
    <row r="204" spans="3:12" ht="18.75" x14ac:dyDescent="0.25">
      <c r="C204" s="211" t="str">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12. Analisis de fuentes de informacion secundaria,diseño del estudio,informe y socializacion de discusion de hallazgos.</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88">
        <v>25</v>
      </c>
      <c r="E207" s="329">
        <v>1</v>
      </c>
      <c r="F207" s="115">
        <v>30000</v>
      </c>
      <c r="G207" s="330">
        <f t="shared" ref="G207:G215" si="21">E207*F207</f>
        <v>30000</v>
      </c>
      <c r="H207" s="657"/>
      <c r="I207" s="116" t="s">
        <v>699</v>
      </c>
      <c r="J207" s="116" t="str">
        <f>VLOOKUP(I207,Presupuesto!$B$11:$C$566,2,0)</f>
        <v>SERVICIOS DE CAPACITACION.</v>
      </c>
      <c r="K207" s="332" t="s">
        <v>1501</v>
      </c>
      <c r="L207" s="116" t="s">
        <v>394</v>
      </c>
    </row>
    <row r="208" spans="3:12" x14ac:dyDescent="0.25">
      <c r="C208" s="99" t="s">
        <v>48</v>
      </c>
      <c r="D208" s="589"/>
      <c r="E208" s="200">
        <f>D207</f>
        <v>25</v>
      </c>
      <c r="F208" s="100">
        <v>50</v>
      </c>
      <c r="G208" s="97">
        <f t="shared" si="21"/>
        <v>1250</v>
      </c>
      <c r="H208" s="658"/>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89"/>
      <c r="E209" s="200">
        <f>D207</f>
        <v>25</v>
      </c>
      <c r="F209" s="100">
        <v>150</v>
      </c>
      <c r="G209" s="97">
        <f t="shared" si="21"/>
        <v>3750</v>
      </c>
      <c r="H209" s="658"/>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89"/>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89"/>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89"/>
      <c r="E212" s="200">
        <f>(D207*25)/500</f>
        <v>1.25</v>
      </c>
      <c r="F212" s="100">
        <v>85</v>
      </c>
      <c r="G212" s="97">
        <f t="shared" si="21"/>
        <v>106.25</v>
      </c>
      <c r="H212" s="658"/>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89"/>
      <c r="E213" s="200">
        <f>D207/12</f>
        <v>2.0833333333333335</v>
      </c>
      <c r="F213" s="100">
        <v>36</v>
      </c>
      <c r="G213" s="97">
        <f t="shared" si="21"/>
        <v>75</v>
      </c>
      <c r="H213" s="658"/>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89"/>
      <c r="E214" s="200">
        <f>D207/12</f>
        <v>2.0833333333333335</v>
      </c>
      <c r="F214" s="100">
        <v>80</v>
      </c>
      <c r="G214" s="97">
        <f t="shared" si="21"/>
        <v>166.66666666666669</v>
      </c>
      <c r="H214" s="658"/>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89"/>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35347.916666666664</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47" t="s">
        <v>1920</v>
      </c>
      <c r="E222" s="93"/>
      <c r="F222" s="93"/>
      <c r="G222" s="93"/>
      <c r="H222" s="76"/>
      <c r="I222" s="76"/>
      <c r="J222" s="76"/>
      <c r="K222" s="112"/>
    </row>
    <row r="223" spans="3:12" ht="18.75" x14ac:dyDescent="0.25">
      <c r="C223" s="211" t="str">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 xml:space="preserve">13. Elaboración y aprobación del protocolo de investigación y ejecución de la investigación </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88">
        <v>25</v>
      </c>
      <c r="E226" s="329">
        <v>1</v>
      </c>
      <c r="F226" s="115">
        <v>30000</v>
      </c>
      <c r="G226" s="330">
        <f t="shared" ref="G226:G234" si="23">E226*F226</f>
        <v>30000</v>
      </c>
      <c r="H226" s="657"/>
      <c r="I226" s="116" t="s">
        <v>699</v>
      </c>
      <c r="J226" s="116" t="str">
        <f>VLOOKUP(I226,Presupuesto!$B$11:$C$566,2,0)</f>
        <v>SERVICIOS DE CAPACITACION.</v>
      </c>
      <c r="K226" s="332" t="s">
        <v>1501</v>
      </c>
      <c r="L226" s="116" t="s">
        <v>394</v>
      </c>
    </row>
    <row r="227" spans="3:12" x14ac:dyDescent="0.25">
      <c r="C227" s="99" t="s">
        <v>48</v>
      </c>
      <c r="D227" s="589"/>
      <c r="E227" s="200">
        <f>D226</f>
        <v>25</v>
      </c>
      <c r="F227" s="100">
        <v>50</v>
      </c>
      <c r="G227" s="97">
        <f t="shared" si="23"/>
        <v>1250</v>
      </c>
      <c r="H227" s="658"/>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89"/>
      <c r="E228" s="200">
        <f>D226</f>
        <v>25</v>
      </c>
      <c r="F228" s="100">
        <v>150</v>
      </c>
      <c r="G228" s="97">
        <f t="shared" si="23"/>
        <v>3750</v>
      </c>
      <c r="H228" s="658"/>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89"/>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89"/>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89"/>
      <c r="E231" s="200">
        <f>(D226*25)/500</f>
        <v>1.25</v>
      </c>
      <c r="F231" s="100">
        <v>85</v>
      </c>
      <c r="G231" s="97">
        <f t="shared" si="23"/>
        <v>106.25</v>
      </c>
      <c r="H231" s="658"/>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89"/>
      <c r="E232" s="200">
        <f>D226/12</f>
        <v>2.0833333333333335</v>
      </c>
      <c r="F232" s="100">
        <v>36</v>
      </c>
      <c r="G232" s="97">
        <f t="shared" si="23"/>
        <v>75</v>
      </c>
      <c r="H232" s="658"/>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89"/>
      <c r="E233" s="200">
        <f>D226/12</f>
        <v>2.0833333333333335</v>
      </c>
      <c r="F233" s="100">
        <v>80</v>
      </c>
      <c r="G233" s="97">
        <f t="shared" si="23"/>
        <v>166.66666666666669</v>
      </c>
      <c r="H233" s="658"/>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89"/>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16 H16:I26 K16:L26 K36 K55 K74 K93 K112 K131 K150 K169 K188 K207 K226 D17:D26 F17:F26" name="bloqueo"/>
    <protectedRange password="DE9D" sqref="E17:E26 E36:E44 E55:E63" name="bloqueo_1"/>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conditionalFormatting sqref="D127">
    <cfRule type="duplicateValues" dxfId="17" priority="1"/>
  </conditionalFormatting>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4" zoomScale="84" zoomScaleNormal="84" workbookViewId="0">
      <selection activeCell="H25" activeCellId="1" sqref="H29:H31 H23:H25"/>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49.285156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1441</v>
      </c>
      <c r="K2" s="122" t="s">
        <v>1364</v>
      </c>
      <c r="L2" s="122" t="s">
        <v>1365</v>
      </c>
      <c r="M2" s="122" t="s">
        <v>1366</v>
      </c>
      <c r="N2" s="122" t="s">
        <v>1367</v>
      </c>
      <c r="O2" s="122" t="s">
        <v>1368</v>
      </c>
      <c r="P2" s="122" t="s">
        <v>1463</v>
      </c>
      <c r="Q2" s="122" t="s">
        <v>1501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8980062.2999999989</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3457224.72</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509" t="s">
        <v>1598</v>
      </c>
      <c r="E13" s="93"/>
      <c r="F13" s="93"/>
      <c r="G13" s="93"/>
      <c r="H13" s="76"/>
      <c r="I13" s="76"/>
      <c r="J13" s="76"/>
      <c r="K13" s="153"/>
      <c r="CA13" s="304"/>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9. Gestionar la formación especializada en el área de las ciencias fisiologicas</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1358</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Docencia y Profesorado Universitario</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Docencia y Profesorado Universitario</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Docencia y Profesorado Universitario</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Docencia y Profesorado Universitario</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Docencia y Profesorado Universitario</v>
      </c>
      <c r="L22" s="98" t="s">
        <v>395</v>
      </c>
    </row>
    <row r="23" spans="3:79" ht="15.75" thickBot="1" x14ac:dyDescent="0.3">
      <c r="C23" s="137" t="s">
        <v>484</v>
      </c>
      <c r="D23" s="199">
        <v>3</v>
      </c>
      <c r="E23" s="152">
        <v>12</v>
      </c>
      <c r="F23" s="305">
        <f>HLOOKUP($C23,$BZ$2:$CM$3,2,0)</f>
        <v>35733.589999999997</v>
      </c>
      <c r="G23" s="113">
        <f>D23*E23*F23</f>
        <v>1286409.2399999998</v>
      </c>
      <c r="H23" s="659"/>
      <c r="I23" s="114" t="s">
        <v>496</v>
      </c>
      <c r="J23" s="114" t="str">
        <f>VLOOKUP(I23,Presupuesto!$B$11:$C$565,2,0)</f>
        <v>SUELDOS Y SALARIOS PERMANENTES</v>
      </c>
      <c r="K23" s="98" t="str">
        <f t="shared" si="0"/>
        <v>Docencia y Profesorado Universitario</v>
      </c>
      <c r="L23" s="98" t="s">
        <v>395</v>
      </c>
    </row>
    <row r="24" spans="3:79" x14ac:dyDescent="0.25">
      <c r="C24" s="171" t="s">
        <v>58</v>
      </c>
      <c r="D24" s="163"/>
      <c r="E24" s="154">
        <v>0</v>
      </c>
      <c r="F24" s="100">
        <f>IF(E23=0,"",(G23/E23)/12*E23)</f>
        <v>107200.76999999996</v>
      </c>
      <c r="G24" s="97">
        <f>F24</f>
        <v>107200.76999999996</v>
      </c>
      <c r="H24" s="660"/>
      <c r="I24" s="116" t="s">
        <v>516</v>
      </c>
      <c r="J24" s="116" t="str">
        <f>VLOOKUP(I24,Presupuesto!$B$11:$C$565,2,0)</f>
        <v>AGUINALDO Y DECIMO CUARTO MES</v>
      </c>
      <c r="K24" s="98" t="str">
        <f t="shared" si="0"/>
        <v>Docencia y Profesorado Universitario</v>
      </c>
      <c r="L24" s="98" t="s">
        <v>395</v>
      </c>
    </row>
    <row r="25" spans="3:79" ht="15.75" thickBot="1" x14ac:dyDescent="0.3">
      <c r="C25" s="172" t="s">
        <v>59</v>
      </c>
      <c r="D25" s="163"/>
      <c r="E25" s="154">
        <v>0</v>
      </c>
      <c r="F25" s="117">
        <f>IF(E23&lt;6,"",((E23-6)/12)*(G23/E23))</f>
        <v>53600.384999999987</v>
      </c>
      <c r="G25" s="97">
        <f>F25</f>
        <v>53600.384999999987</v>
      </c>
      <c r="H25" s="660"/>
      <c r="I25" s="101" t="s">
        <v>519</v>
      </c>
      <c r="J25" s="101" t="str">
        <f>VLOOKUP(I25,Presupuesto!$B$11:$C$565,2,0)</f>
        <v>DECIMOCUARTO MES</v>
      </c>
      <c r="K25" s="98" t="str">
        <f t="shared" si="0"/>
        <v>Docencia y Profesorado Universitario</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Docencia y Profesorado Universitario</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Docencia y Profesorado Universitario</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Docencia y Profesorado Universitario</v>
      </c>
      <c r="L28" s="98" t="s">
        <v>395</v>
      </c>
    </row>
    <row r="29" spans="3:79" ht="15.75" thickBot="1" x14ac:dyDescent="0.3">
      <c r="C29" s="137" t="s">
        <v>486</v>
      </c>
      <c r="D29" s="199">
        <v>5</v>
      </c>
      <c r="E29" s="152">
        <v>12</v>
      </c>
      <c r="F29" s="305">
        <f>HLOOKUP($C29,$BZ$2:$CM$3,2,0)</f>
        <v>29777.99</v>
      </c>
      <c r="G29" s="113">
        <f>D29*E29*F29</f>
        <v>1786679.4000000001</v>
      </c>
      <c r="H29" s="659"/>
      <c r="I29" s="114" t="s">
        <v>496</v>
      </c>
      <c r="J29" s="114" t="str">
        <f>VLOOKUP(I29,Presupuesto!$B$11:$C$565,2,0)</f>
        <v>SUELDOS Y SALARIOS PERMANENTES</v>
      </c>
      <c r="K29" s="98" t="str">
        <f t="shared" si="0"/>
        <v>Docencia y Profesorado Universitario</v>
      </c>
      <c r="L29" s="98" t="s">
        <v>395</v>
      </c>
    </row>
    <row r="30" spans="3:79" x14ac:dyDescent="0.25">
      <c r="C30" s="171" t="s">
        <v>58</v>
      </c>
      <c r="D30" s="163"/>
      <c r="E30" s="154">
        <v>0</v>
      </c>
      <c r="F30" s="100">
        <f>IF(E29=0,"",(G29/E29)/12*E29)</f>
        <v>148889.95000000001</v>
      </c>
      <c r="G30" s="97">
        <f>F30</f>
        <v>148889.95000000001</v>
      </c>
      <c r="H30" s="660"/>
      <c r="I30" s="116" t="s">
        <v>516</v>
      </c>
      <c r="J30" s="116" t="str">
        <f>VLOOKUP(I30,Presupuesto!$B$11:$C$565,2,0)</f>
        <v>AGUINALDO Y DECIMO CUARTO MES</v>
      </c>
      <c r="K30" s="98" t="str">
        <f t="shared" si="0"/>
        <v>Docencia y Profesorado Universitario</v>
      </c>
      <c r="L30" s="98" t="s">
        <v>395</v>
      </c>
    </row>
    <row r="31" spans="3:79" ht="15.75" thickBot="1" x14ac:dyDescent="0.3">
      <c r="C31" s="172" t="s">
        <v>59</v>
      </c>
      <c r="D31" s="163"/>
      <c r="E31" s="154">
        <v>0</v>
      </c>
      <c r="F31" s="117">
        <f>IF(E29&lt;6,"",((E29-6)/12)*(G29/E29))</f>
        <v>74444.975000000006</v>
      </c>
      <c r="G31" s="97">
        <f>F31</f>
        <v>74444.975000000006</v>
      </c>
      <c r="H31" s="660"/>
      <c r="I31" s="101" t="s">
        <v>519</v>
      </c>
      <c r="J31" s="101" t="str">
        <f>VLOOKUP(I31,Presupuesto!$B$11:$C$565,2,0)</f>
        <v>DECIMOCUARTO MES</v>
      </c>
      <c r="K31" s="98" t="str">
        <f t="shared" si="0"/>
        <v>Docencia y Profesorado Universitario</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Docencia y Profesorado Universitario</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Docencia y Profesorado Universitario</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Docencia y Profesorado Universitario</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Docencia y Profesorado Universitario</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Docencia y Profesorado Universitario</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Docencia y Profesorado Universitario</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Docencia y Profesorado Universitario</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Docencia y Profesorado Universitario</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Docencia y Profesorado Universitario</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Docencia y Profesorado Universitario</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Docencia y Profesorado Universitario</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Docencia y Profesorado Universitario</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Docencia y Profesorado Universitario</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Docencia y Profesorado Universitario</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Docencia y Profesorado Universitario</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Docencia y Profesorado Universitario</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Docencia y Profesorado Universitario</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Docencia y Profesorado Universitario</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Docencia y Profesorado Universitario</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Docencia y Profesorado Universitario</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Docencia y Profesorado Universitario</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Docencia y Profesorado Universitario</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Docencia y Profesorado Universitario</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Docencia y Profesorado Universitario</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Docencia y Profesorado Universitario</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Docencia y Profesorado Universitario</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Docencia y Profesorado Universitario</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Docencia y Profesorado Universitario</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Docencia y Profesorado Universitario</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Docencia y Profesorado Universitario</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Docencia y Profesorado Universitario</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Docencia y Profesorado Universitario</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Docencia y Profesorado Universitario</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Docencia y Profesorado Universitario</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Docencia y Profesorado Universitario</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Docencia y Profesorado Universitario</v>
      </c>
      <c r="L67" s="124" t="s">
        <v>394</v>
      </c>
    </row>
    <row r="69" spans="3:12" ht="15.75" thickBot="1" x14ac:dyDescent="0.3">
      <c r="K69" s="153"/>
    </row>
    <row r="70" spans="3:12" ht="15.75" thickBot="1" x14ac:dyDescent="0.3">
      <c r="C70" s="69" t="s">
        <v>43</v>
      </c>
      <c r="D70" s="30">
        <f>SUM(G77:G127)</f>
        <v>857606.12999999989</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525" t="s">
        <v>1623</v>
      </c>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1441</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523">
        <v>2</v>
      </c>
      <c r="E86" s="152">
        <v>12</v>
      </c>
      <c r="F86" s="305">
        <f>HLOOKUP($C86,$BZ$2:$CM$3,2,0)</f>
        <v>31763.19</v>
      </c>
      <c r="G86" s="113">
        <f>D86*E86*F86</f>
        <v>762316.55999999994</v>
      </c>
      <c r="H86" s="659"/>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63526.38</v>
      </c>
      <c r="G87" s="97">
        <f>F87</f>
        <v>63526.38</v>
      </c>
      <c r="H87" s="660"/>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31763.19</v>
      </c>
      <c r="G88" s="97">
        <f>F88</f>
        <v>31763.19</v>
      </c>
      <c r="H88" s="660"/>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270000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543" t="s">
        <v>1868</v>
      </c>
      <c r="E133" s="93"/>
      <c r="F133" s="93"/>
      <c r="G133" s="93"/>
      <c r="H133" s="76"/>
      <c r="I133" s="76"/>
      <c r="J133" s="76"/>
      <c r="K133" s="153"/>
    </row>
    <row r="134" spans="3:12" ht="18.75" x14ac:dyDescent="0.25">
      <c r="C134" s="211"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1. Desarrollo de procesos administrativos y técnicos del Centro de Diagnóstico de Imágenes Biomédicas y Rehabilitación e Investigación</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1441</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v>2</v>
      </c>
      <c r="E185" s="152">
        <v>12</v>
      </c>
      <c r="F185" s="118">
        <v>10000</v>
      </c>
      <c r="G185" s="113">
        <f>D185*E185*F185</f>
        <v>240000</v>
      </c>
      <c r="H185" s="659"/>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20000</v>
      </c>
      <c r="G186" s="120">
        <f>F186</f>
        <v>20000</v>
      </c>
      <c r="H186" s="660"/>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10000</v>
      </c>
      <c r="G187" s="105">
        <f>F187</f>
        <v>10000</v>
      </c>
      <c r="H187" s="661"/>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4395231.4499999993</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541" t="s">
        <v>1963</v>
      </c>
      <c r="E193" s="93"/>
      <c r="F193" s="93"/>
      <c r="G193" s="93"/>
      <c r="H193" s="76"/>
      <c r="I193" s="76"/>
      <c r="J193" s="76"/>
      <c r="K193" s="153"/>
    </row>
    <row r="194" spans="3:12" ht="18.75" x14ac:dyDescent="0.25">
      <c r="C194" s="211"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2. Reclutamiento y selección adecuada de acuerdo a los perfiles propuesto para el plan de mejora del Departamento de Salud pública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1441</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v>2</v>
      </c>
      <c r="E203" s="152">
        <v>12</v>
      </c>
      <c r="F203" s="305">
        <f>HLOOKUP($C203,$BZ$2:$CM$3,2,0)</f>
        <v>35733.589999999997</v>
      </c>
      <c r="G203" s="113">
        <f>D203*E203*F203</f>
        <v>857606.15999999992</v>
      </c>
      <c r="H203" s="659"/>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71467.179999999993</v>
      </c>
      <c r="G204" s="97">
        <f>F204</f>
        <v>71467.179999999993</v>
      </c>
      <c r="H204" s="660"/>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35733.589999999997</v>
      </c>
      <c r="G205" s="97">
        <f>F205</f>
        <v>35733.589999999997</v>
      </c>
      <c r="H205" s="660"/>
      <c r="I205" s="101" t="s">
        <v>519</v>
      </c>
      <c r="J205" s="101" t="str">
        <f>VLOOKUP(I205,Presupuesto!$B$11:$C$565,2,0)</f>
        <v>DECIMOCUARTO MES</v>
      </c>
      <c r="K205" s="98" t="str">
        <f t="shared" si="6"/>
        <v>Posgrado</v>
      </c>
      <c r="L205" s="98" t="s">
        <v>395</v>
      </c>
    </row>
    <row r="206" spans="3:12" ht="15.75" thickBot="1" x14ac:dyDescent="0.3">
      <c r="C206" s="137" t="s">
        <v>485</v>
      </c>
      <c r="D206" s="199">
        <v>8</v>
      </c>
      <c r="E206" s="152">
        <v>12</v>
      </c>
      <c r="F206" s="305">
        <f>HLOOKUP($C206,$BZ$2:$CM$3,2,0)</f>
        <v>31763.19</v>
      </c>
      <c r="G206" s="113">
        <f>D206*E206*F206</f>
        <v>3049266.2399999998</v>
      </c>
      <c r="H206" s="659"/>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254105.52</v>
      </c>
      <c r="G207" s="97">
        <f>F207</f>
        <v>254105.52</v>
      </c>
      <c r="H207" s="660"/>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127052.76</v>
      </c>
      <c r="G208" s="97">
        <f>F208</f>
        <v>127052.76</v>
      </c>
      <c r="H208" s="660"/>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1441</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1441</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1441</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1441</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1441</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1441</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1441</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1441</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1441</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1441</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1441</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1463</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1463</v>
      </c>
      <c r="Q2" s="122" t="s">
        <v>1501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985</v>
      </c>
      <c r="I17" s="98" t="str">
        <f>VLOOKUP(H17,Presupuesto!$B$11:$C$565,2,0)</f>
        <v>MUEBLES VARIOS DE OFICINA</v>
      </c>
      <c r="J17" s="219" t="s">
        <v>1441</v>
      </c>
      <c r="K17" s="98" t="s">
        <v>404</v>
      </c>
    </row>
    <row r="18" spans="2:11" ht="32.25" customHeight="1" x14ac:dyDescent="0.25">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x14ac:dyDescent="0.25">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x14ac:dyDescent="0.25">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x14ac:dyDescent="0.25">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x14ac:dyDescent="0.25">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x14ac:dyDescent="0.25">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x14ac:dyDescent="0.25">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x14ac:dyDescent="0.3">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1441</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1441</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1441</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1441</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1441</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1441</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1441</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1441</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1441</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1441</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1463</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0"/>
  <sheetViews>
    <sheetView showGridLines="0" topLeftCell="A4" workbookViewId="0">
      <selection activeCell="G166" activeCellId="3" sqref="G114 G139 G162 G166"/>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5.42578125" style="86"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1463</v>
      </c>
      <c r="Q2" s="122" t="s">
        <v>1501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1835060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180500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1523</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Capacitar a los estudiantes y Docentes en las diferentes areas del conocimientos (Epiinfo, Spss, Estadistica, Metodología de la investigación, Citiprogram, y Otros)</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10</v>
      </c>
      <c r="E17" s="96">
        <f>HLOOKUP($C17,$CB$2:$CE$3,2,0)</f>
        <v>15000</v>
      </c>
      <c r="F17" s="97">
        <f>D17*E17</f>
        <v>150000</v>
      </c>
      <c r="G17" s="165" t="s">
        <v>1493</v>
      </c>
      <c r="H17" s="98" t="s">
        <v>1014</v>
      </c>
      <c r="I17" s="98" t="str">
        <f>VLOOKUP(H17,Presupuesto!$B$11:$C$565,2,0)</f>
        <v>EQUIPO DE COMPUTACION</v>
      </c>
      <c r="J17" s="219" t="s">
        <v>1501</v>
      </c>
      <c r="K17" s="98" t="s">
        <v>394</v>
      </c>
      <c r="L17" s="98"/>
    </row>
    <row r="18" spans="2:12" x14ac:dyDescent="0.25">
      <c r="B18" s="93"/>
      <c r="C18" s="306" t="s">
        <v>1337</v>
      </c>
      <c r="D18" s="151"/>
      <c r="E18" s="96">
        <f>HLOOKUP($C18,$CB$2:$CE$3,2,0)</f>
        <v>35000</v>
      </c>
      <c r="F18" s="97">
        <f>D18*E18</f>
        <v>0</v>
      </c>
      <c r="G18" s="165"/>
      <c r="H18" s="101" t="s">
        <v>1014</v>
      </c>
      <c r="I18" s="101" t="str">
        <f>VLOOKUP(H18,Presupuesto!$B$11:$C$565,2,0)</f>
        <v>EQUIPO DE COMPUTACION</v>
      </c>
      <c r="J18" s="98" t="str">
        <f t="shared" ref="J18:J29" si="0">$J$17</f>
        <v>Gestión Tecnologías de Información y Comunicación</v>
      </c>
      <c r="K18" s="98" t="s">
        <v>412</v>
      </c>
      <c r="L18" s="98"/>
    </row>
    <row r="19" spans="2:12" x14ac:dyDescent="0.25">
      <c r="B19" s="93"/>
      <c r="C19" s="99" t="s">
        <v>73</v>
      </c>
      <c r="D19" s="151"/>
      <c r="E19" s="100">
        <v>4000</v>
      </c>
      <c r="F19" s="97">
        <f t="shared" ref="F19:F30" si="1">D19*E19</f>
        <v>0</v>
      </c>
      <c r="G19" s="165"/>
      <c r="H19" s="101" t="s">
        <v>986</v>
      </c>
      <c r="I19" s="101" t="str">
        <f>VLOOKUP(H19,Presupuesto!$B$11:$C$565,2,0)</f>
        <v>EQUIPOS VARIOS DE OFICINA</v>
      </c>
      <c r="J19" s="98" t="str">
        <f t="shared" si="0"/>
        <v>Gestión Tecnologías de Información y Comunicación</v>
      </c>
      <c r="K19" s="98" t="s">
        <v>395</v>
      </c>
      <c r="L19" s="98"/>
    </row>
    <row r="20" spans="2:12" x14ac:dyDescent="0.25">
      <c r="B20" s="93"/>
      <c r="C20" s="99" t="s">
        <v>74</v>
      </c>
      <c r="D20" s="151">
        <v>1</v>
      </c>
      <c r="E20" s="100">
        <v>8000</v>
      </c>
      <c r="F20" s="97">
        <f t="shared" si="1"/>
        <v>8000</v>
      </c>
      <c r="G20" s="165" t="s">
        <v>1493</v>
      </c>
      <c r="H20" s="101" t="s">
        <v>1014</v>
      </c>
      <c r="I20" s="101" t="str">
        <f>VLOOKUP(H20,Presupuesto!$B$11:$C$565,2,0)</f>
        <v>EQUIPO DE COMPUTACION</v>
      </c>
      <c r="J20" s="98" t="str">
        <f t="shared" si="0"/>
        <v>Gestión Tecnologías de Información y Comunicación</v>
      </c>
      <c r="K20" s="98" t="s">
        <v>395</v>
      </c>
      <c r="L20" s="98"/>
    </row>
    <row r="21" spans="2:12" x14ac:dyDescent="0.25">
      <c r="B21" s="93"/>
      <c r="C21" s="99" t="s">
        <v>75</v>
      </c>
      <c r="D21" s="151"/>
      <c r="E21" s="100">
        <v>5000</v>
      </c>
      <c r="F21" s="97">
        <f t="shared" si="1"/>
        <v>0</v>
      </c>
      <c r="G21" s="165"/>
      <c r="H21" s="101" t="s">
        <v>1014</v>
      </c>
      <c r="I21" s="101" t="str">
        <f>VLOOKUP(H21,Presupuesto!$B$11:$C$565,2,0)</f>
        <v>EQUIPO DE COMPUTACION</v>
      </c>
      <c r="J21" s="98" t="str">
        <f t="shared" si="0"/>
        <v>Gestión Tecnologías de Información y Comunicación</v>
      </c>
      <c r="K21" s="98" t="s">
        <v>395</v>
      </c>
      <c r="L21" s="98"/>
    </row>
    <row r="22" spans="2:12" x14ac:dyDescent="0.25">
      <c r="B22" s="93"/>
      <c r="C22" s="99" t="s">
        <v>35</v>
      </c>
      <c r="D22" s="151"/>
      <c r="E22" s="100">
        <v>13000</v>
      </c>
      <c r="F22" s="97">
        <f t="shared" si="1"/>
        <v>0</v>
      </c>
      <c r="G22" s="165"/>
      <c r="H22" s="101" t="s">
        <v>1000</v>
      </c>
      <c r="I22" s="101" t="str">
        <f>VLOOKUP(H22,Presupuesto!$B$11:$C$565,2,0)</f>
        <v>EQUIPO DE TRANSPORTE TRACCION Y ELEVACION</v>
      </c>
      <c r="J22" s="98" t="str">
        <f t="shared" si="0"/>
        <v>Gestión Tecnologías de Información y Comunicación</v>
      </c>
      <c r="K22" s="98" t="s">
        <v>395</v>
      </c>
      <c r="L22" s="98"/>
    </row>
    <row r="23" spans="2:12" x14ac:dyDescent="0.25">
      <c r="B23" s="93"/>
      <c r="C23" s="99" t="s">
        <v>76</v>
      </c>
      <c r="D23" s="151"/>
      <c r="E23" s="100">
        <v>15000</v>
      </c>
      <c r="F23" s="97">
        <f t="shared" si="1"/>
        <v>0</v>
      </c>
      <c r="G23" s="165"/>
      <c r="H23" s="101" t="s">
        <v>1000</v>
      </c>
      <c r="I23" s="101" t="str">
        <f>VLOOKUP(H23,Presupuesto!$B$11:$C$565,2,0)</f>
        <v>EQUIPO DE TRANSPORTE TRACCION Y ELEVACION</v>
      </c>
      <c r="J23" s="98" t="str">
        <f t="shared" si="0"/>
        <v>Gestión Tecnologías de Información y Comunicación</v>
      </c>
      <c r="K23" s="98" t="s">
        <v>395</v>
      </c>
      <c r="L23" s="98"/>
    </row>
    <row r="24" spans="2:12" x14ac:dyDescent="0.25">
      <c r="B24" s="93"/>
      <c r="C24" s="99" t="s">
        <v>77</v>
      </c>
      <c r="D24" s="151"/>
      <c r="E24" s="100">
        <v>10000</v>
      </c>
      <c r="F24" s="97">
        <f t="shared" si="1"/>
        <v>0</v>
      </c>
      <c r="G24" s="165"/>
      <c r="H24" s="101" t="s">
        <v>1000</v>
      </c>
      <c r="I24" s="101" t="str">
        <f>VLOOKUP(H24,Presupuesto!$B$11:$C$565,2,0)</f>
        <v>EQUIPO DE TRANSPORTE TRACCION Y ELEVACION</v>
      </c>
      <c r="J24" s="98" t="str">
        <f t="shared" si="0"/>
        <v>Gestión Tecnologías de Información y Comunicación</v>
      </c>
      <c r="K24" s="98" t="s">
        <v>403</v>
      </c>
      <c r="L24" s="98"/>
    </row>
    <row r="25" spans="2:12" x14ac:dyDescent="0.25">
      <c r="C25" s="99" t="s">
        <v>78</v>
      </c>
      <c r="D25" s="151"/>
      <c r="E25" s="100">
        <v>10000</v>
      </c>
      <c r="F25" s="97">
        <f t="shared" si="1"/>
        <v>0</v>
      </c>
      <c r="G25" s="165"/>
      <c r="H25" s="101" t="s">
        <v>1046</v>
      </c>
      <c r="I25" s="101" t="str">
        <f>VLOOKUP(H25,Presupuesto!$B$11:$C$565,2,0)</f>
        <v>APLICACIONES INFORMATICAS</v>
      </c>
      <c r="J25" s="98" t="str">
        <f t="shared" si="0"/>
        <v>Gestión Tecnologías de Información y Comunicación</v>
      </c>
      <c r="K25" s="98" t="s">
        <v>399</v>
      </c>
      <c r="L25" s="98"/>
    </row>
    <row r="26" spans="2:12" x14ac:dyDescent="0.25">
      <c r="C26" s="109" t="s">
        <v>79</v>
      </c>
      <c r="D26" s="151"/>
      <c r="E26" s="100">
        <v>2000</v>
      </c>
      <c r="F26" s="97">
        <f t="shared" si="1"/>
        <v>0</v>
      </c>
      <c r="G26" s="165"/>
      <c r="H26" s="110" t="s">
        <v>1014</v>
      </c>
      <c r="I26" s="110" t="str">
        <f>VLOOKUP(H26,Presupuesto!$B$11:$C$565,2,0)</f>
        <v>EQUIPO DE COMPUTACION</v>
      </c>
      <c r="J26" s="98" t="str">
        <f t="shared" si="0"/>
        <v>Gestión Tecnologías de Información y Comunicación</v>
      </c>
      <c r="K26" s="98" t="s">
        <v>395</v>
      </c>
      <c r="L26" s="98"/>
    </row>
    <row r="27" spans="2:12" x14ac:dyDescent="0.25">
      <c r="C27" s="109" t="s">
        <v>1466</v>
      </c>
      <c r="D27" s="151">
        <v>15</v>
      </c>
      <c r="E27" s="100">
        <v>1500</v>
      </c>
      <c r="F27" s="97">
        <f t="shared" si="1"/>
        <v>22500</v>
      </c>
      <c r="G27" s="165" t="s">
        <v>1493</v>
      </c>
      <c r="H27" s="110" t="s">
        <v>946</v>
      </c>
      <c r="I27" s="110" t="str">
        <f>VLOOKUP(H27,Presupuesto!$B$11:$C$565,2,0)</f>
        <v>UTILES Y MATERIALES ELECTRICOS</v>
      </c>
      <c r="J27" s="98" t="str">
        <f t="shared" si="0"/>
        <v>Gestión Tecnologías de Información y Comunicación</v>
      </c>
      <c r="K27" s="98" t="s">
        <v>395</v>
      </c>
      <c r="L27" s="98"/>
    </row>
    <row r="28" spans="2:12" x14ac:dyDescent="0.25">
      <c r="C28" s="109" t="s">
        <v>80</v>
      </c>
      <c r="D28" s="151"/>
      <c r="E28" s="100">
        <v>1500</v>
      </c>
      <c r="F28" s="97">
        <f t="shared" si="1"/>
        <v>0</v>
      </c>
      <c r="G28" s="165"/>
      <c r="H28" s="110" t="s">
        <v>1014</v>
      </c>
      <c r="I28" s="110" t="str">
        <f>VLOOKUP(H28,Presupuesto!$B$11:$C$565,2,0)</f>
        <v>EQUIPO DE COMPUTACION</v>
      </c>
      <c r="J28" s="98" t="str">
        <f t="shared" si="0"/>
        <v>Gestión Tecnologías de Información y Comunicación</v>
      </c>
      <c r="K28" s="98" t="s">
        <v>395</v>
      </c>
      <c r="L28" s="98"/>
    </row>
    <row r="29" spans="2:12" x14ac:dyDescent="0.25">
      <c r="C29" s="109" t="s">
        <v>81</v>
      </c>
      <c r="D29" s="151"/>
      <c r="E29" s="100">
        <v>500</v>
      </c>
      <c r="F29" s="97">
        <f t="shared" si="1"/>
        <v>0</v>
      </c>
      <c r="G29" s="165"/>
      <c r="H29" s="110" t="s">
        <v>955</v>
      </c>
      <c r="I29" s="110" t="str">
        <f>VLOOKUP(H29,Presupuesto!$B$11:$C$565,2,0)</f>
        <v>OTROS RESPUESTOS Y ACCESORIOS MENORES</v>
      </c>
      <c r="J29" s="98" t="str">
        <f t="shared" si="0"/>
        <v>Gestión Tecnologías de Información y Comunicación</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Gestión Tecnologías de Información y Comunicación</v>
      </c>
      <c r="K30" s="124" t="s">
        <v>394</v>
      </c>
      <c r="L30" s="124"/>
    </row>
    <row r="31" spans="2:12" s="467" customFormat="1" x14ac:dyDescent="0.25">
      <c r="B31" s="93"/>
      <c r="C31" s="557"/>
      <c r="D31" s="93"/>
      <c r="E31" s="558"/>
      <c r="F31" s="558"/>
      <c r="G31" s="559"/>
      <c r="H31" s="560"/>
      <c r="I31" s="560"/>
      <c r="J31" s="560"/>
      <c r="K31" s="560"/>
      <c r="L31" s="560"/>
    </row>
    <row r="32" spans="2:12" s="467" customFormat="1" ht="15.75" thickBot="1" x14ac:dyDescent="0.3">
      <c r="B32" s="93"/>
      <c r="C32" s="557"/>
      <c r="D32" s="93"/>
      <c r="E32" s="558"/>
      <c r="F32" s="558"/>
      <c r="G32" s="559"/>
      <c r="H32" s="560"/>
      <c r="I32" s="560"/>
      <c r="J32" s="560"/>
      <c r="K32" s="560"/>
      <c r="L32" s="560"/>
    </row>
    <row r="33" spans="2:12" ht="16.5" customHeight="1" thickBot="1" x14ac:dyDescent="0.3">
      <c r="B33" s="93"/>
      <c r="C33" s="29" t="s">
        <v>43</v>
      </c>
      <c r="D33" s="108">
        <f>SUM(F40:F53)</f>
        <v>461060</v>
      </c>
      <c r="E33" s="467"/>
      <c r="F33" s="70"/>
      <c r="G33" s="79"/>
      <c r="H33" s="70"/>
      <c r="I33" s="70"/>
      <c r="J33" s="467"/>
      <c r="K33" s="467"/>
      <c r="L33" s="467"/>
    </row>
    <row r="34" spans="2:12" s="467" customFormat="1" ht="16.5" customHeight="1" x14ac:dyDescent="0.25">
      <c r="B34" s="93"/>
      <c r="C34" s="70"/>
      <c r="D34" s="31"/>
      <c r="E34" s="93"/>
      <c r="F34" s="93"/>
      <c r="G34" s="93"/>
      <c r="H34" s="76"/>
      <c r="I34" s="76"/>
      <c r="J34" s="76"/>
      <c r="K34" s="112"/>
    </row>
    <row r="35" spans="2:12" s="467" customFormat="1" ht="16.5" customHeight="1" x14ac:dyDescent="0.25">
      <c r="B35" s="93"/>
      <c r="C35" s="70"/>
      <c r="D35" s="31"/>
      <c r="E35" s="93"/>
      <c r="F35" s="93"/>
      <c r="G35" s="93"/>
      <c r="H35" s="76"/>
      <c r="I35" s="76"/>
      <c r="J35" s="76"/>
      <c r="K35" s="112"/>
    </row>
    <row r="36" spans="2:12" s="467" customFormat="1" ht="16.5" customHeight="1" x14ac:dyDescent="0.25">
      <c r="B36" s="93"/>
      <c r="C36" s="202" t="s">
        <v>392</v>
      </c>
      <c r="D36" s="491" t="s">
        <v>1608</v>
      </c>
      <c r="E36" s="93"/>
      <c r="F36" s="93"/>
      <c r="G36" s="93"/>
      <c r="H36" s="76"/>
      <c r="I36" s="76"/>
      <c r="J36" s="76"/>
      <c r="K36" s="112"/>
    </row>
    <row r="37" spans="2:12" ht="18.75" x14ac:dyDescent="0.2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Posgrado'!$E:$F,2,FALSE),IFERROR(VLOOKUP(D36,'17. Gestión TIC'!$E:$F,2,FALSE),IFERROR(VLOOKUP(D36,'16. Desa. del Sistema Educ.Sup.'!$E:$F,2,FALSE),IFERROR(VLOOKUP(D36,'9. Cultura de Inno. Insti...'!$E:$F,2,FALSE),VLOOKUP(D36,'7. Lo Esencial de la Reforma U.'!$E:$F,2,0)))))))))))))))))</f>
        <v xml:space="preserve">5. Desarrolllar actividades educativas de aprendizaje en la asignaturas que imparte el departamento de Ciencias Morfologícas  </v>
      </c>
      <c r="D37" s="31"/>
      <c r="E37" s="93"/>
      <c r="F37" s="93"/>
      <c r="G37" s="93"/>
      <c r="H37" s="76"/>
      <c r="I37" s="76"/>
      <c r="J37" s="76"/>
      <c r="K37" s="112"/>
      <c r="L37" s="467"/>
    </row>
    <row r="38" spans="2:12" x14ac:dyDescent="0.25">
      <c r="C38" s="467"/>
      <c r="D38" s="467"/>
      <c r="E38" s="467"/>
      <c r="F38" s="93"/>
      <c r="G38" s="76"/>
      <c r="H38" s="76"/>
      <c r="I38" s="76"/>
      <c r="J38" s="467"/>
      <c r="K38" s="467"/>
      <c r="L38" s="467"/>
    </row>
    <row r="39" spans="2:12" ht="30.75" thickBot="1" x14ac:dyDescent="0.3">
      <c r="C39" s="149" t="s">
        <v>44</v>
      </c>
      <c r="D39" s="149" t="s">
        <v>55</v>
      </c>
      <c r="E39" s="149" t="s">
        <v>57</v>
      </c>
      <c r="F39" s="150" t="s">
        <v>27</v>
      </c>
      <c r="G39" s="150" t="s">
        <v>131</v>
      </c>
      <c r="H39" s="149" t="s">
        <v>46</v>
      </c>
      <c r="I39" s="149" t="s">
        <v>132</v>
      </c>
      <c r="J39" s="149" t="s">
        <v>410</v>
      </c>
      <c r="K39" s="149" t="s">
        <v>411</v>
      </c>
      <c r="L39" s="149" t="s">
        <v>464</v>
      </c>
    </row>
    <row r="40" spans="2:12" ht="15.75" thickBot="1" x14ac:dyDescent="0.3">
      <c r="C40" s="306" t="s">
        <v>1339</v>
      </c>
      <c r="D40" s="158">
        <v>8</v>
      </c>
      <c r="E40" s="96">
        <f>HLOOKUP($C40,$CB$2:$CE$3,2,0)</f>
        <v>15000</v>
      </c>
      <c r="F40" s="97">
        <f>D40*E40</f>
        <v>120000</v>
      </c>
      <c r="G40" s="165" t="s">
        <v>1493</v>
      </c>
      <c r="H40" s="98" t="s">
        <v>1014</v>
      </c>
      <c r="I40" s="98" t="str">
        <f>VLOOKUP(H40,Presupuesto!$B$11:$C$565,2,0)</f>
        <v>EQUIPO DE COMPUTACION</v>
      </c>
      <c r="J40" s="219" t="s">
        <v>1501</v>
      </c>
      <c r="K40" s="98" t="s">
        <v>394</v>
      </c>
      <c r="L40" s="98"/>
    </row>
    <row r="41" spans="2:12" x14ac:dyDescent="0.25">
      <c r="C41" s="306" t="s">
        <v>1337</v>
      </c>
      <c r="D41" s="151">
        <v>6</v>
      </c>
      <c r="E41" s="96">
        <f>HLOOKUP($C41,$CB$2:$CE$3,2,0)</f>
        <v>35000</v>
      </c>
      <c r="F41" s="97">
        <f>D41*E41</f>
        <v>210000</v>
      </c>
      <c r="G41" s="165" t="s">
        <v>1493</v>
      </c>
      <c r="H41" s="101" t="s">
        <v>1014</v>
      </c>
      <c r="I41" s="101" t="str">
        <f>VLOOKUP(H41,Presupuesto!$B$11:$C$565,2,0)</f>
        <v>EQUIPO DE COMPUTACION</v>
      </c>
      <c r="J41" s="98" t="str">
        <f t="shared" ref="J41:J53" si="3">$J$17</f>
        <v>Gestión Tecnologías de Información y Comunicación</v>
      </c>
      <c r="K41" s="98" t="s">
        <v>412</v>
      </c>
      <c r="L41" s="98"/>
    </row>
    <row r="42" spans="2:12" x14ac:dyDescent="0.25">
      <c r="C42" s="99" t="s">
        <v>73</v>
      </c>
      <c r="D42" s="151">
        <v>2</v>
      </c>
      <c r="E42" s="100">
        <v>4000</v>
      </c>
      <c r="F42" s="97">
        <f t="shared" ref="F42:F53" si="4">D42*E42</f>
        <v>8000</v>
      </c>
      <c r="G42" s="165" t="s">
        <v>1493</v>
      </c>
      <c r="H42" s="101" t="s">
        <v>986</v>
      </c>
      <c r="I42" s="101" t="str">
        <f>VLOOKUP(H42,Presupuesto!$B$11:$C$565,2,0)</f>
        <v>EQUIPOS VARIOS DE OFICINA</v>
      </c>
      <c r="J42" s="98" t="str">
        <f t="shared" si="3"/>
        <v>Gestión Tecnologías de Información y Comunicación</v>
      </c>
      <c r="K42" s="98" t="s">
        <v>395</v>
      </c>
      <c r="L42" s="98"/>
    </row>
    <row r="43" spans="2:12" x14ac:dyDescent="0.25">
      <c r="C43" s="99" t="s">
        <v>74</v>
      </c>
      <c r="D43" s="151"/>
      <c r="E43" s="100">
        <v>8000</v>
      </c>
      <c r="F43" s="97">
        <f t="shared" si="4"/>
        <v>0</v>
      </c>
      <c r="G43" s="165" t="s">
        <v>1493</v>
      </c>
      <c r="H43" s="101" t="s">
        <v>1014</v>
      </c>
      <c r="I43" s="101" t="str">
        <f>VLOOKUP(H43,Presupuesto!$B$11:$C$565,2,0)</f>
        <v>EQUIPO DE COMPUTACION</v>
      </c>
      <c r="J43" s="98" t="str">
        <f t="shared" si="3"/>
        <v>Gestión Tecnologías de Información y Comunicación</v>
      </c>
      <c r="K43" s="98" t="s">
        <v>395</v>
      </c>
      <c r="L43" s="98"/>
    </row>
    <row r="44" spans="2:12" x14ac:dyDescent="0.25">
      <c r="C44" s="99" t="s">
        <v>75</v>
      </c>
      <c r="D44" s="151"/>
      <c r="E44" s="100">
        <v>5000</v>
      </c>
      <c r="F44" s="97">
        <f t="shared" si="4"/>
        <v>0</v>
      </c>
      <c r="G44" s="165"/>
      <c r="H44" s="101" t="s">
        <v>1014</v>
      </c>
      <c r="I44" s="101" t="str">
        <f>VLOOKUP(H44,Presupuesto!$B$11:$C$565,2,0)</f>
        <v>EQUIPO DE COMPUTACION</v>
      </c>
      <c r="J44" s="98" t="str">
        <f t="shared" si="3"/>
        <v>Gestión Tecnologías de Información y Comunicación</v>
      </c>
      <c r="K44" s="98" t="s">
        <v>395</v>
      </c>
      <c r="L44" s="98"/>
    </row>
    <row r="45" spans="2:12" x14ac:dyDescent="0.25">
      <c r="C45" s="99" t="s">
        <v>35</v>
      </c>
      <c r="D45" s="151">
        <v>8</v>
      </c>
      <c r="E45" s="100">
        <v>13000</v>
      </c>
      <c r="F45" s="97">
        <f t="shared" si="4"/>
        <v>104000</v>
      </c>
      <c r="G45" s="165" t="s">
        <v>1493</v>
      </c>
      <c r="H45" s="101" t="s">
        <v>1000</v>
      </c>
      <c r="I45" s="101" t="str">
        <f>VLOOKUP(H45,Presupuesto!$B$11:$C$565,2,0)</f>
        <v>EQUIPO DE TRANSPORTE TRACCION Y ELEVACION</v>
      </c>
      <c r="J45" s="98" t="str">
        <f t="shared" si="3"/>
        <v>Gestión Tecnologías de Información y Comunicación</v>
      </c>
      <c r="K45" s="98" t="s">
        <v>395</v>
      </c>
      <c r="L45" s="98"/>
    </row>
    <row r="46" spans="2:12" x14ac:dyDescent="0.25">
      <c r="C46" s="99" t="s">
        <v>76</v>
      </c>
      <c r="D46" s="151"/>
      <c r="E46" s="100">
        <v>15000</v>
      </c>
      <c r="F46" s="97">
        <f t="shared" si="4"/>
        <v>0</v>
      </c>
      <c r="G46" s="165"/>
      <c r="H46" s="101" t="s">
        <v>1000</v>
      </c>
      <c r="I46" s="101" t="str">
        <f>VLOOKUP(H46,Presupuesto!$B$11:$C$565,2,0)</f>
        <v>EQUIPO DE TRANSPORTE TRACCION Y ELEVACION</v>
      </c>
      <c r="J46" s="98" t="str">
        <f t="shared" si="3"/>
        <v>Gestión Tecnologías de Información y Comunicación</v>
      </c>
      <c r="K46" s="98" t="s">
        <v>395</v>
      </c>
      <c r="L46" s="98"/>
    </row>
    <row r="47" spans="2:12" x14ac:dyDescent="0.25">
      <c r="C47" s="99" t="s">
        <v>77</v>
      </c>
      <c r="D47" s="151"/>
      <c r="E47" s="100">
        <v>10000</v>
      </c>
      <c r="F47" s="97">
        <f t="shared" si="4"/>
        <v>0</v>
      </c>
      <c r="G47" s="165"/>
      <c r="H47" s="101" t="s">
        <v>1000</v>
      </c>
      <c r="I47" s="101" t="str">
        <f>VLOOKUP(H47,Presupuesto!$B$11:$C$565,2,0)</f>
        <v>EQUIPO DE TRANSPORTE TRACCION Y ELEVACION</v>
      </c>
      <c r="J47" s="98" t="str">
        <f t="shared" si="3"/>
        <v>Gestión Tecnologías de Información y Comunicación</v>
      </c>
      <c r="K47" s="98" t="s">
        <v>403</v>
      </c>
      <c r="L47" s="98"/>
    </row>
    <row r="48" spans="2:12" x14ac:dyDescent="0.25">
      <c r="C48" s="99" t="s">
        <v>78</v>
      </c>
      <c r="D48" s="151"/>
      <c r="E48" s="100">
        <v>10000</v>
      </c>
      <c r="F48" s="97">
        <f t="shared" si="4"/>
        <v>0</v>
      </c>
      <c r="G48" s="165"/>
      <c r="H48" s="101" t="s">
        <v>1046</v>
      </c>
      <c r="I48" s="101" t="str">
        <f>VLOOKUP(H48,Presupuesto!$B$11:$C$565,2,0)</f>
        <v>APLICACIONES INFORMATICAS</v>
      </c>
      <c r="J48" s="98" t="str">
        <f t="shared" si="3"/>
        <v>Gestión Tecnologías de Información y Comunicación</v>
      </c>
      <c r="K48" s="98" t="s">
        <v>399</v>
      </c>
      <c r="L48" s="98"/>
    </row>
    <row r="49" spans="3:12" x14ac:dyDescent="0.25">
      <c r="C49" s="109" t="s">
        <v>79</v>
      </c>
      <c r="D49" s="151">
        <v>2</v>
      </c>
      <c r="E49" s="100">
        <v>2000</v>
      </c>
      <c r="F49" s="97">
        <f t="shared" si="4"/>
        <v>4000</v>
      </c>
      <c r="G49" s="165" t="s">
        <v>1493</v>
      </c>
      <c r="H49" s="110" t="s">
        <v>1014</v>
      </c>
      <c r="I49" s="110" t="str">
        <f>VLOOKUP(H49,Presupuesto!$B$11:$C$565,2,0)</f>
        <v>EQUIPO DE COMPUTACION</v>
      </c>
      <c r="J49" s="98" t="str">
        <f t="shared" si="3"/>
        <v>Gestión Tecnologías de Información y Comunicación</v>
      </c>
      <c r="K49" s="98" t="s">
        <v>395</v>
      </c>
      <c r="L49" s="98"/>
    </row>
    <row r="50" spans="3:12" x14ac:dyDescent="0.25">
      <c r="C50" s="109" t="s">
        <v>1466</v>
      </c>
      <c r="D50" s="151">
        <v>10</v>
      </c>
      <c r="E50" s="100">
        <v>1500</v>
      </c>
      <c r="F50" s="97">
        <f t="shared" si="4"/>
        <v>15000</v>
      </c>
      <c r="G50" s="165" t="s">
        <v>1493</v>
      </c>
      <c r="H50" s="110" t="s">
        <v>946</v>
      </c>
      <c r="I50" s="110" t="str">
        <f>VLOOKUP(H50,Presupuesto!$B$11:$C$565,2,0)</f>
        <v>UTILES Y MATERIALES ELECTRICOS</v>
      </c>
      <c r="J50" s="98" t="str">
        <f t="shared" si="3"/>
        <v>Gestión Tecnologías de Información y Comunicación</v>
      </c>
      <c r="K50" s="98" t="s">
        <v>395</v>
      </c>
      <c r="L50" s="98"/>
    </row>
    <row r="51" spans="3:12" x14ac:dyDescent="0.25">
      <c r="C51" s="109" t="s">
        <v>80</v>
      </c>
      <c r="D51" s="151"/>
      <c r="E51" s="100">
        <v>1500</v>
      </c>
      <c r="F51" s="97">
        <f t="shared" si="4"/>
        <v>0</v>
      </c>
      <c r="G51" s="165"/>
      <c r="H51" s="110" t="s">
        <v>1014</v>
      </c>
      <c r="I51" s="110" t="str">
        <f>VLOOKUP(H51,Presupuesto!$B$11:$C$565,2,0)</f>
        <v>EQUIPO DE COMPUTACION</v>
      </c>
      <c r="J51" s="98" t="str">
        <f t="shared" si="3"/>
        <v>Gestión Tecnologías de Información y Comunicación</v>
      </c>
      <c r="K51" s="98" t="s">
        <v>395</v>
      </c>
      <c r="L51" s="98"/>
    </row>
    <row r="52" spans="3:12" x14ac:dyDescent="0.25">
      <c r="C52" s="109" t="s">
        <v>81</v>
      </c>
      <c r="D52" s="151"/>
      <c r="E52" s="100">
        <v>500</v>
      </c>
      <c r="F52" s="97">
        <f t="shared" si="4"/>
        <v>0</v>
      </c>
      <c r="G52" s="165"/>
      <c r="H52" s="110" t="s">
        <v>955</v>
      </c>
      <c r="I52" s="110" t="str">
        <f>VLOOKUP(H52,Presupuesto!$B$11:$C$565,2,0)</f>
        <v>OTROS RESPUESTOS Y ACCESORIOS MENORES</v>
      </c>
      <c r="J52" s="98" t="str">
        <f t="shared" si="3"/>
        <v>Gestión Tecnologías de Información y Comunicación</v>
      </c>
      <c r="K52" s="98" t="s">
        <v>395</v>
      </c>
      <c r="L52" s="98"/>
    </row>
    <row r="53" spans="3:12" ht="15.75" thickBot="1" x14ac:dyDescent="0.3">
      <c r="C53" s="102" t="s">
        <v>82</v>
      </c>
      <c r="D53" s="159">
        <v>3</v>
      </c>
      <c r="E53" s="104">
        <v>20</v>
      </c>
      <c r="F53" s="105">
        <f t="shared" si="4"/>
        <v>60</v>
      </c>
      <c r="G53" s="162" t="s">
        <v>1493</v>
      </c>
      <c r="H53" s="106" t="s">
        <v>955</v>
      </c>
      <c r="I53" s="106" t="str">
        <f>VLOOKUP(H53,Presupuesto!$B$11:$C$565,2,0)</f>
        <v>OTROS RESPUESTOS Y ACCESORIOS MENORES</v>
      </c>
      <c r="J53" s="106" t="str">
        <f t="shared" si="3"/>
        <v>Gestión Tecnologías de Información y Comunicación</v>
      </c>
      <c r="K53" s="124" t="s">
        <v>394</v>
      </c>
      <c r="L53" s="124"/>
    </row>
    <row r="54" spans="3:12" s="467" customFormat="1" x14ac:dyDescent="0.25">
      <c r="G54" s="454"/>
    </row>
    <row r="55" spans="3:12" s="467" customFormat="1" ht="15.75" thickBot="1" x14ac:dyDescent="0.3">
      <c r="G55" s="454"/>
    </row>
    <row r="56" spans="3:12" ht="15.75" thickBot="1" x14ac:dyDescent="0.3">
      <c r="C56" s="29" t="s">
        <v>43</v>
      </c>
      <c r="D56" s="108">
        <f>SUM(F63:F76)</f>
        <v>273000</v>
      </c>
      <c r="E56" s="467"/>
      <c r="F56" s="70"/>
      <c r="G56" s="79"/>
      <c r="H56" s="70"/>
      <c r="I56" s="70"/>
      <c r="J56" s="467"/>
      <c r="K56" s="467"/>
      <c r="L56" s="467"/>
    </row>
    <row r="57" spans="3:12" ht="15.75" x14ac:dyDescent="0.25">
      <c r="C57" s="70"/>
      <c r="D57" s="31"/>
      <c r="E57" s="93"/>
      <c r="F57" s="555" t="s">
        <v>1604</v>
      </c>
      <c r="G57" s="93"/>
      <c r="H57" s="76"/>
      <c r="I57" s="76"/>
      <c r="J57" s="76"/>
      <c r="K57" s="112"/>
      <c r="L57" s="467"/>
    </row>
    <row r="58" spans="3:12" s="467" customFormat="1" x14ac:dyDescent="0.25">
      <c r="C58" s="70"/>
      <c r="D58" s="31"/>
      <c r="E58" s="93"/>
      <c r="F58" s="93"/>
      <c r="G58" s="93"/>
      <c r="H58" s="76"/>
      <c r="I58" s="76"/>
      <c r="J58" s="76"/>
      <c r="K58" s="112"/>
    </row>
    <row r="59" spans="3:12" s="467" customFormat="1" ht="15.75" x14ac:dyDescent="0.25">
      <c r="C59" s="202" t="s">
        <v>392</v>
      </c>
      <c r="D59" s="555" t="s">
        <v>1605</v>
      </c>
      <c r="E59" s="93"/>
      <c r="F59" s="93"/>
      <c r="G59" s="93"/>
      <c r="H59" s="76"/>
      <c r="I59" s="76"/>
      <c r="J59" s="76"/>
      <c r="K59" s="112"/>
    </row>
    <row r="60" spans="3:12" ht="18.75" x14ac:dyDescent="0.25">
      <c r="C60" s="211"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Posgrado'!$E:$F,2,FALSE),IFERROR(VLOOKUP(D59,'17. Gestión TIC'!$E:$F,2,FALSE),IFERROR(VLOOKUP(D59,'16. Desa. del Sistema Educ.Sup.'!$E:$F,2,FALSE),IFERROR(VLOOKUP(D59,'9. Cultura de Inno. Insti...'!$E:$F,2,FALSE),VLOOKUP(D59,'7. Lo Esencial de la Reforma U.'!$E:$F,2,0)))))))))))))))))</f>
        <v xml:space="preserve">4. Desarrolllar actividades educativas de aprendizaje en la asignaturas que imparte el departamento de Pediatria  </v>
      </c>
      <c r="D60" s="31"/>
      <c r="E60" s="93"/>
      <c r="F60" s="93"/>
      <c r="G60" s="93"/>
      <c r="H60" s="76"/>
      <c r="I60" s="76"/>
      <c r="J60" s="76"/>
      <c r="K60" s="112"/>
      <c r="L60" s="467"/>
    </row>
    <row r="61" spans="3:12" x14ac:dyDescent="0.25">
      <c r="C61" s="467"/>
      <c r="D61" s="467"/>
      <c r="E61" s="467"/>
      <c r="F61" s="93"/>
      <c r="G61" s="76"/>
      <c r="H61" s="76"/>
      <c r="I61" s="76"/>
      <c r="J61" s="467"/>
      <c r="K61" s="467"/>
      <c r="L61" s="467"/>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v>10</v>
      </c>
      <c r="E63" s="96">
        <f>HLOOKUP($C63,$CB$2:$CE$3,2,0)</f>
        <v>15000</v>
      </c>
      <c r="F63" s="97">
        <f>D63*E63</f>
        <v>150000</v>
      </c>
      <c r="G63" s="165" t="s">
        <v>1493</v>
      </c>
      <c r="H63" s="98" t="s">
        <v>1014</v>
      </c>
      <c r="I63" s="98" t="str">
        <f>VLOOKUP(H63,Presupuesto!$B$11:$C$565,2,0)</f>
        <v>EQUIPO DE COMPUTACION</v>
      </c>
      <c r="J63" s="219" t="s">
        <v>1501</v>
      </c>
      <c r="K63" s="98" t="s">
        <v>394</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 t="shared" ref="J64:J76" si="5">$J$17</f>
        <v>Gestión Tecnologías de Información y Comunicación</v>
      </c>
      <c r="K64" s="98" t="s">
        <v>412</v>
      </c>
      <c r="L64" s="98"/>
    </row>
    <row r="65" spans="3:12" x14ac:dyDescent="0.25">
      <c r="C65" s="99" t="s">
        <v>73</v>
      </c>
      <c r="D65" s="151"/>
      <c r="E65" s="100">
        <v>4000</v>
      </c>
      <c r="F65" s="97">
        <f t="shared" ref="F65:F76" si="6">D65*E65</f>
        <v>0</v>
      </c>
      <c r="G65" s="165"/>
      <c r="H65" s="101" t="s">
        <v>986</v>
      </c>
      <c r="I65" s="101" t="str">
        <f>VLOOKUP(H65,Presupuesto!$B$11:$C$565,2,0)</f>
        <v>EQUIPOS VARIOS DE OFICINA</v>
      </c>
      <c r="J65" s="98" t="str">
        <f t="shared" si="5"/>
        <v>Gestión Tecnologías de Información y Comunicación</v>
      </c>
      <c r="K65" s="98" t="s">
        <v>395</v>
      </c>
      <c r="L65" s="98"/>
    </row>
    <row r="66" spans="3:12" x14ac:dyDescent="0.25">
      <c r="C66" s="99" t="s">
        <v>74</v>
      </c>
      <c r="D66" s="151"/>
      <c r="E66" s="100">
        <v>8000</v>
      </c>
      <c r="F66" s="97">
        <f t="shared" si="6"/>
        <v>0</v>
      </c>
      <c r="G66" s="165" t="s">
        <v>1493</v>
      </c>
      <c r="H66" s="101" t="s">
        <v>1014</v>
      </c>
      <c r="I66" s="101" t="str">
        <f>VLOOKUP(H66,Presupuesto!$B$11:$C$565,2,0)</f>
        <v>EQUIPO DE COMPUTACION</v>
      </c>
      <c r="J66" s="98" t="str">
        <f t="shared" si="5"/>
        <v>Gestión Tecnologías de Información y Comunicación</v>
      </c>
      <c r="K66" s="98" t="s">
        <v>395</v>
      </c>
      <c r="L66" s="98"/>
    </row>
    <row r="67" spans="3:12" x14ac:dyDescent="0.25">
      <c r="C67" s="99" t="s">
        <v>75</v>
      </c>
      <c r="D67" s="151"/>
      <c r="E67" s="100">
        <v>5000</v>
      </c>
      <c r="F67" s="97">
        <f t="shared" si="6"/>
        <v>0</v>
      </c>
      <c r="G67" s="165"/>
      <c r="H67" s="101" t="s">
        <v>1014</v>
      </c>
      <c r="I67" s="101" t="str">
        <f>VLOOKUP(H67,Presupuesto!$B$11:$C$565,2,0)</f>
        <v>EQUIPO DE COMPUTACION</v>
      </c>
      <c r="J67" s="98" t="str">
        <f t="shared" si="5"/>
        <v>Gestión Tecnologías de Información y Comunicación</v>
      </c>
      <c r="K67" s="98" t="s">
        <v>395</v>
      </c>
      <c r="L67" s="98"/>
    </row>
    <row r="68" spans="3:12" x14ac:dyDescent="0.25">
      <c r="C68" s="99" t="s">
        <v>35</v>
      </c>
      <c r="D68" s="151">
        <v>8</v>
      </c>
      <c r="E68" s="100">
        <v>13000</v>
      </c>
      <c r="F68" s="97">
        <f t="shared" si="6"/>
        <v>104000</v>
      </c>
      <c r="G68" s="165" t="s">
        <v>1493</v>
      </c>
      <c r="H68" s="101" t="s">
        <v>1000</v>
      </c>
      <c r="I68" s="101" t="str">
        <f>VLOOKUP(H68,Presupuesto!$B$11:$C$565,2,0)</f>
        <v>EQUIPO DE TRANSPORTE TRACCION Y ELEVACION</v>
      </c>
      <c r="J68" s="98" t="str">
        <f t="shared" si="5"/>
        <v>Gestión Tecnologías de Información y Comunicación</v>
      </c>
      <c r="K68" s="98" t="s">
        <v>395</v>
      </c>
      <c r="L68" s="98"/>
    </row>
    <row r="69" spans="3:12" x14ac:dyDescent="0.25">
      <c r="C69" s="99" t="s">
        <v>76</v>
      </c>
      <c r="D69" s="151"/>
      <c r="E69" s="100">
        <v>15000</v>
      </c>
      <c r="F69" s="97">
        <f t="shared" si="6"/>
        <v>0</v>
      </c>
      <c r="G69" s="165"/>
      <c r="H69" s="101" t="s">
        <v>1000</v>
      </c>
      <c r="I69" s="101" t="str">
        <f>VLOOKUP(H69,Presupuesto!$B$11:$C$565,2,0)</f>
        <v>EQUIPO DE TRANSPORTE TRACCION Y ELEVACION</v>
      </c>
      <c r="J69" s="98" t="str">
        <f t="shared" si="5"/>
        <v>Gestión Tecnologías de Información y Comunicación</v>
      </c>
      <c r="K69" s="98" t="s">
        <v>395</v>
      </c>
      <c r="L69" s="98"/>
    </row>
    <row r="70" spans="3:12" x14ac:dyDescent="0.25">
      <c r="C70" s="99" t="s">
        <v>77</v>
      </c>
      <c r="D70" s="151"/>
      <c r="E70" s="100">
        <v>10000</v>
      </c>
      <c r="F70" s="97">
        <f t="shared" si="6"/>
        <v>0</v>
      </c>
      <c r="G70" s="165"/>
      <c r="H70" s="101" t="s">
        <v>1000</v>
      </c>
      <c r="I70" s="101" t="str">
        <f>VLOOKUP(H70,Presupuesto!$B$11:$C$565,2,0)</f>
        <v>EQUIPO DE TRANSPORTE TRACCION Y ELEVACION</v>
      </c>
      <c r="J70" s="98" t="str">
        <f t="shared" si="5"/>
        <v>Gestión Tecnologías de Información y Comunicación</v>
      </c>
      <c r="K70" s="98" t="s">
        <v>403</v>
      </c>
      <c r="L70" s="98"/>
    </row>
    <row r="71" spans="3:12" x14ac:dyDescent="0.25">
      <c r="C71" s="99" t="s">
        <v>78</v>
      </c>
      <c r="D71" s="151"/>
      <c r="E71" s="100">
        <v>10000</v>
      </c>
      <c r="F71" s="97">
        <f t="shared" si="6"/>
        <v>0</v>
      </c>
      <c r="G71" s="165"/>
      <c r="H71" s="101" t="s">
        <v>1046</v>
      </c>
      <c r="I71" s="101" t="str">
        <f>VLOOKUP(H71,Presupuesto!$B$11:$C$565,2,0)</f>
        <v>APLICACIONES INFORMATICAS</v>
      </c>
      <c r="J71" s="98" t="str">
        <f t="shared" si="5"/>
        <v>Gestión Tecnologías de Información y Comunicación</v>
      </c>
      <c r="K71" s="98" t="s">
        <v>399</v>
      </c>
      <c r="L71" s="98"/>
    </row>
    <row r="72" spans="3:12" x14ac:dyDescent="0.25">
      <c r="C72" s="109" t="s">
        <v>79</v>
      </c>
      <c r="D72" s="151">
        <v>2</v>
      </c>
      <c r="E72" s="100">
        <v>2000</v>
      </c>
      <c r="F72" s="97">
        <f t="shared" si="6"/>
        <v>4000</v>
      </c>
      <c r="G72" s="165" t="s">
        <v>1493</v>
      </c>
      <c r="H72" s="110" t="s">
        <v>1014</v>
      </c>
      <c r="I72" s="110" t="str">
        <f>VLOOKUP(H72,Presupuesto!$B$11:$C$565,2,0)</f>
        <v>EQUIPO DE COMPUTACION</v>
      </c>
      <c r="J72" s="98" t="str">
        <f t="shared" si="5"/>
        <v>Gestión Tecnologías de Información y Comunicación</v>
      </c>
      <c r="K72" s="98" t="s">
        <v>395</v>
      </c>
      <c r="L72" s="98"/>
    </row>
    <row r="73" spans="3:12" x14ac:dyDescent="0.25">
      <c r="C73" s="109" t="s">
        <v>1466</v>
      </c>
      <c r="D73" s="151">
        <v>10</v>
      </c>
      <c r="E73" s="100">
        <v>1500</v>
      </c>
      <c r="F73" s="97">
        <f t="shared" si="6"/>
        <v>15000</v>
      </c>
      <c r="G73" s="165" t="s">
        <v>1493</v>
      </c>
      <c r="H73" s="110" t="s">
        <v>946</v>
      </c>
      <c r="I73" s="110" t="str">
        <f>VLOOKUP(H73,Presupuesto!$B$11:$C$565,2,0)</f>
        <v>UTILES Y MATERIALES ELECTRICOS</v>
      </c>
      <c r="J73" s="98" t="str">
        <f t="shared" si="5"/>
        <v>Gestión Tecnologías de Información y Comunicación</v>
      </c>
      <c r="K73" s="98" t="s">
        <v>395</v>
      </c>
      <c r="L73" s="98"/>
    </row>
    <row r="74" spans="3:12" x14ac:dyDescent="0.25">
      <c r="C74" s="109" t="s">
        <v>80</v>
      </c>
      <c r="D74" s="151"/>
      <c r="E74" s="100">
        <v>1500</v>
      </c>
      <c r="F74" s="97">
        <f t="shared" si="6"/>
        <v>0</v>
      </c>
      <c r="G74" s="165"/>
      <c r="H74" s="110" t="s">
        <v>1014</v>
      </c>
      <c r="I74" s="110" t="str">
        <f>VLOOKUP(H74,Presupuesto!$B$11:$C$565,2,0)</f>
        <v>EQUIPO DE COMPUTACION</v>
      </c>
      <c r="J74" s="98" t="str">
        <f t="shared" si="5"/>
        <v>Gestión Tecnologías de Información y Comunicación</v>
      </c>
      <c r="K74" s="98" t="s">
        <v>395</v>
      </c>
      <c r="L74" s="98"/>
    </row>
    <row r="75" spans="3:12" x14ac:dyDescent="0.25">
      <c r="C75" s="109" t="s">
        <v>81</v>
      </c>
      <c r="D75" s="151"/>
      <c r="E75" s="100">
        <v>500</v>
      </c>
      <c r="F75" s="97">
        <f t="shared" si="6"/>
        <v>0</v>
      </c>
      <c r="G75" s="165"/>
      <c r="H75" s="110" t="s">
        <v>955</v>
      </c>
      <c r="I75" s="110" t="str">
        <f>VLOOKUP(H75,Presupuesto!$B$11:$C$565,2,0)</f>
        <v>OTROS RESPUESTOS Y ACCESORIOS MENORES</v>
      </c>
      <c r="J75" s="98" t="str">
        <f t="shared" si="5"/>
        <v>Gestión Tecnologías de Información y Comunicación</v>
      </c>
      <c r="K75" s="98" t="s">
        <v>395</v>
      </c>
      <c r="L75" s="98"/>
    </row>
    <row r="76" spans="3:12" ht="15.75" thickBot="1" x14ac:dyDescent="0.3">
      <c r="C76" s="102" t="s">
        <v>82</v>
      </c>
      <c r="D76" s="159"/>
      <c r="E76" s="104">
        <v>20</v>
      </c>
      <c r="F76" s="105">
        <f t="shared" si="6"/>
        <v>0</v>
      </c>
      <c r="G76" s="162"/>
      <c r="H76" s="106" t="s">
        <v>955</v>
      </c>
      <c r="I76" s="106" t="str">
        <f>VLOOKUP(H76,Presupuesto!$B$11:$C$565,2,0)</f>
        <v>OTROS RESPUESTOS Y ACCESORIOS MENORES</v>
      </c>
      <c r="J76" s="106" t="str">
        <f t="shared" si="5"/>
        <v>Gestión Tecnologías de Información y Comunicación</v>
      </c>
      <c r="K76" s="124" t="s">
        <v>394</v>
      </c>
      <c r="L76" s="124"/>
    </row>
    <row r="78" spans="3:12" ht="15.75" thickBot="1" x14ac:dyDescent="0.3">
      <c r="C78" s="70"/>
      <c r="D78" s="31"/>
      <c r="E78" s="93"/>
      <c r="G78" s="93"/>
      <c r="H78" s="76"/>
      <c r="I78" s="76"/>
      <c r="J78" s="76"/>
      <c r="K78" s="112"/>
      <c r="L78" s="467"/>
    </row>
    <row r="79" spans="3:12" ht="15.75" thickBot="1" x14ac:dyDescent="0.3">
      <c r="C79" s="29" t="s">
        <v>43</v>
      </c>
      <c r="D79" s="108">
        <f>SUM(F86:F99)</f>
        <v>207000</v>
      </c>
      <c r="E79" s="467"/>
      <c r="F79" s="70"/>
      <c r="G79" s="79"/>
      <c r="H79" s="70"/>
      <c r="I79" s="70"/>
      <c r="J79" s="467"/>
      <c r="K79" s="467"/>
      <c r="L79" s="467"/>
    </row>
    <row r="80" spans="3:12" ht="15.75" x14ac:dyDescent="0.25">
      <c r="C80" s="70"/>
      <c r="D80" s="31"/>
      <c r="E80" s="93"/>
      <c r="F80" s="555"/>
      <c r="G80" s="93"/>
      <c r="H80" s="76"/>
      <c r="I80" s="76"/>
      <c r="J80" s="76"/>
      <c r="K80" s="112"/>
      <c r="L80" s="467"/>
    </row>
    <row r="81" spans="3:12" x14ac:dyDescent="0.25">
      <c r="C81" s="70"/>
      <c r="D81" s="31"/>
      <c r="E81" s="93"/>
      <c r="F81" s="93"/>
      <c r="G81" s="93"/>
      <c r="H81" s="76"/>
      <c r="I81" s="76"/>
      <c r="J81" s="76"/>
      <c r="K81" s="112"/>
      <c r="L81" s="467"/>
    </row>
    <row r="82" spans="3:12" ht="15.75" x14ac:dyDescent="0.25">
      <c r="C82" s="202" t="s">
        <v>392</v>
      </c>
      <c r="D82" s="555" t="s">
        <v>1604</v>
      </c>
      <c r="E82" s="93"/>
      <c r="F82" s="93"/>
      <c r="G82" s="93"/>
      <c r="H82" s="76"/>
      <c r="I82" s="76"/>
      <c r="J82" s="76"/>
      <c r="K82" s="112"/>
      <c r="L82" s="467"/>
    </row>
    <row r="83" spans="3:12" ht="18.75" x14ac:dyDescent="0.25">
      <c r="C83" s="211"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Posgrado'!$E:$F,2,FALSE),IFERROR(VLOOKUP(D82,'17. Gestión TIC'!$E:$F,2,FALSE),IFERROR(VLOOKUP(D82,'16. Desa. del Sistema Educ.Sup.'!$E:$F,2,FALSE),IFERROR(VLOOKUP(D82,'9. Cultura de Inno. Insti...'!$E:$F,2,FALSE),VLOOKUP(D82,'7. Lo Esencial de la Reforma U.'!$E:$F,2,0)))))))))))))))))</f>
        <v xml:space="preserve">3. Desarrolllar actividades educativas de aprendizaje en la asignaturas que imparte el departamento de GO  </v>
      </c>
      <c r="D83" s="31"/>
      <c r="E83" s="93"/>
      <c r="F83" s="93"/>
      <c r="G83" s="93"/>
      <c r="H83" s="76"/>
      <c r="I83" s="76"/>
      <c r="J83" s="76"/>
      <c r="K83" s="112"/>
      <c r="L83" s="467"/>
    </row>
    <row r="84" spans="3:12" x14ac:dyDescent="0.25">
      <c r="C84" s="467"/>
      <c r="D84" s="467"/>
      <c r="E84" s="467"/>
      <c r="F84" s="93"/>
      <c r="G84" s="76"/>
      <c r="H84" s="76"/>
      <c r="I84" s="76"/>
      <c r="J84" s="467"/>
      <c r="K84" s="467"/>
      <c r="L84" s="467"/>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v>6</v>
      </c>
      <c r="E86" s="96">
        <f>HLOOKUP($C86,$CB$2:$CE$3,2,0)</f>
        <v>15000</v>
      </c>
      <c r="F86" s="97">
        <f>D86*E86</f>
        <v>90000</v>
      </c>
      <c r="G86" s="165" t="s">
        <v>1493</v>
      </c>
      <c r="H86" s="98" t="s">
        <v>1014</v>
      </c>
      <c r="I86" s="98" t="str">
        <f>VLOOKUP(H86,Presupuesto!$B$11:$C$565,2,0)</f>
        <v>EQUIPO DE COMPUTACION</v>
      </c>
      <c r="J86" s="219" t="s">
        <v>1501</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 t="shared" ref="J87:J99" si="7">$J$17</f>
        <v>Gestión Tecnologías de Información y Comunicación</v>
      </c>
      <c r="K87" s="98" t="s">
        <v>412</v>
      </c>
      <c r="L87" s="98"/>
    </row>
    <row r="88" spans="3:12" x14ac:dyDescent="0.25">
      <c r="C88" s="99" t="s">
        <v>73</v>
      </c>
      <c r="D88" s="151"/>
      <c r="E88" s="100">
        <v>4000</v>
      </c>
      <c r="F88" s="97">
        <f t="shared" ref="F88:F99" si="8">D88*E88</f>
        <v>0</v>
      </c>
      <c r="G88" s="165"/>
      <c r="H88" s="101" t="s">
        <v>986</v>
      </c>
      <c r="I88" s="101" t="str">
        <f>VLOOKUP(H88,Presupuesto!$B$11:$C$565,2,0)</f>
        <v>EQUIPOS VARIOS DE OFICINA</v>
      </c>
      <c r="J88" s="98" t="str">
        <f t="shared" si="7"/>
        <v>Gestión Tecnologías de Información y Comunicación</v>
      </c>
      <c r="K88" s="98" t="s">
        <v>395</v>
      </c>
      <c r="L88" s="98"/>
    </row>
    <row r="89" spans="3:12" x14ac:dyDescent="0.25">
      <c r="C89" s="99" t="s">
        <v>74</v>
      </c>
      <c r="D89" s="151"/>
      <c r="E89" s="100">
        <v>8000</v>
      </c>
      <c r="F89" s="97">
        <f t="shared" si="8"/>
        <v>0</v>
      </c>
      <c r="G89" s="165" t="s">
        <v>1493</v>
      </c>
      <c r="H89" s="101" t="s">
        <v>1014</v>
      </c>
      <c r="I89" s="101" t="str">
        <f>VLOOKUP(H89,Presupuesto!$B$11:$C$565,2,0)</f>
        <v>EQUIPO DE COMPUTACION</v>
      </c>
      <c r="J89" s="98" t="str">
        <f t="shared" si="7"/>
        <v>Gestión Tecnologías de Información y Comunicación</v>
      </c>
      <c r="K89" s="98" t="s">
        <v>395</v>
      </c>
      <c r="L89" s="98"/>
    </row>
    <row r="90" spans="3:12" x14ac:dyDescent="0.25">
      <c r="C90" s="99" t="s">
        <v>75</v>
      </c>
      <c r="D90" s="151"/>
      <c r="E90" s="100">
        <v>5000</v>
      </c>
      <c r="F90" s="97">
        <f t="shared" si="8"/>
        <v>0</v>
      </c>
      <c r="G90" s="165"/>
      <c r="H90" s="101" t="s">
        <v>1014</v>
      </c>
      <c r="I90" s="101" t="str">
        <f>VLOOKUP(H90,Presupuesto!$B$11:$C$565,2,0)</f>
        <v>EQUIPO DE COMPUTACION</v>
      </c>
      <c r="J90" s="98" t="str">
        <f t="shared" si="7"/>
        <v>Gestión Tecnologías de Información y Comunicación</v>
      </c>
      <c r="K90" s="98" t="s">
        <v>395</v>
      </c>
      <c r="L90" s="98"/>
    </row>
    <row r="91" spans="3:12" x14ac:dyDescent="0.25">
      <c r="C91" s="99" t="s">
        <v>35</v>
      </c>
      <c r="D91" s="151">
        <v>8</v>
      </c>
      <c r="E91" s="100">
        <v>13000</v>
      </c>
      <c r="F91" s="97">
        <f t="shared" si="8"/>
        <v>104000</v>
      </c>
      <c r="G91" s="165" t="s">
        <v>1493</v>
      </c>
      <c r="H91" s="101" t="s">
        <v>1000</v>
      </c>
      <c r="I91" s="101" t="str">
        <f>VLOOKUP(H91,Presupuesto!$B$11:$C$565,2,0)</f>
        <v>EQUIPO DE TRANSPORTE TRACCION Y ELEVACION</v>
      </c>
      <c r="J91" s="98" t="str">
        <f t="shared" si="7"/>
        <v>Gestión Tecnologías de Información y Comunicación</v>
      </c>
      <c r="K91" s="98" t="s">
        <v>395</v>
      </c>
      <c r="L91" s="98"/>
    </row>
    <row r="92" spans="3:12" x14ac:dyDescent="0.25">
      <c r="C92" s="99" t="s">
        <v>76</v>
      </c>
      <c r="D92" s="151"/>
      <c r="E92" s="100">
        <v>15000</v>
      </c>
      <c r="F92" s="97">
        <f t="shared" si="8"/>
        <v>0</v>
      </c>
      <c r="G92" s="165"/>
      <c r="H92" s="101" t="s">
        <v>1000</v>
      </c>
      <c r="I92" s="101" t="str">
        <f>VLOOKUP(H92,Presupuesto!$B$11:$C$565,2,0)</f>
        <v>EQUIPO DE TRANSPORTE TRACCION Y ELEVACION</v>
      </c>
      <c r="J92" s="98" t="str">
        <f t="shared" si="7"/>
        <v>Gestión Tecnologías de Información y Comunicación</v>
      </c>
      <c r="K92" s="98" t="s">
        <v>395</v>
      </c>
      <c r="L92" s="98"/>
    </row>
    <row r="93" spans="3:12" x14ac:dyDescent="0.25">
      <c r="C93" s="99" t="s">
        <v>77</v>
      </c>
      <c r="D93" s="151"/>
      <c r="E93" s="100">
        <v>10000</v>
      </c>
      <c r="F93" s="97">
        <f t="shared" si="8"/>
        <v>0</v>
      </c>
      <c r="G93" s="165"/>
      <c r="H93" s="101" t="s">
        <v>1000</v>
      </c>
      <c r="I93" s="101" t="str">
        <f>VLOOKUP(H93,Presupuesto!$B$11:$C$565,2,0)</f>
        <v>EQUIPO DE TRANSPORTE TRACCION Y ELEVACION</v>
      </c>
      <c r="J93" s="98" t="str">
        <f t="shared" si="7"/>
        <v>Gestión Tecnologías de Información y Comunicación</v>
      </c>
      <c r="K93" s="98" t="s">
        <v>403</v>
      </c>
      <c r="L93" s="98"/>
    </row>
    <row r="94" spans="3:12" x14ac:dyDescent="0.25">
      <c r="C94" s="99" t="s">
        <v>78</v>
      </c>
      <c r="D94" s="151"/>
      <c r="E94" s="100">
        <v>10000</v>
      </c>
      <c r="F94" s="97">
        <f t="shared" si="8"/>
        <v>0</v>
      </c>
      <c r="G94" s="165"/>
      <c r="H94" s="101" t="s">
        <v>1046</v>
      </c>
      <c r="I94" s="101" t="str">
        <f>VLOOKUP(H94,Presupuesto!$B$11:$C$565,2,0)</f>
        <v>APLICACIONES INFORMATICAS</v>
      </c>
      <c r="J94" s="98" t="str">
        <f t="shared" si="7"/>
        <v>Gestión Tecnologías de Información y Comunicación</v>
      </c>
      <c r="K94" s="98" t="s">
        <v>399</v>
      </c>
      <c r="L94" s="98"/>
    </row>
    <row r="95" spans="3:12" x14ac:dyDescent="0.25">
      <c r="C95" s="109" t="s">
        <v>79</v>
      </c>
      <c r="D95" s="151">
        <v>2</v>
      </c>
      <c r="E95" s="100">
        <v>2000</v>
      </c>
      <c r="F95" s="97">
        <f t="shared" si="8"/>
        <v>4000</v>
      </c>
      <c r="G95" s="165" t="s">
        <v>1493</v>
      </c>
      <c r="H95" s="110" t="s">
        <v>1014</v>
      </c>
      <c r="I95" s="110" t="str">
        <f>VLOOKUP(H95,Presupuesto!$B$11:$C$565,2,0)</f>
        <v>EQUIPO DE COMPUTACION</v>
      </c>
      <c r="J95" s="98" t="str">
        <f t="shared" si="7"/>
        <v>Gestión Tecnologías de Información y Comunicación</v>
      </c>
      <c r="K95" s="98" t="s">
        <v>395</v>
      </c>
      <c r="L95" s="98"/>
    </row>
    <row r="96" spans="3:12" x14ac:dyDescent="0.25">
      <c r="C96" s="109" t="s">
        <v>1466</v>
      </c>
      <c r="D96" s="151">
        <v>6</v>
      </c>
      <c r="E96" s="100">
        <v>1500</v>
      </c>
      <c r="F96" s="97">
        <f t="shared" si="8"/>
        <v>9000</v>
      </c>
      <c r="G96" s="165" t="s">
        <v>1493</v>
      </c>
      <c r="H96" s="110" t="s">
        <v>946</v>
      </c>
      <c r="I96" s="110" t="str">
        <f>VLOOKUP(H96,Presupuesto!$B$11:$C$565,2,0)</f>
        <v>UTILES Y MATERIALES ELECTRICOS</v>
      </c>
      <c r="J96" s="98" t="str">
        <f t="shared" si="7"/>
        <v>Gestión Tecnologías de Información y Comunicación</v>
      </c>
      <c r="K96" s="98" t="s">
        <v>395</v>
      </c>
      <c r="L96" s="98"/>
    </row>
    <row r="97" spans="3:12" x14ac:dyDescent="0.25">
      <c r="C97" s="109" t="s">
        <v>80</v>
      </c>
      <c r="D97" s="151"/>
      <c r="E97" s="100">
        <v>1500</v>
      </c>
      <c r="F97" s="97">
        <f t="shared" si="8"/>
        <v>0</v>
      </c>
      <c r="G97" s="165"/>
      <c r="H97" s="110" t="s">
        <v>1014</v>
      </c>
      <c r="I97" s="110" t="str">
        <f>VLOOKUP(H97,Presupuesto!$B$11:$C$565,2,0)</f>
        <v>EQUIPO DE COMPUTACION</v>
      </c>
      <c r="J97" s="98" t="str">
        <f t="shared" si="7"/>
        <v>Gestión Tecnologías de Información y Comunicación</v>
      </c>
      <c r="K97" s="98" t="s">
        <v>395</v>
      </c>
      <c r="L97" s="98"/>
    </row>
    <row r="98" spans="3:12" x14ac:dyDescent="0.25">
      <c r="C98" s="109" t="s">
        <v>81</v>
      </c>
      <c r="D98" s="151"/>
      <c r="E98" s="100">
        <v>500</v>
      </c>
      <c r="F98" s="97">
        <f t="shared" si="8"/>
        <v>0</v>
      </c>
      <c r="G98" s="165"/>
      <c r="H98" s="110" t="s">
        <v>955</v>
      </c>
      <c r="I98" s="110" t="str">
        <f>VLOOKUP(H98,Presupuesto!$B$11:$C$565,2,0)</f>
        <v>OTROS RESPUESTOS Y ACCESORIOS MENORES</v>
      </c>
      <c r="J98" s="98" t="str">
        <f t="shared" si="7"/>
        <v>Gestión Tecnologías de Información y Comunicación</v>
      </c>
      <c r="K98" s="98" t="s">
        <v>395</v>
      </c>
      <c r="L98" s="98"/>
    </row>
    <row r="99" spans="3:12" ht="15.75" thickBot="1" x14ac:dyDescent="0.3">
      <c r="C99" s="102" t="s">
        <v>82</v>
      </c>
      <c r="D99" s="159"/>
      <c r="E99" s="104">
        <v>20</v>
      </c>
      <c r="F99" s="105">
        <f t="shared" si="8"/>
        <v>0</v>
      </c>
      <c r="G99" s="162"/>
      <c r="H99" s="106" t="s">
        <v>955</v>
      </c>
      <c r="I99" s="106" t="str">
        <f>VLOOKUP(H99,Presupuesto!$B$11:$C$565,2,0)</f>
        <v>OTROS RESPUESTOS Y ACCESORIOS MENORES</v>
      </c>
      <c r="J99" s="106" t="str">
        <f t="shared" si="7"/>
        <v>Gestión Tecnologías de Información y Comunicación</v>
      </c>
      <c r="K99" s="124" t="s">
        <v>394</v>
      </c>
      <c r="L99" s="124"/>
    </row>
    <row r="101" spans="3:12" ht="15.75" thickBot="1" x14ac:dyDescent="0.3"/>
    <row r="102" spans="3:12" ht="15.75" thickBot="1" x14ac:dyDescent="0.3">
      <c r="C102" s="29" t="s">
        <v>43</v>
      </c>
      <c r="D102" s="108">
        <f>SUM(F109:F122)</f>
        <v>121500</v>
      </c>
      <c r="E102" s="467"/>
      <c r="F102" s="70"/>
      <c r="G102" s="79"/>
      <c r="H102" s="70"/>
      <c r="I102" s="70"/>
      <c r="J102" s="467"/>
      <c r="K102" s="467"/>
      <c r="L102" s="467"/>
    </row>
    <row r="103" spans="3:12" ht="15.75" x14ac:dyDescent="0.25">
      <c r="C103" s="70"/>
      <c r="D103" s="31"/>
      <c r="E103" s="93"/>
      <c r="F103" s="555"/>
      <c r="G103" s="93"/>
      <c r="H103" s="76"/>
      <c r="I103" s="76"/>
      <c r="J103" s="76"/>
      <c r="K103" s="112"/>
      <c r="L103" s="467"/>
    </row>
    <row r="104" spans="3:12" x14ac:dyDescent="0.25">
      <c r="C104" s="70"/>
      <c r="D104" s="31"/>
      <c r="E104" s="93"/>
      <c r="F104" s="93"/>
      <c r="G104" s="93"/>
      <c r="H104" s="76"/>
      <c r="I104" s="76"/>
      <c r="J104" s="76"/>
      <c r="K104" s="112"/>
      <c r="L104" s="467"/>
    </row>
    <row r="105" spans="3:12" ht="15.75" x14ac:dyDescent="0.25">
      <c r="C105" s="202" t="s">
        <v>392</v>
      </c>
      <c r="D105" s="555" t="s">
        <v>1611</v>
      </c>
      <c r="E105" s="93"/>
      <c r="F105" s="93"/>
      <c r="G105" s="93"/>
      <c r="H105" s="76"/>
      <c r="I105" s="76"/>
      <c r="J105" s="76"/>
      <c r="K105" s="112"/>
      <c r="L105" s="467"/>
    </row>
    <row r="106" spans="3:12" ht="18.75" x14ac:dyDescent="0.25">
      <c r="C106" s="211" t="str">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Posgrado'!$E:$F,2,FALSE),IFERROR(VLOOKUP(D105,'17. Gestión TIC'!$E:$F,2,FALSE),IFERROR(VLOOKUP(D105,'16. Desa. del Sistema Educ.Sup.'!$E:$F,2,FALSE),IFERROR(VLOOKUP(D105,'9. Cultura de Inno. Insti...'!$E:$F,2,FALSE),VLOOKUP(D105,'7. Lo Esencial de la Reforma U.'!$E:$F,2,0)))))))))))))))))</f>
        <v xml:space="preserve">6. Apoyar el desarrollo de las actividades académicas para las carreras de la Facultad de Ciencias Médicas  </v>
      </c>
      <c r="D106" s="31"/>
      <c r="E106" s="93"/>
      <c r="F106" s="93"/>
      <c r="G106" s="93"/>
      <c r="H106" s="76"/>
      <c r="I106" s="76"/>
      <c r="J106" s="76"/>
      <c r="K106" s="112"/>
      <c r="L106" s="467"/>
    </row>
    <row r="107" spans="3:12" x14ac:dyDescent="0.25">
      <c r="C107" s="467"/>
      <c r="D107" s="467"/>
      <c r="E107" s="467"/>
      <c r="F107" s="93"/>
      <c r="G107" s="76"/>
      <c r="H107" s="76"/>
      <c r="I107" s="76"/>
      <c r="J107" s="467"/>
      <c r="K107" s="467"/>
      <c r="L107" s="467"/>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v>5</v>
      </c>
      <c r="E109" s="96">
        <f>HLOOKUP($C109,$CB$2:$CE$3,2,0)</f>
        <v>15000</v>
      </c>
      <c r="F109" s="97">
        <f>D109*E109</f>
        <v>75000</v>
      </c>
      <c r="G109" s="165" t="s">
        <v>1493</v>
      </c>
      <c r="H109" s="98" t="s">
        <v>1014</v>
      </c>
      <c r="I109" s="98" t="str">
        <f>VLOOKUP(H109,Presupuesto!$B$11:$C$565,2,0)</f>
        <v>EQUIPO DE COMPUTACION</v>
      </c>
      <c r="J109" s="219" t="s">
        <v>1501</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 t="shared" ref="J110:J122" si="9">$J$17</f>
        <v>Gestión Tecnologías de Información y Comunicación</v>
      </c>
      <c r="K110" s="98" t="s">
        <v>412</v>
      </c>
      <c r="L110" s="98"/>
    </row>
    <row r="111" spans="3:12" x14ac:dyDescent="0.25">
      <c r="C111" s="99" t="s">
        <v>73</v>
      </c>
      <c r="D111" s="151"/>
      <c r="E111" s="100">
        <v>4000</v>
      </c>
      <c r="F111" s="97">
        <f t="shared" ref="F111:F122" si="10">D111*E111</f>
        <v>0</v>
      </c>
      <c r="G111" s="165"/>
      <c r="H111" s="101" t="s">
        <v>986</v>
      </c>
      <c r="I111" s="101" t="str">
        <f>VLOOKUP(H111,Presupuesto!$B$11:$C$565,2,0)</f>
        <v>EQUIPOS VARIOS DE OFICINA</v>
      </c>
      <c r="J111" s="98" t="str">
        <f t="shared" si="9"/>
        <v>Gestión Tecnologías de Información y Comunicación</v>
      </c>
      <c r="K111" s="98" t="s">
        <v>395</v>
      </c>
      <c r="L111" s="98"/>
    </row>
    <row r="112" spans="3:12" x14ac:dyDescent="0.25">
      <c r="C112" s="99" t="s">
        <v>74</v>
      </c>
      <c r="D112" s="151"/>
      <c r="E112" s="100">
        <v>8000</v>
      </c>
      <c r="F112" s="97">
        <f t="shared" si="10"/>
        <v>0</v>
      </c>
      <c r="G112" s="165" t="s">
        <v>1493</v>
      </c>
      <c r="H112" s="101" t="s">
        <v>1014</v>
      </c>
      <c r="I112" s="101" t="str">
        <f>VLOOKUP(H112,Presupuesto!$B$11:$C$565,2,0)</f>
        <v>EQUIPO DE COMPUTACION</v>
      </c>
      <c r="J112" s="98" t="str">
        <f t="shared" si="9"/>
        <v>Gestión Tecnologías de Información y Comunicación</v>
      </c>
      <c r="K112" s="98" t="s">
        <v>395</v>
      </c>
      <c r="L112" s="98"/>
    </row>
    <row r="113" spans="3:12" x14ac:dyDescent="0.25">
      <c r="C113" s="99" t="s">
        <v>75</v>
      </c>
      <c r="D113" s="151"/>
      <c r="E113" s="100">
        <v>5000</v>
      </c>
      <c r="F113" s="97">
        <f t="shared" si="10"/>
        <v>0</v>
      </c>
      <c r="G113" s="165"/>
      <c r="H113" s="101" t="s">
        <v>1014</v>
      </c>
      <c r="I113" s="101" t="str">
        <f>VLOOKUP(H113,Presupuesto!$B$11:$C$565,2,0)</f>
        <v>EQUIPO DE COMPUTACION</v>
      </c>
      <c r="J113" s="98" t="str">
        <f t="shared" si="9"/>
        <v>Gestión Tecnologías de Información y Comunicación</v>
      </c>
      <c r="K113" s="98" t="s">
        <v>395</v>
      </c>
      <c r="L113" s="98"/>
    </row>
    <row r="114" spans="3:12" x14ac:dyDescent="0.25">
      <c r="C114" s="99" t="s">
        <v>35</v>
      </c>
      <c r="D114" s="151">
        <v>3</v>
      </c>
      <c r="E114" s="100">
        <v>13000</v>
      </c>
      <c r="F114" s="97">
        <f t="shared" si="10"/>
        <v>39000</v>
      </c>
      <c r="G114" s="662" t="s">
        <v>1493</v>
      </c>
      <c r="H114" s="101" t="s">
        <v>1000</v>
      </c>
      <c r="I114" s="101" t="str">
        <f>VLOOKUP(H114,Presupuesto!$B$11:$C$565,2,0)</f>
        <v>EQUIPO DE TRANSPORTE TRACCION Y ELEVACION</v>
      </c>
      <c r="J114" s="98" t="str">
        <f t="shared" si="9"/>
        <v>Gestión Tecnologías de Información y Comunicación</v>
      </c>
      <c r="K114" s="98" t="s">
        <v>395</v>
      </c>
      <c r="L114" s="98"/>
    </row>
    <row r="115" spans="3:12" x14ac:dyDescent="0.25">
      <c r="C115" s="99" t="s">
        <v>76</v>
      </c>
      <c r="D115" s="151"/>
      <c r="E115" s="100">
        <v>15000</v>
      </c>
      <c r="F115" s="97">
        <f t="shared" si="10"/>
        <v>0</v>
      </c>
      <c r="G115" s="165"/>
      <c r="H115" s="101" t="s">
        <v>1000</v>
      </c>
      <c r="I115" s="101" t="str">
        <f>VLOOKUP(H115,Presupuesto!$B$11:$C$565,2,0)</f>
        <v>EQUIPO DE TRANSPORTE TRACCION Y ELEVACION</v>
      </c>
      <c r="J115" s="98" t="str">
        <f t="shared" si="9"/>
        <v>Gestión Tecnologías de Información y Comunicación</v>
      </c>
      <c r="K115" s="98" t="s">
        <v>395</v>
      </c>
      <c r="L115" s="98"/>
    </row>
    <row r="116" spans="3:12" x14ac:dyDescent="0.25">
      <c r="C116" s="99" t="s">
        <v>77</v>
      </c>
      <c r="D116" s="151"/>
      <c r="E116" s="100">
        <v>10000</v>
      </c>
      <c r="F116" s="97">
        <f t="shared" si="10"/>
        <v>0</v>
      </c>
      <c r="G116" s="165"/>
      <c r="H116" s="101" t="s">
        <v>1000</v>
      </c>
      <c r="I116" s="101" t="str">
        <f>VLOOKUP(H116,Presupuesto!$B$11:$C$565,2,0)</f>
        <v>EQUIPO DE TRANSPORTE TRACCION Y ELEVACION</v>
      </c>
      <c r="J116" s="98" t="str">
        <f t="shared" si="9"/>
        <v>Gestión Tecnologías de Información y Comunicación</v>
      </c>
      <c r="K116" s="98" t="s">
        <v>403</v>
      </c>
      <c r="L116" s="98"/>
    </row>
    <row r="117" spans="3:12" x14ac:dyDescent="0.25">
      <c r="C117" s="99" t="s">
        <v>78</v>
      </c>
      <c r="D117" s="151"/>
      <c r="E117" s="100">
        <v>10000</v>
      </c>
      <c r="F117" s="97">
        <f t="shared" si="10"/>
        <v>0</v>
      </c>
      <c r="G117" s="165"/>
      <c r="H117" s="101" t="s">
        <v>1046</v>
      </c>
      <c r="I117" s="101" t="str">
        <f>VLOOKUP(H117,Presupuesto!$B$11:$C$565,2,0)</f>
        <v>APLICACIONES INFORMATICAS</v>
      </c>
      <c r="J117" s="98" t="str">
        <f t="shared" si="9"/>
        <v>Gestión Tecnologías de Información y Comunicación</v>
      </c>
      <c r="K117" s="98" t="s">
        <v>399</v>
      </c>
      <c r="L117" s="98"/>
    </row>
    <row r="118" spans="3:12" x14ac:dyDescent="0.25">
      <c r="C118" s="109" t="s">
        <v>79</v>
      </c>
      <c r="D118" s="151"/>
      <c r="E118" s="100">
        <v>2000</v>
      </c>
      <c r="F118" s="97">
        <f t="shared" si="10"/>
        <v>0</v>
      </c>
      <c r="G118" s="165"/>
      <c r="H118" s="110" t="s">
        <v>1014</v>
      </c>
      <c r="I118" s="110" t="str">
        <f>VLOOKUP(H118,Presupuesto!$B$11:$C$565,2,0)</f>
        <v>EQUIPO DE COMPUTACION</v>
      </c>
      <c r="J118" s="98" t="str">
        <f t="shared" si="9"/>
        <v>Gestión Tecnologías de Información y Comunicación</v>
      </c>
      <c r="K118" s="98" t="s">
        <v>395</v>
      </c>
      <c r="L118" s="98"/>
    </row>
    <row r="119" spans="3:12" x14ac:dyDescent="0.25">
      <c r="C119" s="109" t="s">
        <v>1466</v>
      </c>
      <c r="D119" s="151">
        <v>5</v>
      </c>
      <c r="E119" s="100">
        <v>1500</v>
      </c>
      <c r="F119" s="97">
        <f t="shared" si="10"/>
        <v>7500</v>
      </c>
      <c r="G119" s="165" t="s">
        <v>1493</v>
      </c>
      <c r="H119" s="110" t="s">
        <v>946</v>
      </c>
      <c r="I119" s="110" t="str">
        <f>VLOOKUP(H119,Presupuesto!$B$11:$C$565,2,0)</f>
        <v>UTILES Y MATERIALES ELECTRICOS</v>
      </c>
      <c r="J119" s="98" t="str">
        <f t="shared" si="9"/>
        <v>Gestión Tecnologías de Información y Comunicación</v>
      </c>
      <c r="K119" s="98" t="s">
        <v>395</v>
      </c>
      <c r="L119" s="98"/>
    </row>
    <row r="120" spans="3:12" x14ac:dyDescent="0.25">
      <c r="C120" s="109" t="s">
        <v>80</v>
      </c>
      <c r="D120" s="151"/>
      <c r="E120" s="100">
        <v>1500</v>
      </c>
      <c r="F120" s="97">
        <f t="shared" si="10"/>
        <v>0</v>
      </c>
      <c r="G120" s="165"/>
      <c r="H120" s="110" t="s">
        <v>1014</v>
      </c>
      <c r="I120" s="110" t="str">
        <f>VLOOKUP(H120,Presupuesto!$B$11:$C$565,2,0)</f>
        <v>EQUIPO DE COMPUTACION</v>
      </c>
      <c r="J120" s="98" t="str">
        <f t="shared" si="9"/>
        <v>Gestión Tecnologías de Información y Comunicación</v>
      </c>
      <c r="K120" s="98" t="s">
        <v>395</v>
      </c>
      <c r="L120" s="98"/>
    </row>
    <row r="121" spans="3:12" x14ac:dyDescent="0.25">
      <c r="C121" s="109" t="s">
        <v>81</v>
      </c>
      <c r="D121" s="151"/>
      <c r="E121" s="100">
        <v>500</v>
      </c>
      <c r="F121" s="97">
        <f t="shared" si="10"/>
        <v>0</v>
      </c>
      <c r="G121" s="165"/>
      <c r="H121" s="110" t="s">
        <v>955</v>
      </c>
      <c r="I121" s="110" t="str">
        <f>VLOOKUP(H121,Presupuesto!$B$11:$C$565,2,0)</f>
        <v>OTROS RESPUESTOS Y ACCESORIOS MENORES</v>
      </c>
      <c r="J121" s="98" t="str">
        <f t="shared" si="9"/>
        <v>Gestión Tecnologías de Información y Comunicación</v>
      </c>
      <c r="K121" s="98" t="s">
        <v>395</v>
      </c>
      <c r="L121" s="98"/>
    </row>
    <row r="122" spans="3:12" ht="15.75" thickBot="1" x14ac:dyDescent="0.3">
      <c r="C122" s="102" t="s">
        <v>82</v>
      </c>
      <c r="D122" s="159"/>
      <c r="E122" s="104">
        <v>20</v>
      </c>
      <c r="F122" s="105">
        <f t="shared" si="10"/>
        <v>0</v>
      </c>
      <c r="G122" s="162"/>
      <c r="H122" s="106" t="s">
        <v>955</v>
      </c>
      <c r="I122" s="106" t="str">
        <f>VLOOKUP(H122,Presupuesto!$B$11:$C$565,2,0)</f>
        <v>OTROS RESPUESTOS Y ACCESORIOS MENORES</v>
      </c>
      <c r="J122" s="106" t="str">
        <f t="shared" si="9"/>
        <v>Gestión Tecnologías de Información y Comunicación</v>
      </c>
      <c r="K122" s="124" t="s">
        <v>394</v>
      </c>
      <c r="L122" s="124"/>
    </row>
    <row r="125" spans="3:12" ht="15.75" thickBot="1" x14ac:dyDescent="0.3"/>
    <row r="126" spans="3:12" ht="15.75" thickBot="1" x14ac:dyDescent="0.3">
      <c r="C126" s="29" t="s">
        <v>43</v>
      </c>
      <c r="D126" s="108">
        <f>SUM(F133:F146)</f>
        <v>427500</v>
      </c>
      <c r="E126" s="467"/>
      <c r="F126" s="70"/>
      <c r="G126" s="79"/>
      <c r="H126" s="70"/>
      <c r="I126" s="70"/>
      <c r="J126" s="467"/>
      <c r="K126" s="467"/>
      <c r="L126" s="467"/>
    </row>
    <row r="127" spans="3:12" ht="15.75" x14ac:dyDescent="0.25">
      <c r="C127" s="70"/>
      <c r="D127" s="31"/>
      <c r="E127" s="93"/>
      <c r="F127" s="555"/>
      <c r="G127" s="93"/>
      <c r="H127" s="76"/>
      <c r="I127" s="76"/>
      <c r="J127" s="76"/>
      <c r="K127" s="112"/>
      <c r="L127" s="467"/>
    </row>
    <row r="128" spans="3:12" x14ac:dyDescent="0.25">
      <c r="C128" s="70"/>
      <c r="D128" s="31"/>
      <c r="E128" s="93"/>
      <c r="F128" s="93"/>
      <c r="G128" s="93"/>
      <c r="H128" s="76"/>
      <c r="I128" s="76"/>
      <c r="J128" s="76"/>
      <c r="K128" s="112"/>
      <c r="L128" s="467"/>
    </row>
    <row r="129" spans="3:12" ht="15.75" x14ac:dyDescent="0.25">
      <c r="C129" s="202" t="s">
        <v>392</v>
      </c>
      <c r="D129" s="555" t="s">
        <v>1612</v>
      </c>
      <c r="E129" s="93"/>
      <c r="F129" s="93"/>
      <c r="G129" s="93"/>
      <c r="H129" s="76"/>
      <c r="I129" s="76"/>
      <c r="J129" s="76"/>
      <c r="K129" s="112"/>
      <c r="L129" s="467"/>
    </row>
    <row r="130" spans="3:12" ht="18.75" x14ac:dyDescent="0.25">
      <c r="C130" s="211" t="str">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Posgrado'!$E:$F,2,FALSE),IFERROR(VLOOKUP(D129,'17. Gestión TIC'!$E:$F,2,FALSE),IFERROR(VLOOKUP(D129,'16. Desa. del Sistema Educ.Sup.'!$E:$F,2,FALSE),IFERROR(VLOOKUP(D129,'9. Cultura de Inno. Insti...'!$E:$F,2,FALSE),VLOOKUP(D129,'7. Lo Esencial de la Reforma U.'!$E:$F,2,0)))))))))))))))))</f>
        <v xml:space="preserve">7. Desarrolllar actividades educativas de aprendizaje en la asignaturas que imparte el departamento de Ciencias Fisiologícas  </v>
      </c>
      <c r="D130" s="31"/>
      <c r="E130" s="93"/>
      <c r="F130" s="93"/>
      <c r="G130" s="93"/>
      <c r="H130" s="76"/>
      <c r="I130" s="76"/>
      <c r="J130" s="76"/>
      <c r="K130" s="112"/>
      <c r="L130" s="467"/>
    </row>
    <row r="131" spans="3:12" x14ac:dyDescent="0.25">
      <c r="C131" s="467"/>
      <c r="D131" s="467"/>
      <c r="E131" s="467"/>
      <c r="F131" s="93"/>
      <c r="G131" s="76"/>
      <c r="H131" s="76"/>
      <c r="I131" s="76"/>
      <c r="J131" s="467"/>
      <c r="K131" s="467"/>
      <c r="L131" s="467"/>
    </row>
    <row r="132" spans="3:12" ht="30.75" thickBot="1" x14ac:dyDescent="0.3">
      <c r="C132" s="149" t="s">
        <v>44</v>
      </c>
      <c r="D132" s="149" t="s">
        <v>55</v>
      </c>
      <c r="E132" s="149" t="s">
        <v>57</v>
      </c>
      <c r="F132" s="150" t="s">
        <v>27</v>
      </c>
      <c r="G132" s="150" t="s">
        <v>131</v>
      </c>
      <c r="H132" s="149" t="s">
        <v>46</v>
      </c>
      <c r="I132" s="149" t="s">
        <v>132</v>
      </c>
      <c r="J132" s="149" t="s">
        <v>410</v>
      </c>
      <c r="K132" s="149" t="s">
        <v>411</v>
      </c>
      <c r="L132" s="149" t="s">
        <v>464</v>
      </c>
    </row>
    <row r="133" spans="3:12" ht="15.75" thickBot="1" x14ac:dyDescent="0.3">
      <c r="C133" s="306" t="s">
        <v>1339</v>
      </c>
      <c r="D133" s="158">
        <v>25</v>
      </c>
      <c r="E133" s="96">
        <f>HLOOKUP($C133,$CB$2:$CE$3,2,0)</f>
        <v>15000</v>
      </c>
      <c r="F133" s="97">
        <f>D133*E133</f>
        <v>375000</v>
      </c>
      <c r="G133" s="165" t="s">
        <v>1493</v>
      </c>
      <c r="H133" s="98" t="s">
        <v>1014</v>
      </c>
      <c r="I133" s="98" t="str">
        <f>VLOOKUP(H133,Presupuesto!$B$11:$C$565,2,0)</f>
        <v>EQUIPO DE COMPUTACION</v>
      </c>
      <c r="J133" s="219" t="s">
        <v>1501</v>
      </c>
      <c r="K133" s="98" t="s">
        <v>394</v>
      </c>
      <c r="L133" s="98"/>
    </row>
    <row r="134" spans="3:12" x14ac:dyDescent="0.25">
      <c r="C134" s="306" t="s">
        <v>1337</v>
      </c>
      <c r="D134" s="151"/>
      <c r="E134" s="96">
        <f>HLOOKUP($C134,$CB$2:$CE$3,2,0)</f>
        <v>35000</v>
      </c>
      <c r="F134" s="97">
        <f>D134*E134</f>
        <v>0</v>
      </c>
      <c r="G134" s="165"/>
      <c r="H134" s="101" t="s">
        <v>1014</v>
      </c>
      <c r="I134" s="101" t="str">
        <f>VLOOKUP(H134,Presupuesto!$B$11:$C$565,2,0)</f>
        <v>EQUIPO DE COMPUTACION</v>
      </c>
      <c r="J134" s="98" t="str">
        <f t="shared" ref="J134:J146" si="11">$J$17</f>
        <v>Gestión Tecnologías de Información y Comunicación</v>
      </c>
      <c r="K134" s="98" t="s">
        <v>412</v>
      </c>
      <c r="L134" s="98"/>
    </row>
    <row r="135" spans="3:12" x14ac:dyDescent="0.25">
      <c r="C135" s="99" t="s">
        <v>73</v>
      </c>
      <c r="D135" s="151"/>
      <c r="E135" s="100">
        <v>4000</v>
      </c>
      <c r="F135" s="97">
        <f t="shared" ref="F135:F146" si="12">D135*E135</f>
        <v>0</v>
      </c>
      <c r="G135" s="165"/>
      <c r="H135" s="101" t="s">
        <v>986</v>
      </c>
      <c r="I135" s="101" t="str">
        <f>VLOOKUP(H135,Presupuesto!$B$11:$C$565,2,0)</f>
        <v>EQUIPOS VARIOS DE OFICINA</v>
      </c>
      <c r="J135" s="98" t="str">
        <f t="shared" si="11"/>
        <v>Gestión Tecnologías de Información y Comunicación</v>
      </c>
      <c r="K135" s="98" t="s">
        <v>395</v>
      </c>
      <c r="L135" s="98"/>
    </row>
    <row r="136" spans="3:12" x14ac:dyDescent="0.25">
      <c r="C136" s="99" t="s">
        <v>74</v>
      </c>
      <c r="D136" s="151"/>
      <c r="E136" s="100">
        <v>8000</v>
      </c>
      <c r="F136" s="97">
        <f t="shared" si="12"/>
        <v>0</v>
      </c>
      <c r="G136" s="165" t="s">
        <v>1493</v>
      </c>
      <c r="H136" s="101" t="s">
        <v>1014</v>
      </c>
      <c r="I136" s="101" t="str">
        <f>VLOOKUP(H136,Presupuesto!$B$11:$C$565,2,0)</f>
        <v>EQUIPO DE COMPUTACION</v>
      </c>
      <c r="J136" s="98" t="str">
        <f t="shared" si="11"/>
        <v>Gestión Tecnologías de Información y Comunicación</v>
      </c>
      <c r="K136" s="98" t="s">
        <v>395</v>
      </c>
      <c r="L136" s="98"/>
    </row>
    <row r="137" spans="3:12" x14ac:dyDescent="0.25">
      <c r="C137" s="99" t="s">
        <v>75</v>
      </c>
      <c r="D137" s="151"/>
      <c r="E137" s="100">
        <v>5000</v>
      </c>
      <c r="F137" s="97">
        <f t="shared" si="12"/>
        <v>0</v>
      </c>
      <c r="G137" s="165"/>
      <c r="H137" s="101" t="s">
        <v>1014</v>
      </c>
      <c r="I137" s="101" t="str">
        <f>VLOOKUP(H137,Presupuesto!$B$11:$C$565,2,0)</f>
        <v>EQUIPO DE COMPUTACION</v>
      </c>
      <c r="J137" s="98" t="str">
        <f t="shared" si="11"/>
        <v>Gestión Tecnologías de Información y Comunicación</v>
      </c>
      <c r="K137" s="98" t="s">
        <v>395</v>
      </c>
      <c r="L137" s="98"/>
    </row>
    <row r="138" spans="3:12" x14ac:dyDescent="0.25">
      <c r="C138" s="99" t="s">
        <v>35</v>
      </c>
      <c r="D138" s="151"/>
      <c r="E138" s="100">
        <v>13000</v>
      </c>
      <c r="F138" s="97">
        <f t="shared" si="12"/>
        <v>0</v>
      </c>
      <c r="G138" s="165"/>
      <c r="H138" s="101" t="s">
        <v>1000</v>
      </c>
      <c r="I138" s="101" t="str">
        <f>VLOOKUP(H138,Presupuesto!$B$11:$C$565,2,0)</f>
        <v>EQUIPO DE TRANSPORTE TRACCION Y ELEVACION</v>
      </c>
      <c r="J138" s="98" t="str">
        <f t="shared" si="11"/>
        <v>Gestión Tecnologías de Información y Comunicación</v>
      </c>
      <c r="K138" s="98" t="s">
        <v>395</v>
      </c>
      <c r="L138" s="98"/>
    </row>
    <row r="139" spans="3:12" x14ac:dyDescent="0.25">
      <c r="C139" s="99" t="s">
        <v>76</v>
      </c>
      <c r="D139" s="151">
        <v>1</v>
      </c>
      <c r="E139" s="100">
        <v>15000</v>
      </c>
      <c r="F139" s="97">
        <f t="shared" si="12"/>
        <v>15000</v>
      </c>
      <c r="G139" s="662" t="s">
        <v>1493</v>
      </c>
      <c r="H139" s="101" t="s">
        <v>1000</v>
      </c>
      <c r="I139" s="101" t="str">
        <f>VLOOKUP(H139,Presupuesto!$B$11:$C$565,2,0)</f>
        <v>EQUIPO DE TRANSPORTE TRACCION Y ELEVACION</v>
      </c>
      <c r="J139" s="98" t="str">
        <f t="shared" si="11"/>
        <v>Gestión Tecnologías de Información y Comunicación</v>
      </c>
      <c r="K139" s="98" t="s">
        <v>395</v>
      </c>
      <c r="L139" s="98"/>
    </row>
    <row r="140" spans="3:12" x14ac:dyDescent="0.25">
      <c r="C140" s="99" t="s">
        <v>77</v>
      </c>
      <c r="D140" s="151"/>
      <c r="E140" s="100">
        <v>10000</v>
      </c>
      <c r="F140" s="97">
        <f t="shared" si="12"/>
        <v>0</v>
      </c>
      <c r="G140" s="165"/>
      <c r="H140" s="101" t="s">
        <v>1000</v>
      </c>
      <c r="I140" s="101" t="str">
        <f>VLOOKUP(H140,Presupuesto!$B$11:$C$565,2,0)</f>
        <v>EQUIPO DE TRANSPORTE TRACCION Y ELEVACION</v>
      </c>
      <c r="J140" s="98" t="str">
        <f t="shared" si="11"/>
        <v>Gestión Tecnologías de Información y Comunicación</v>
      </c>
      <c r="K140" s="98" t="s">
        <v>403</v>
      </c>
      <c r="L140" s="98"/>
    </row>
    <row r="141" spans="3:12" x14ac:dyDescent="0.25">
      <c r="C141" s="99" t="s">
        <v>78</v>
      </c>
      <c r="D141" s="151"/>
      <c r="E141" s="100">
        <v>10000</v>
      </c>
      <c r="F141" s="97">
        <f t="shared" si="12"/>
        <v>0</v>
      </c>
      <c r="G141" s="165"/>
      <c r="H141" s="101" t="s">
        <v>1046</v>
      </c>
      <c r="I141" s="101" t="str">
        <f>VLOOKUP(H141,Presupuesto!$B$11:$C$565,2,0)</f>
        <v>APLICACIONES INFORMATICAS</v>
      </c>
      <c r="J141" s="98" t="str">
        <f t="shared" si="11"/>
        <v>Gestión Tecnologías de Información y Comunicación</v>
      </c>
      <c r="K141" s="98" t="s">
        <v>399</v>
      </c>
      <c r="L141" s="98"/>
    </row>
    <row r="142" spans="3:12" x14ac:dyDescent="0.25">
      <c r="C142" s="109" t="s">
        <v>79</v>
      </c>
      <c r="D142" s="151"/>
      <c r="E142" s="100">
        <v>2000</v>
      </c>
      <c r="F142" s="97">
        <f t="shared" si="12"/>
        <v>0</v>
      </c>
      <c r="G142" s="165"/>
      <c r="H142" s="110" t="s">
        <v>1014</v>
      </c>
      <c r="I142" s="110" t="str">
        <f>VLOOKUP(H142,Presupuesto!$B$11:$C$565,2,0)</f>
        <v>EQUIPO DE COMPUTACION</v>
      </c>
      <c r="J142" s="98" t="str">
        <f t="shared" si="11"/>
        <v>Gestión Tecnologías de Información y Comunicación</v>
      </c>
      <c r="K142" s="98" t="s">
        <v>395</v>
      </c>
      <c r="L142" s="98"/>
    </row>
    <row r="143" spans="3:12" x14ac:dyDescent="0.25">
      <c r="C143" s="109" t="s">
        <v>1466</v>
      </c>
      <c r="D143" s="151">
        <v>25</v>
      </c>
      <c r="E143" s="100">
        <v>1500</v>
      </c>
      <c r="F143" s="97">
        <f t="shared" si="12"/>
        <v>37500</v>
      </c>
      <c r="G143" s="165" t="s">
        <v>1493</v>
      </c>
      <c r="H143" s="110" t="s">
        <v>946</v>
      </c>
      <c r="I143" s="110" t="str">
        <f>VLOOKUP(H143,Presupuesto!$B$11:$C$565,2,0)</f>
        <v>UTILES Y MATERIALES ELECTRICOS</v>
      </c>
      <c r="J143" s="98" t="str">
        <f t="shared" si="11"/>
        <v>Gestión Tecnologías de Información y Comunicación</v>
      </c>
      <c r="K143" s="98" t="s">
        <v>395</v>
      </c>
      <c r="L143" s="98"/>
    </row>
    <row r="144" spans="3:12" x14ac:dyDescent="0.25">
      <c r="C144" s="109" t="s">
        <v>80</v>
      </c>
      <c r="D144" s="151"/>
      <c r="E144" s="100">
        <v>1500</v>
      </c>
      <c r="F144" s="97">
        <f t="shared" si="12"/>
        <v>0</v>
      </c>
      <c r="G144" s="165"/>
      <c r="H144" s="110" t="s">
        <v>1014</v>
      </c>
      <c r="I144" s="110" t="str">
        <f>VLOOKUP(H144,Presupuesto!$B$11:$C$565,2,0)</f>
        <v>EQUIPO DE COMPUTACION</v>
      </c>
      <c r="J144" s="98" t="str">
        <f t="shared" si="11"/>
        <v>Gestión Tecnologías de Información y Comunicación</v>
      </c>
      <c r="K144" s="98" t="s">
        <v>395</v>
      </c>
      <c r="L144" s="98"/>
    </row>
    <row r="145" spans="3:12" x14ac:dyDescent="0.25">
      <c r="C145" s="109" t="s">
        <v>81</v>
      </c>
      <c r="D145" s="151"/>
      <c r="E145" s="100">
        <v>500</v>
      </c>
      <c r="F145" s="97">
        <f t="shared" si="12"/>
        <v>0</v>
      </c>
      <c r="G145" s="165"/>
      <c r="H145" s="110" t="s">
        <v>955</v>
      </c>
      <c r="I145" s="110" t="str">
        <f>VLOOKUP(H145,Presupuesto!$B$11:$C$565,2,0)</f>
        <v>OTROS RESPUESTOS Y ACCESORIOS MENORES</v>
      </c>
      <c r="J145" s="98" t="str">
        <f t="shared" si="11"/>
        <v>Gestión Tecnologías de Información y Comunicación</v>
      </c>
      <c r="K145" s="98" t="s">
        <v>395</v>
      </c>
      <c r="L145" s="98"/>
    </row>
    <row r="146" spans="3:12" ht="15.75" thickBot="1" x14ac:dyDescent="0.3">
      <c r="C146" s="102" t="s">
        <v>82</v>
      </c>
      <c r="D146" s="159"/>
      <c r="E146" s="104">
        <v>20</v>
      </c>
      <c r="F146" s="105">
        <f t="shared" si="12"/>
        <v>0</v>
      </c>
      <c r="G146" s="162"/>
      <c r="H146" s="106" t="s">
        <v>955</v>
      </c>
      <c r="I146" s="106" t="str">
        <f>VLOOKUP(H146,Presupuesto!$B$11:$C$565,2,0)</f>
        <v>OTROS RESPUESTOS Y ACCESORIOS MENORES</v>
      </c>
      <c r="J146" s="106" t="str">
        <f t="shared" si="11"/>
        <v>Gestión Tecnologías de Información y Comunicación</v>
      </c>
      <c r="K146" s="124" t="s">
        <v>394</v>
      </c>
      <c r="L146" s="124"/>
    </row>
    <row r="149" spans="3:12" ht="15.75" thickBot="1" x14ac:dyDescent="0.3"/>
    <row r="150" spans="3:12" ht="15.75" thickBot="1" x14ac:dyDescent="0.3">
      <c r="C150" s="29" t="s">
        <v>43</v>
      </c>
      <c r="D150" s="108">
        <f>SUM(F157:F170)</f>
        <v>164500</v>
      </c>
      <c r="E150" s="467"/>
      <c r="F150" s="70"/>
      <c r="G150" s="79"/>
      <c r="H150" s="70"/>
      <c r="I150" s="70"/>
      <c r="J150" s="467"/>
      <c r="K150" s="467"/>
      <c r="L150" s="467"/>
    </row>
    <row r="151" spans="3:12" ht="15.75" x14ac:dyDescent="0.25">
      <c r="C151" s="70"/>
      <c r="D151" s="31"/>
      <c r="E151" s="93"/>
      <c r="F151" s="555"/>
      <c r="G151" s="93"/>
      <c r="H151" s="76"/>
      <c r="I151" s="76"/>
      <c r="J151" s="76"/>
      <c r="K151" s="112"/>
      <c r="L151" s="467"/>
    </row>
    <row r="152" spans="3:12" x14ac:dyDescent="0.25">
      <c r="C152" s="70"/>
      <c r="D152" s="31"/>
      <c r="E152" s="93"/>
      <c r="F152" s="93"/>
      <c r="G152" s="93"/>
      <c r="H152" s="76"/>
      <c r="I152" s="76"/>
      <c r="J152" s="76"/>
      <c r="K152" s="112"/>
      <c r="L152" s="467"/>
    </row>
    <row r="153" spans="3:12" ht="15.75" x14ac:dyDescent="0.25">
      <c r="C153" s="202" t="s">
        <v>392</v>
      </c>
      <c r="D153" s="555" t="s">
        <v>1603</v>
      </c>
      <c r="E153" s="93"/>
      <c r="F153" s="93"/>
      <c r="G153" s="93"/>
      <c r="H153" s="76"/>
      <c r="I153" s="76"/>
      <c r="J153" s="76"/>
      <c r="K153" s="112"/>
      <c r="L153" s="467"/>
    </row>
    <row r="154" spans="3:12" ht="18.75" x14ac:dyDescent="0.25">
      <c r="C154" s="211" t="str">
        <f>IFERROR(VLOOKUP(D153,'1. Desarrollo e Innov. Curricu.'!$E:$F,2,FALSE),IFERROR(VLOOKUP(D153,'2. Investigación Científica'!$E:$F,2,FALSE),IFERROR(VLOOKUP(D153,'3. Vinculación Univ. Sociedad'!$E:$F,2,FALSE),IFERROR(VLOOKUP(D153,'4. Docencia y Profesorado Univ.'!$E:$F,2,FALSE),IFERROR(VLOOKUP(D153,'5. Estudiantes y Graduados'!$E:$F,2,FALSE),IFERROR(VLOOKUP(D153,'11. Gestion Administrativa'!$E:$F,2,FALSE),IFERROR(VLOOKUP(D153,'13. Gestión Académica'!$E:$F,2,FALSE),IFERROR(VLOOKUP(D153,'8. Asegura. de la Calid. y M'!$E:$F,2,FALSE),IFERROR(VLOOKUP(D153,'6. Gestión del Conocimiento'!$E:$F,2,FALSE),IFERROR(VLOOKUP(D153,'15. Gobernabilidad y Proceso...'!$E:$F,2,FALSE),IFERROR(VLOOKUP(D153,'12. Gestión del Talento Humano'!$E:$F,2,FALSE),IFERROR(VLOOKUP(D153,'14. Internacional... de la E.S.'!$E:$F,2,FALSE),IFERROR(VLOOKUP(D153,'10. Posgrado'!$E:$F,2,FALSE),IFERROR(VLOOKUP(D153,'17. Gestión TIC'!$E:$F,2,FALSE),IFERROR(VLOOKUP(D153,'16. Desa. del Sistema Educ.Sup.'!$E:$F,2,FALSE),IFERROR(VLOOKUP(D153,'9. Cultura de Inno. Insti...'!$E:$F,2,FALSE),VLOOKUP(D153,'7. Lo Esencial de la Reforma U.'!$E:$F,2,0)))))))))))))))))</f>
        <v>2. Desarrollar actividades educativas de aprendizaje en las 11 asignaturas que imparte el departamento de medicina interna</v>
      </c>
      <c r="D154" s="31"/>
      <c r="E154" s="93"/>
      <c r="F154" s="93"/>
      <c r="G154" s="93"/>
      <c r="H154" s="76"/>
      <c r="I154" s="76"/>
      <c r="J154" s="76"/>
      <c r="K154" s="112"/>
      <c r="L154" s="467"/>
    </row>
    <row r="155" spans="3:12" x14ac:dyDescent="0.25">
      <c r="C155" s="467"/>
      <c r="D155" s="467"/>
      <c r="E155" s="467"/>
      <c r="F155" s="93"/>
      <c r="G155" s="76"/>
      <c r="H155" s="76"/>
      <c r="I155" s="76"/>
      <c r="J155" s="467"/>
      <c r="K155" s="467"/>
      <c r="L155" s="467"/>
    </row>
    <row r="156" spans="3:12" ht="30.75" thickBot="1" x14ac:dyDescent="0.3">
      <c r="C156" s="149" t="s">
        <v>44</v>
      </c>
      <c r="D156" s="149" t="s">
        <v>55</v>
      </c>
      <c r="E156" s="149" t="s">
        <v>57</v>
      </c>
      <c r="F156" s="150" t="s">
        <v>27</v>
      </c>
      <c r="G156" s="150" t="s">
        <v>131</v>
      </c>
      <c r="H156" s="149" t="s">
        <v>46</v>
      </c>
      <c r="I156" s="149" t="s">
        <v>132</v>
      </c>
      <c r="J156" s="149" t="s">
        <v>410</v>
      </c>
      <c r="K156" s="149" t="s">
        <v>411</v>
      </c>
      <c r="L156" s="149" t="s">
        <v>464</v>
      </c>
    </row>
    <row r="157" spans="3:12" ht="15.75" thickBot="1" x14ac:dyDescent="0.3">
      <c r="C157" s="306" t="s">
        <v>1339</v>
      </c>
      <c r="D157" s="158">
        <v>5</v>
      </c>
      <c r="E157" s="96">
        <f>HLOOKUP($C157,$CB$2:$CE$3,2,0)</f>
        <v>15000</v>
      </c>
      <c r="F157" s="97">
        <f>D157*E157</f>
        <v>75000</v>
      </c>
      <c r="G157" s="165" t="s">
        <v>1493</v>
      </c>
      <c r="H157" s="98" t="s">
        <v>1014</v>
      </c>
      <c r="I157" s="98" t="str">
        <f>VLOOKUP(H157,Presupuesto!$B$11:$C$565,2,0)</f>
        <v>EQUIPO DE COMPUTACION</v>
      </c>
      <c r="J157" s="219" t="s">
        <v>1501</v>
      </c>
      <c r="K157" s="98" t="s">
        <v>394</v>
      </c>
      <c r="L157" s="98"/>
    </row>
    <row r="158" spans="3:12" x14ac:dyDescent="0.25">
      <c r="C158" s="306" t="s">
        <v>1337</v>
      </c>
      <c r="D158" s="151"/>
      <c r="E158" s="96">
        <f>HLOOKUP($C158,$CB$2:$CE$3,2,0)</f>
        <v>35000</v>
      </c>
      <c r="F158" s="97">
        <f>D158*E158</f>
        <v>0</v>
      </c>
      <c r="G158" s="165"/>
      <c r="H158" s="101" t="s">
        <v>1014</v>
      </c>
      <c r="I158" s="101" t="str">
        <f>VLOOKUP(H158,Presupuesto!$B$11:$C$565,2,0)</f>
        <v>EQUIPO DE COMPUTACION</v>
      </c>
      <c r="J158" s="98" t="str">
        <f t="shared" ref="J158:J170" si="13">$J$17</f>
        <v>Gestión Tecnologías de Información y Comunicación</v>
      </c>
      <c r="K158" s="98" t="s">
        <v>412</v>
      </c>
      <c r="L158" s="98"/>
    </row>
    <row r="159" spans="3:12" x14ac:dyDescent="0.25">
      <c r="C159" s="99" t="s">
        <v>73</v>
      </c>
      <c r="D159" s="151"/>
      <c r="E159" s="100">
        <v>4000</v>
      </c>
      <c r="F159" s="97">
        <f t="shared" ref="F159:F170" si="14">D159*E159</f>
        <v>0</v>
      </c>
      <c r="G159" s="165"/>
      <c r="H159" s="101" t="s">
        <v>986</v>
      </c>
      <c r="I159" s="101" t="str">
        <f>VLOOKUP(H159,Presupuesto!$B$11:$C$565,2,0)</f>
        <v>EQUIPOS VARIOS DE OFICINA</v>
      </c>
      <c r="J159" s="98" t="str">
        <f t="shared" si="13"/>
        <v>Gestión Tecnologías de Información y Comunicación</v>
      </c>
      <c r="K159" s="98" t="s">
        <v>395</v>
      </c>
      <c r="L159" s="98"/>
    </row>
    <row r="160" spans="3:12" x14ac:dyDescent="0.25">
      <c r="C160" s="99" t="s">
        <v>74</v>
      </c>
      <c r="D160" s="151"/>
      <c r="E160" s="100">
        <v>8000</v>
      </c>
      <c r="F160" s="97">
        <f t="shared" si="14"/>
        <v>0</v>
      </c>
      <c r="G160" s="165" t="s">
        <v>1493</v>
      </c>
      <c r="H160" s="101" t="s">
        <v>1014</v>
      </c>
      <c r="I160" s="101" t="str">
        <f>VLOOKUP(H160,Presupuesto!$B$11:$C$565,2,0)</f>
        <v>EQUIPO DE COMPUTACION</v>
      </c>
      <c r="J160" s="98" t="str">
        <f t="shared" si="13"/>
        <v>Gestión Tecnologías de Información y Comunicación</v>
      </c>
      <c r="K160" s="98" t="s">
        <v>395</v>
      </c>
      <c r="L160" s="98"/>
    </row>
    <row r="161" spans="3:12" x14ac:dyDescent="0.25">
      <c r="C161" s="99" t="s">
        <v>75</v>
      </c>
      <c r="D161" s="151"/>
      <c r="E161" s="100">
        <v>5000</v>
      </c>
      <c r="F161" s="97">
        <f t="shared" si="14"/>
        <v>0</v>
      </c>
      <c r="G161" s="165"/>
      <c r="H161" s="101" t="s">
        <v>1014</v>
      </c>
      <c r="I161" s="101" t="str">
        <f>VLOOKUP(H161,Presupuesto!$B$11:$C$565,2,0)</f>
        <v>EQUIPO DE COMPUTACION</v>
      </c>
      <c r="J161" s="98" t="str">
        <f t="shared" si="13"/>
        <v>Gestión Tecnologías de Información y Comunicación</v>
      </c>
      <c r="K161" s="98" t="s">
        <v>395</v>
      </c>
      <c r="L161" s="98"/>
    </row>
    <row r="162" spans="3:12" x14ac:dyDescent="0.25">
      <c r="C162" s="99" t="s">
        <v>35</v>
      </c>
      <c r="D162" s="151">
        <v>6</v>
      </c>
      <c r="E162" s="100">
        <v>13000</v>
      </c>
      <c r="F162" s="97">
        <f t="shared" si="14"/>
        <v>78000</v>
      </c>
      <c r="G162" s="662" t="s">
        <v>1493</v>
      </c>
      <c r="H162" s="101" t="s">
        <v>1000</v>
      </c>
      <c r="I162" s="101" t="str">
        <f>VLOOKUP(H162,Presupuesto!$B$11:$C$565,2,0)</f>
        <v>EQUIPO DE TRANSPORTE TRACCION Y ELEVACION</v>
      </c>
      <c r="J162" s="98" t="str">
        <f t="shared" si="13"/>
        <v>Gestión Tecnologías de Información y Comunicación</v>
      </c>
      <c r="K162" s="98" t="s">
        <v>395</v>
      </c>
      <c r="L162" s="98"/>
    </row>
    <row r="163" spans="3:12" x14ac:dyDescent="0.25">
      <c r="C163" s="99" t="s">
        <v>76</v>
      </c>
      <c r="D163" s="151"/>
      <c r="E163" s="100">
        <v>15000</v>
      </c>
      <c r="F163" s="97">
        <f t="shared" si="14"/>
        <v>0</v>
      </c>
      <c r="G163" s="165"/>
      <c r="H163" s="101" t="s">
        <v>1000</v>
      </c>
      <c r="I163" s="101" t="str">
        <f>VLOOKUP(H163,Presupuesto!$B$11:$C$565,2,0)</f>
        <v>EQUIPO DE TRANSPORTE TRACCION Y ELEVACION</v>
      </c>
      <c r="J163" s="98" t="str">
        <f t="shared" si="13"/>
        <v>Gestión Tecnologías de Información y Comunicación</v>
      </c>
      <c r="K163" s="98" t="s">
        <v>395</v>
      </c>
      <c r="L163" s="98"/>
    </row>
    <row r="164" spans="3:12" x14ac:dyDescent="0.25">
      <c r="C164" s="99" t="s">
        <v>77</v>
      </c>
      <c r="D164" s="151"/>
      <c r="E164" s="100">
        <v>10000</v>
      </c>
      <c r="F164" s="97">
        <f t="shared" si="14"/>
        <v>0</v>
      </c>
      <c r="G164" s="165"/>
      <c r="H164" s="101" t="s">
        <v>1000</v>
      </c>
      <c r="I164" s="101" t="str">
        <f>VLOOKUP(H164,Presupuesto!$B$11:$C$565,2,0)</f>
        <v>EQUIPO DE TRANSPORTE TRACCION Y ELEVACION</v>
      </c>
      <c r="J164" s="98" t="str">
        <f t="shared" si="13"/>
        <v>Gestión Tecnologías de Información y Comunicación</v>
      </c>
      <c r="K164" s="98" t="s">
        <v>403</v>
      </c>
      <c r="L164" s="98"/>
    </row>
    <row r="165" spans="3:12" x14ac:dyDescent="0.25">
      <c r="C165" s="99" t="s">
        <v>78</v>
      </c>
      <c r="D165" s="151"/>
      <c r="E165" s="100">
        <v>10000</v>
      </c>
      <c r="F165" s="97">
        <f t="shared" si="14"/>
        <v>0</v>
      </c>
      <c r="G165" s="165"/>
      <c r="H165" s="101" t="s">
        <v>1046</v>
      </c>
      <c r="I165" s="101" t="str">
        <f>VLOOKUP(H165,Presupuesto!$B$11:$C$565,2,0)</f>
        <v>APLICACIONES INFORMATICAS</v>
      </c>
      <c r="J165" s="98" t="str">
        <f t="shared" si="13"/>
        <v>Gestión Tecnologías de Información y Comunicación</v>
      </c>
      <c r="K165" s="98" t="s">
        <v>399</v>
      </c>
      <c r="L165" s="98"/>
    </row>
    <row r="166" spans="3:12" x14ac:dyDescent="0.25">
      <c r="C166" s="109" t="s">
        <v>79</v>
      </c>
      <c r="D166" s="151">
        <v>2</v>
      </c>
      <c r="E166" s="100">
        <v>2000</v>
      </c>
      <c r="F166" s="97">
        <f t="shared" si="14"/>
        <v>4000</v>
      </c>
      <c r="G166" s="662" t="s">
        <v>1493</v>
      </c>
      <c r="H166" s="110" t="s">
        <v>1014</v>
      </c>
      <c r="I166" s="110" t="str">
        <f>VLOOKUP(H166,Presupuesto!$B$11:$C$565,2,0)</f>
        <v>EQUIPO DE COMPUTACION</v>
      </c>
      <c r="J166" s="98" t="str">
        <f t="shared" si="13"/>
        <v>Gestión Tecnologías de Información y Comunicación</v>
      </c>
      <c r="K166" s="98" t="s">
        <v>395</v>
      </c>
      <c r="L166" s="98"/>
    </row>
    <row r="167" spans="3:12" x14ac:dyDescent="0.25">
      <c r="C167" s="109" t="s">
        <v>1466</v>
      </c>
      <c r="D167" s="151">
        <v>5</v>
      </c>
      <c r="E167" s="100">
        <v>1500</v>
      </c>
      <c r="F167" s="97">
        <f t="shared" si="14"/>
        <v>7500</v>
      </c>
      <c r="G167" s="165" t="s">
        <v>1493</v>
      </c>
      <c r="H167" s="110" t="s">
        <v>946</v>
      </c>
      <c r="I167" s="110" t="str">
        <f>VLOOKUP(H167,Presupuesto!$B$11:$C$565,2,0)</f>
        <v>UTILES Y MATERIALES ELECTRICOS</v>
      </c>
      <c r="J167" s="98" t="str">
        <f t="shared" si="13"/>
        <v>Gestión Tecnologías de Información y Comunicación</v>
      </c>
      <c r="K167" s="98" t="s">
        <v>395</v>
      </c>
      <c r="L167" s="98"/>
    </row>
    <row r="168" spans="3:12" x14ac:dyDescent="0.25">
      <c r="C168" s="109" t="s">
        <v>80</v>
      </c>
      <c r="D168" s="151"/>
      <c r="E168" s="100">
        <v>1500</v>
      </c>
      <c r="F168" s="97">
        <f t="shared" si="14"/>
        <v>0</v>
      </c>
      <c r="G168" s="165"/>
      <c r="H168" s="110" t="s">
        <v>1014</v>
      </c>
      <c r="I168" s="110" t="str">
        <f>VLOOKUP(H168,Presupuesto!$B$11:$C$565,2,0)</f>
        <v>EQUIPO DE COMPUTACION</v>
      </c>
      <c r="J168" s="98" t="str">
        <f t="shared" si="13"/>
        <v>Gestión Tecnologías de Información y Comunicación</v>
      </c>
      <c r="K168" s="98" t="s">
        <v>395</v>
      </c>
      <c r="L168" s="98"/>
    </row>
    <row r="169" spans="3:12" x14ac:dyDescent="0.25">
      <c r="C169" s="109" t="s">
        <v>81</v>
      </c>
      <c r="D169" s="151"/>
      <c r="E169" s="100">
        <v>500</v>
      </c>
      <c r="F169" s="97">
        <f t="shared" si="14"/>
        <v>0</v>
      </c>
      <c r="G169" s="165"/>
      <c r="H169" s="110" t="s">
        <v>955</v>
      </c>
      <c r="I169" s="110" t="str">
        <f>VLOOKUP(H169,Presupuesto!$B$11:$C$565,2,0)</f>
        <v>OTROS RESPUESTOS Y ACCESORIOS MENORES</v>
      </c>
      <c r="J169" s="98" t="str">
        <f t="shared" si="13"/>
        <v>Gestión Tecnologías de Información y Comunicación</v>
      </c>
      <c r="K169" s="98" t="s">
        <v>395</v>
      </c>
      <c r="L169" s="98"/>
    </row>
    <row r="170" spans="3:12" ht="15.75" thickBot="1" x14ac:dyDescent="0.3">
      <c r="C170" s="102" t="s">
        <v>82</v>
      </c>
      <c r="D170" s="159"/>
      <c r="E170" s="104">
        <v>20</v>
      </c>
      <c r="F170" s="105">
        <f t="shared" si="14"/>
        <v>0</v>
      </c>
      <c r="G170" s="162"/>
      <c r="H170" s="106" t="s">
        <v>955</v>
      </c>
      <c r="I170" s="106" t="str">
        <f>VLOOKUP(H170,Presupuesto!$B$11:$C$565,2,0)</f>
        <v>OTROS RESPUESTOS Y ACCESORIOS MENORES</v>
      </c>
      <c r="J170" s="106" t="str">
        <f t="shared" si="13"/>
        <v>Gestión Tecnologías de Información y Comunicación</v>
      </c>
      <c r="K170" s="124" t="s">
        <v>394</v>
      </c>
      <c r="L170"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2 G40:G53 G63:G76 G86:G99 G109:G122 G133:G146 G157:G170">
      <formula1>$R$2:$S$2</formula1>
    </dataValidation>
    <dataValidation type="list" allowBlank="1" showInputMessage="1" showErrorMessage="1" errorTitle="¡Ingreso Inválido!" error="Seleccione una opción de la lista" promptTitle="Mes Requerido" prompt="Seleccione el mes en el que requiere el recurso." sqref="K17:K32 K40:K53 K63:K76 K86:K99 K109:K122 K133:K146 K157:K170">
      <formula1>$U$2:$AF$2</formula1>
    </dataValidation>
    <dataValidation type="list" allowBlank="1" showInputMessage="1" showErrorMessage="1" sqref="C17:C18 C40:C41 C63:C64 C86:C87 C109:C110 C133:C134 C157:C158">
      <formula1>$CB$2:$CE$2</formula1>
    </dataValidation>
    <dataValidation type="list" allowBlank="1" showInputMessage="1" showErrorMessage="1" errorTitle="¡Ingreso Inválido!" error="Verifique el valor ingresado" promptTitle="Objeto de Gasto" prompt="Ingrese el Objeto de Gasto" sqref="H17:H32 H40:H53 H63:H76 H86:H99 H109:H122 H133:H146 H157:H170">
      <formula1>$A$1:$UI$1</formula1>
    </dataValidation>
    <dataValidation type="list" allowBlank="1" showInputMessage="1" showErrorMessage="1" errorTitle="¡Ingreso Inválido!" error="Seleccione una opción de la lista." promptTitle="Dimensión Estratégica" prompt="Seleccione una opción de la lista." sqref="J18:J32 J41:J53 J64:J76 J87:J99 J110:J122 J134:J146 J158:J170">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3 J157">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888"/>
  <sheetViews>
    <sheetView showGridLines="0" topLeftCell="B383" zoomScale="86" zoomScaleNormal="86" workbookViewId="0">
      <selection activeCell="H371" sqref="G371:H371"/>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29" style="77" customWidth="1"/>
    <col min="8" max="8" width="17.140625" style="86" customWidth="1"/>
    <col min="9" max="9" width="64.7109375" style="86" customWidth="1"/>
    <col min="10" max="10" width="46.7109375" style="86"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1441</v>
      </c>
      <c r="K2" s="468" t="s">
        <v>1364</v>
      </c>
      <c r="L2" s="468" t="s">
        <v>1365</v>
      </c>
      <c r="M2" s="468" t="s">
        <v>1366</v>
      </c>
      <c r="N2" s="468" t="s">
        <v>1367</v>
      </c>
      <c r="O2" s="468" t="s">
        <v>1368</v>
      </c>
      <c r="P2" s="468" t="s">
        <v>1463</v>
      </c>
      <c r="Q2" s="468" t="s">
        <v>1501</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70971850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212800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508" t="s">
        <v>1587</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Planeación y promoción del encuentro regional de la enseñanza de las ciencias morfologícas aplicadas a la clínica</v>
      </c>
      <c r="D14" s="31"/>
      <c r="E14" s="93"/>
      <c r="F14" s="93"/>
      <c r="G14" s="93"/>
      <c r="H14" s="76"/>
      <c r="I14" s="76"/>
      <c r="J14" s="76"/>
      <c r="K14" s="112"/>
    </row>
    <row r="15" spans="1:555" ht="15.75" thickBot="1" x14ac:dyDescent="0.3">
      <c r="F15" s="93"/>
      <c r="G15" s="76"/>
      <c r="H15" s="76"/>
      <c r="I15" s="76"/>
    </row>
    <row r="16" spans="1:555" ht="15.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432</v>
      </c>
      <c r="D17" s="222">
        <v>4</v>
      </c>
      <c r="E17" s="220">
        <v>2200</v>
      </c>
      <c r="F17" s="97">
        <f t="shared" ref="F17:F51" si="0">D17*E17</f>
        <v>8800</v>
      </c>
      <c r="G17" s="161" t="s">
        <v>1493</v>
      </c>
      <c r="H17" s="142" t="s">
        <v>307</v>
      </c>
      <c r="I17" s="130" t="str">
        <f>VLOOKUP(H17,Presupuesto!$B$11:$C$565,2,0)</f>
        <v>VIATICOS NACIONALES Y OTROS GASTOS DE VIAJE PROYECTO FORTALECIMIENTO ORG. ESTUDI (26200-72)</v>
      </c>
      <c r="J17" s="219" t="s">
        <v>1363</v>
      </c>
      <c r="K17" s="98" t="s">
        <v>403</v>
      </c>
    </row>
    <row r="18" spans="3:11" x14ac:dyDescent="0.25">
      <c r="C18" s="141" t="s">
        <v>1589</v>
      </c>
      <c r="D18" s="158">
        <v>4</v>
      </c>
      <c r="E18" s="123">
        <v>35000</v>
      </c>
      <c r="F18" s="97">
        <f t="shared" ref="F18:F24" si="1">D18*E18</f>
        <v>140000</v>
      </c>
      <c r="G18" s="161" t="s">
        <v>1493</v>
      </c>
      <c r="H18" s="142" t="s">
        <v>755</v>
      </c>
      <c r="I18" s="130" t="str">
        <f>VLOOKUP(H18,Presupuesto!$B$11:$C$565,2,0)</f>
        <v>PASAJES AL EXTERIOR</v>
      </c>
      <c r="J18" s="98" t="str">
        <f t="shared" ref="J18:J51" si="2">$J$17</f>
        <v>Cultura de Innovación Institucional y Educativa</v>
      </c>
      <c r="K18" s="98" t="s">
        <v>403</v>
      </c>
    </row>
    <row r="19" spans="3:11" x14ac:dyDescent="0.25">
      <c r="C19" s="141" t="s">
        <v>1588</v>
      </c>
      <c r="D19" s="158">
        <v>1</v>
      </c>
      <c r="E19" s="123">
        <v>50000</v>
      </c>
      <c r="F19" s="97">
        <f t="shared" si="1"/>
        <v>50000</v>
      </c>
      <c r="G19" s="161" t="s">
        <v>1493</v>
      </c>
      <c r="H19" s="142" t="s">
        <v>298</v>
      </c>
      <c r="I19" s="130" t="str">
        <f>VLOOKUP(H19,Presupuesto!$B$11:$C$565,2,0)</f>
        <v>OTROS SERVICIOS COMERCIALES Y FINANCIEROS N.C.</v>
      </c>
      <c r="J19" s="98" t="str">
        <f t="shared" si="2"/>
        <v>Cultura de Innovación Institucional y Educativa</v>
      </c>
      <c r="K19" s="98" t="s">
        <v>403</v>
      </c>
    </row>
    <row r="20" spans="3:11" x14ac:dyDescent="0.25">
      <c r="C20" s="141" t="s">
        <v>1590</v>
      </c>
      <c r="D20" s="158">
        <v>4</v>
      </c>
      <c r="E20" s="123">
        <v>3500</v>
      </c>
      <c r="F20" s="97">
        <f t="shared" si="1"/>
        <v>14000</v>
      </c>
      <c r="G20" s="161" t="s">
        <v>1493</v>
      </c>
      <c r="H20" s="142" t="s">
        <v>1214</v>
      </c>
      <c r="I20" s="130" t="str">
        <f>VLOOKUP(H20,Presupuesto!$B$11:$C$565,2,0)</f>
        <v>AYUDA SOCIAL A PERSONAS</v>
      </c>
      <c r="J20" s="98" t="str">
        <f t="shared" si="2"/>
        <v>Cultura de Innovación Institucional y Educativa</v>
      </c>
      <c r="K20" s="98" t="s">
        <v>403</v>
      </c>
    </row>
    <row r="21" spans="3:11" x14ac:dyDescent="0.25">
      <c r="C21" s="141"/>
      <c r="D21" s="158"/>
      <c r="E21" s="123"/>
      <c r="F21" s="97">
        <f t="shared" si="1"/>
        <v>0</v>
      </c>
      <c r="G21" s="161"/>
      <c r="H21" s="142"/>
      <c r="I21" s="130" t="e">
        <f>VLOOKUP(H21,Presupuesto!$B$11:$C$565,2,0)</f>
        <v>#N/A</v>
      </c>
      <c r="J21" s="98" t="str">
        <f t="shared" si="2"/>
        <v>Cultura de Innovación Institucional y Educativa</v>
      </c>
      <c r="K21" s="98" t="s">
        <v>412</v>
      </c>
    </row>
    <row r="22" spans="3:11" x14ac:dyDescent="0.25">
      <c r="C22" s="141"/>
      <c r="D22" s="158"/>
      <c r="E22" s="123"/>
      <c r="F22" s="97">
        <f t="shared" si="1"/>
        <v>0</v>
      </c>
      <c r="G22" s="161"/>
      <c r="H22" s="142"/>
      <c r="I22" s="130" t="e">
        <f>VLOOKUP(H22,Presupuesto!$B$11:$C$565,2,0)</f>
        <v>#N/A</v>
      </c>
      <c r="J22" s="98" t="str">
        <f t="shared" si="2"/>
        <v>Cultura de Innovación Institucional y Educativa</v>
      </c>
      <c r="K22" s="98" t="s">
        <v>401</v>
      </c>
    </row>
    <row r="23" spans="3:11" x14ac:dyDescent="0.25">
      <c r="C23" s="141"/>
      <c r="D23" s="158"/>
      <c r="E23" s="123"/>
      <c r="F23" s="97">
        <f t="shared" si="1"/>
        <v>0</v>
      </c>
      <c r="G23" s="161"/>
      <c r="H23" s="142"/>
      <c r="I23" s="130" t="e">
        <f>VLOOKUP(H23,Presupuesto!$B$11:$C$565,2,0)</f>
        <v>#N/A</v>
      </c>
      <c r="J23" s="98" t="str">
        <f t="shared" si="2"/>
        <v>Cultura de Innovación Institucional y Educativa</v>
      </c>
      <c r="K23" s="98" t="s">
        <v>412</v>
      </c>
    </row>
    <row r="24" spans="3:11" x14ac:dyDescent="0.25">
      <c r="C24" s="141"/>
      <c r="D24" s="158"/>
      <c r="E24" s="123"/>
      <c r="F24" s="97">
        <f t="shared" si="1"/>
        <v>0</v>
      </c>
      <c r="G24" s="161"/>
      <c r="H24" s="142"/>
      <c r="I24" s="130" t="e">
        <f>VLOOKUP(H24,Presupuesto!$B$11:$C$565,2,0)</f>
        <v>#N/A</v>
      </c>
      <c r="J24" s="98" t="str">
        <f t="shared" si="2"/>
        <v>Cultura de Innovación Institucional y Educativa</v>
      </c>
      <c r="K24" s="98" t="s">
        <v>412</v>
      </c>
    </row>
    <row r="25" spans="3:11" x14ac:dyDescent="0.25">
      <c r="C25" s="141"/>
      <c r="D25" s="158"/>
      <c r="E25" s="123"/>
      <c r="F25" s="97">
        <f t="shared" si="0"/>
        <v>0</v>
      </c>
      <c r="G25" s="161"/>
      <c r="H25" s="142"/>
      <c r="I25" s="130" t="e">
        <f>VLOOKUP(H25,Presupuesto!$B$11:$C$565,2,0)</f>
        <v>#N/A</v>
      </c>
      <c r="J25" s="98" t="str">
        <f t="shared" si="2"/>
        <v>Cultura de Innovación Institucional y Educativa</v>
      </c>
      <c r="K25" s="98" t="s">
        <v>412</v>
      </c>
    </row>
    <row r="26" spans="3:11" x14ac:dyDescent="0.25">
      <c r="C26" s="141"/>
      <c r="D26" s="158"/>
      <c r="E26" s="123"/>
      <c r="F26" s="97">
        <f t="shared" si="0"/>
        <v>0</v>
      </c>
      <c r="G26" s="161"/>
      <c r="H26" s="142"/>
      <c r="I26" s="130" t="e">
        <f>VLOOKUP(H26,Presupuesto!$B$11:$C$565,2,0)</f>
        <v>#N/A</v>
      </c>
      <c r="J26" s="98" t="str">
        <f t="shared" si="2"/>
        <v>Cultura de Innovación Institucional y Educativa</v>
      </c>
      <c r="K26" s="98" t="s">
        <v>412</v>
      </c>
    </row>
    <row r="27" spans="3:11" x14ac:dyDescent="0.25">
      <c r="C27" s="141"/>
      <c r="D27" s="158"/>
      <c r="E27" s="123"/>
      <c r="F27" s="97">
        <f t="shared" si="0"/>
        <v>0</v>
      </c>
      <c r="G27" s="161"/>
      <c r="H27" s="142"/>
      <c r="I27" s="130" t="e">
        <f>VLOOKUP(H27,Presupuesto!$B$11:$C$565,2,0)</f>
        <v>#N/A</v>
      </c>
      <c r="J27" s="98" t="str">
        <f t="shared" si="2"/>
        <v>Cultura de Innovación Institucional y Educativa</v>
      </c>
      <c r="K27" s="98" t="s">
        <v>412</v>
      </c>
    </row>
    <row r="28" spans="3:11" x14ac:dyDescent="0.25">
      <c r="C28" s="141"/>
      <c r="D28" s="158"/>
      <c r="E28" s="123"/>
      <c r="F28" s="97">
        <f t="shared" si="0"/>
        <v>0</v>
      </c>
      <c r="G28" s="161"/>
      <c r="H28" s="142"/>
      <c r="I28" s="130" t="e">
        <f>VLOOKUP(H28,Presupuesto!$B$11:$C$565,2,0)</f>
        <v>#N/A</v>
      </c>
      <c r="J28" s="98" t="str">
        <f t="shared" si="2"/>
        <v>Cultura de Innovación Institucional y Educativa</v>
      </c>
      <c r="K28" s="98" t="s">
        <v>412</v>
      </c>
    </row>
    <row r="29" spans="3:11" x14ac:dyDescent="0.25">
      <c r="C29" s="141"/>
      <c r="D29" s="158"/>
      <c r="E29" s="123"/>
      <c r="F29" s="97">
        <f t="shared" si="0"/>
        <v>0</v>
      </c>
      <c r="G29" s="161"/>
      <c r="H29" s="142"/>
      <c r="I29" s="130" t="e">
        <f>VLOOKUP(H29,Presupuesto!$B$11:$C$565,2,0)</f>
        <v>#N/A</v>
      </c>
      <c r="J29" s="98" t="str">
        <f t="shared" si="2"/>
        <v>Cultura de Innovación Institucional y Educativa</v>
      </c>
      <c r="K29" s="98" t="s">
        <v>412</v>
      </c>
    </row>
    <row r="30" spans="3:11" x14ac:dyDescent="0.25">
      <c r="C30" s="141"/>
      <c r="D30" s="158"/>
      <c r="E30" s="123"/>
      <c r="F30" s="97">
        <f t="shared" si="0"/>
        <v>0</v>
      </c>
      <c r="G30" s="161"/>
      <c r="H30" s="142"/>
      <c r="I30" s="130" t="e">
        <f>VLOOKUP(H30,Presupuesto!$B$11:$C$565,2,0)</f>
        <v>#N/A</v>
      </c>
      <c r="J30" s="98" t="str">
        <f t="shared" si="2"/>
        <v>Cultura de Innovación Institucional y Educativa</v>
      </c>
      <c r="K30" s="98" t="s">
        <v>412</v>
      </c>
    </row>
    <row r="31" spans="3:11" x14ac:dyDescent="0.25">
      <c r="C31" s="141"/>
      <c r="D31" s="158"/>
      <c r="E31" s="123"/>
      <c r="F31" s="97">
        <f t="shared" si="0"/>
        <v>0</v>
      </c>
      <c r="G31" s="161"/>
      <c r="H31" s="142"/>
      <c r="I31" s="130" t="e">
        <f>VLOOKUP(H31,Presupuesto!$B$11:$C$565,2,0)</f>
        <v>#N/A</v>
      </c>
      <c r="J31" s="98" t="str">
        <f t="shared" si="2"/>
        <v>Cultura de Innovación Institucional y Educativa</v>
      </c>
      <c r="K31" s="98" t="s">
        <v>412</v>
      </c>
    </row>
    <row r="32" spans="3:11" x14ac:dyDescent="0.25">
      <c r="C32" s="141"/>
      <c r="D32" s="158"/>
      <c r="E32" s="123"/>
      <c r="F32" s="97">
        <f t="shared" si="0"/>
        <v>0</v>
      </c>
      <c r="G32" s="161"/>
      <c r="H32" s="142"/>
      <c r="I32" s="130" t="e">
        <f>VLOOKUP(H32,Presupuesto!$B$11:$C$565,2,0)</f>
        <v>#N/A</v>
      </c>
      <c r="J32" s="98" t="str">
        <f t="shared" si="2"/>
        <v>Cultura de Innovación Institucional y Educativa</v>
      </c>
      <c r="K32" s="98" t="s">
        <v>412</v>
      </c>
    </row>
    <row r="33" spans="3:11" x14ac:dyDescent="0.25">
      <c r="C33" s="141"/>
      <c r="D33" s="158"/>
      <c r="E33" s="123"/>
      <c r="F33" s="97">
        <f t="shared" si="0"/>
        <v>0</v>
      </c>
      <c r="G33" s="161"/>
      <c r="H33" s="142"/>
      <c r="I33" s="130" t="e">
        <f>VLOOKUP(H33,Presupuesto!$B$11:$C$565,2,0)</f>
        <v>#N/A</v>
      </c>
      <c r="J33" s="98" t="str">
        <f t="shared" si="2"/>
        <v>Cultura de Innovación Institucional y Educativa</v>
      </c>
      <c r="K33" s="98" t="s">
        <v>412</v>
      </c>
    </row>
    <row r="34" spans="3:11" x14ac:dyDescent="0.25">
      <c r="C34" s="141"/>
      <c r="D34" s="158"/>
      <c r="E34" s="123"/>
      <c r="F34" s="97">
        <f t="shared" si="0"/>
        <v>0</v>
      </c>
      <c r="G34" s="161"/>
      <c r="H34" s="142"/>
      <c r="I34" s="130" t="e">
        <f>VLOOKUP(H34,Presupuesto!$B$11:$C$565,2,0)</f>
        <v>#N/A</v>
      </c>
      <c r="J34" s="98" t="str">
        <f t="shared" si="2"/>
        <v>Cultura de Innovación Institucional y Educativa</v>
      </c>
      <c r="K34" s="98" t="s">
        <v>412</v>
      </c>
    </row>
    <row r="35" spans="3:11" x14ac:dyDescent="0.25">
      <c r="C35" s="141"/>
      <c r="D35" s="158"/>
      <c r="E35" s="123"/>
      <c r="F35" s="97">
        <f t="shared" si="0"/>
        <v>0</v>
      </c>
      <c r="G35" s="161"/>
      <c r="H35" s="142"/>
      <c r="I35" s="130" t="e">
        <f>VLOOKUP(H35,Presupuesto!$B$11:$C$565,2,0)</f>
        <v>#N/A</v>
      </c>
      <c r="J35" s="98" t="str">
        <f t="shared" si="2"/>
        <v>Cultura de Innovación Institucional y Educativa</v>
      </c>
      <c r="K35" s="98" t="s">
        <v>412</v>
      </c>
    </row>
    <row r="36" spans="3:11" x14ac:dyDescent="0.25">
      <c r="C36" s="141"/>
      <c r="D36" s="158"/>
      <c r="E36" s="123"/>
      <c r="F36" s="97">
        <f t="shared" si="0"/>
        <v>0</v>
      </c>
      <c r="G36" s="161"/>
      <c r="H36" s="142"/>
      <c r="I36" s="130" t="e">
        <f>VLOOKUP(H36,Presupuesto!$B$11:$C$565,2,0)</f>
        <v>#N/A</v>
      </c>
      <c r="J36" s="98" t="str">
        <f t="shared" si="2"/>
        <v>Cultura de Innovación Institucional y Educativa</v>
      </c>
      <c r="K36" s="98" t="s">
        <v>412</v>
      </c>
    </row>
    <row r="37" spans="3:11" x14ac:dyDescent="0.25">
      <c r="C37" s="141"/>
      <c r="D37" s="158"/>
      <c r="E37" s="123"/>
      <c r="F37" s="97">
        <f t="shared" si="0"/>
        <v>0</v>
      </c>
      <c r="G37" s="161"/>
      <c r="H37" s="142"/>
      <c r="I37" s="130" t="e">
        <f>VLOOKUP(H37,Presupuesto!$B$11:$C$565,2,0)</f>
        <v>#N/A</v>
      </c>
      <c r="J37" s="98" t="str">
        <f t="shared" si="2"/>
        <v>Cultura de Innovación Institucional y Educativa</v>
      </c>
      <c r="K37" s="98" t="s">
        <v>412</v>
      </c>
    </row>
    <row r="38" spans="3:11" x14ac:dyDescent="0.25">
      <c r="C38" s="141"/>
      <c r="D38" s="158"/>
      <c r="E38" s="123"/>
      <c r="F38" s="97">
        <f t="shared" si="0"/>
        <v>0</v>
      </c>
      <c r="G38" s="161"/>
      <c r="H38" s="142"/>
      <c r="I38" s="130" t="e">
        <f>VLOOKUP(H38,Presupuesto!$B$11:$C$565,2,0)</f>
        <v>#N/A</v>
      </c>
      <c r="J38" s="98" t="str">
        <f t="shared" si="2"/>
        <v>Cultura de Innovación Institucional y Educativa</v>
      </c>
      <c r="K38" s="98" t="s">
        <v>412</v>
      </c>
    </row>
    <row r="39" spans="3:11" x14ac:dyDescent="0.25">
      <c r="C39" s="143"/>
      <c r="D39" s="151"/>
      <c r="E39" s="118"/>
      <c r="F39" s="97">
        <f t="shared" ref="F39:F45" si="3">D39*E39</f>
        <v>0</v>
      </c>
      <c r="G39" s="161"/>
      <c r="H39" s="144"/>
      <c r="I39" s="130" t="e">
        <f>VLOOKUP(H39,Presupuesto!$B$11:$C$565,2,0)</f>
        <v>#N/A</v>
      </c>
      <c r="J39" s="98" t="str">
        <f t="shared" si="2"/>
        <v>Cultura de Innovación Institucional y Educativa</v>
      </c>
      <c r="K39" s="98" t="s">
        <v>412</v>
      </c>
    </row>
    <row r="40" spans="3:11" x14ac:dyDescent="0.25">
      <c r="C40" s="143"/>
      <c r="D40" s="151"/>
      <c r="E40" s="118"/>
      <c r="F40" s="97">
        <f t="shared" si="3"/>
        <v>0</v>
      </c>
      <c r="G40" s="161"/>
      <c r="H40" s="144"/>
      <c r="I40" s="130" t="e">
        <f>VLOOKUP(H40,Presupuesto!$B$11:$C$565,2,0)</f>
        <v>#N/A</v>
      </c>
      <c r="J40" s="98" t="str">
        <f t="shared" si="2"/>
        <v>Cultura de Innovación Institucional y Educativa</v>
      </c>
      <c r="K40" s="98" t="s">
        <v>412</v>
      </c>
    </row>
    <row r="41" spans="3:11" x14ac:dyDescent="0.25">
      <c r="C41" s="143"/>
      <c r="D41" s="151"/>
      <c r="E41" s="118"/>
      <c r="F41" s="97">
        <f t="shared" si="3"/>
        <v>0</v>
      </c>
      <c r="G41" s="161"/>
      <c r="H41" s="144"/>
      <c r="I41" s="130" t="e">
        <f>VLOOKUP(H41,Presupuesto!$B$11:$C$565,2,0)</f>
        <v>#N/A</v>
      </c>
      <c r="J41" s="98" t="str">
        <f t="shared" si="2"/>
        <v>Cultura de Innovación Institucional y Educativa</v>
      </c>
      <c r="K41" s="98" t="s">
        <v>412</v>
      </c>
    </row>
    <row r="42" spans="3:11" x14ac:dyDescent="0.25">
      <c r="C42" s="143"/>
      <c r="D42" s="151"/>
      <c r="E42" s="118"/>
      <c r="F42" s="97">
        <f t="shared" si="3"/>
        <v>0</v>
      </c>
      <c r="G42" s="161"/>
      <c r="H42" s="144"/>
      <c r="I42" s="130" t="e">
        <f>VLOOKUP(H42,Presupuesto!$B$11:$C$565,2,0)</f>
        <v>#N/A</v>
      </c>
      <c r="J42" s="98" t="str">
        <f t="shared" si="2"/>
        <v>Cultura de Innovación Institucional y Educativa</v>
      </c>
      <c r="K42" s="98" t="s">
        <v>412</v>
      </c>
    </row>
    <row r="43" spans="3:11" x14ac:dyDescent="0.25">
      <c r="C43" s="143"/>
      <c r="D43" s="151"/>
      <c r="E43" s="118"/>
      <c r="F43" s="97">
        <f t="shared" si="3"/>
        <v>0</v>
      </c>
      <c r="G43" s="161"/>
      <c r="H43" s="144"/>
      <c r="I43" s="130" t="e">
        <f>VLOOKUP(H43,Presupuesto!$B$11:$C$565,2,0)</f>
        <v>#N/A</v>
      </c>
      <c r="J43" s="98" t="str">
        <f t="shared" si="2"/>
        <v>Cultura de Innovación Institucional y Educativa</v>
      </c>
      <c r="K43" s="98" t="s">
        <v>412</v>
      </c>
    </row>
    <row r="44" spans="3:11" x14ac:dyDescent="0.25">
      <c r="C44" s="143"/>
      <c r="D44" s="151"/>
      <c r="E44" s="118"/>
      <c r="F44" s="97">
        <f t="shared" si="3"/>
        <v>0</v>
      </c>
      <c r="G44" s="161"/>
      <c r="H44" s="144"/>
      <c r="I44" s="130" t="e">
        <f>VLOOKUP(H44,Presupuesto!$B$11:$C$565,2,0)</f>
        <v>#N/A</v>
      </c>
      <c r="J44" s="98" t="str">
        <f t="shared" si="2"/>
        <v>Cultura de Innovación Institucional y Educativa</v>
      </c>
      <c r="K44" s="98" t="s">
        <v>412</v>
      </c>
    </row>
    <row r="45" spans="3:11" x14ac:dyDescent="0.25">
      <c r="C45" s="143"/>
      <c r="D45" s="151"/>
      <c r="E45" s="118"/>
      <c r="F45" s="97">
        <f t="shared" si="3"/>
        <v>0</v>
      </c>
      <c r="G45" s="161"/>
      <c r="H45" s="144"/>
      <c r="I45" s="130" t="e">
        <f>VLOOKUP(H45,Presupuesto!$B$11:$C$565,2,0)</f>
        <v>#N/A</v>
      </c>
      <c r="J45" s="98" t="str">
        <f t="shared" si="2"/>
        <v>Cultura de Innovación Institucional y Educativa</v>
      </c>
      <c r="K45" s="98" t="s">
        <v>412</v>
      </c>
    </row>
    <row r="46" spans="3:11" x14ac:dyDescent="0.25">
      <c r="C46" s="143"/>
      <c r="D46" s="151"/>
      <c r="E46" s="118"/>
      <c r="F46" s="97">
        <f t="shared" si="0"/>
        <v>0</v>
      </c>
      <c r="G46" s="161"/>
      <c r="H46" s="144"/>
      <c r="I46" s="130" t="e">
        <f>VLOOKUP(H46,Presupuesto!$B$11:$C$565,2,0)</f>
        <v>#N/A</v>
      </c>
      <c r="J46" s="98" t="str">
        <f t="shared" si="2"/>
        <v>Cultura de Innovación Institucional y Educativa</v>
      </c>
      <c r="K46" s="98" t="s">
        <v>412</v>
      </c>
    </row>
    <row r="47" spans="3:11" x14ac:dyDescent="0.25">
      <c r="C47" s="145"/>
      <c r="D47" s="151"/>
      <c r="E47" s="118"/>
      <c r="F47" s="97">
        <f t="shared" si="0"/>
        <v>0</v>
      </c>
      <c r="G47" s="161"/>
      <c r="H47" s="146"/>
      <c r="I47" s="130" t="e">
        <f>VLOOKUP(H47,Presupuesto!$B$11:$C$565,2,0)</f>
        <v>#N/A</v>
      </c>
      <c r="J47" s="98" t="str">
        <f t="shared" si="2"/>
        <v>Cultura de Innovación Institucional y Educativa</v>
      </c>
      <c r="K47" s="98" t="s">
        <v>403</v>
      </c>
    </row>
    <row r="48" spans="3:11" x14ac:dyDescent="0.25">
      <c r="C48" s="145"/>
      <c r="D48" s="151"/>
      <c r="E48" s="118"/>
      <c r="F48" s="97">
        <f t="shared" si="0"/>
        <v>0</v>
      </c>
      <c r="G48" s="161"/>
      <c r="H48" s="146"/>
      <c r="I48" s="130" t="e">
        <f>VLOOKUP(H48,Presupuesto!$B$11:$C$565,2,0)</f>
        <v>#N/A</v>
      </c>
      <c r="J48" s="98" t="str">
        <f t="shared" si="2"/>
        <v>Cultura de Innovación Institucional y Educativa</v>
      </c>
      <c r="K48" s="98" t="s">
        <v>412</v>
      </c>
    </row>
    <row r="49" spans="3:11" x14ac:dyDescent="0.25">
      <c r="C49" s="145"/>
      <c r="D49" s="151"/>
      <c r="E49" s="118"/>
      <c r="F49" s="97">
        <f t="shared" si="0"/>
        <v>0</v>
      </c>
      <c r="G49" s="161"/>
      <c r="H49" s="146"/>
      <c r="I49" s="130" t="e">
        <f>VLOOKUP(H49,Presupuesto!$B$11:$C$565,2,0)</f>
        <v>#N/A</v>
      </c>
      <c r="J49" s="98" t="str">
        <f t="shared" si="2"/>
        <v>Cultura de Innovación Institucional y Educativa</v>
      </c>
      <c r="K49" s="98" t="s">
        <v>412</v>
      </c>
    </row>
    <row r="50" spans="3:11" x14ac:dyDescent="0.25">
      <c r="C50" s="145"/>
      <c r="D50" s="151"/>
      <c r="E50" s="118"/>
      <c r="F50" s="97">
        <f t="shared" si="0"/>
        <v>0</v>
      </c>
      <c r="G50" s="161"/>
      <c r="H50" s="146"/>
      <c r="I50" s="130" t="e">
        <f>VLOOKUP(H50,Presupuesto!$B$11:$C$565,2,0)</f>
        <v>#N/A</v>
      </c>
      <c r="J50" s="98" t="str">
        <f t="shared" si="2"/>
        <v>Cultura de Innovación Institucional y Educativa</v>
      </c>
      <c r="K50" s="98" t="s">
        <v>412</v>
      </c>
    </row>
    <row r="51" spans="3:11" ht="15.75" thickBot="1" x14ac:dyDescent="0.3">
      <c r="C51" s="147"/>
      <c r="D51" s="159"/>
      <c r="E51" s="103"/>
      <c r="F51" s="105">
        <f t="shared" si="0"/>
        <v>0</v>
      </c>
      <c r="G51" s="162"/>
      <c r="H51" s="148"/>
      <c r="I51" s="132" t="e">
        <f>VLOOKUP(H51,Presupuesto!$B$11:$C$565,2,0)</f>
        <v>#N/A</v>
      </c>
      <c r="J51" s="106" t="str">
        <f t="shared" si="2"/>
        <v>Cultura de Innovación Institucional y Educativa</v>
      </c>
      <c r="K51" s="124" t="s">
        <v>394</v>
      </c>
    </row>
    <row r="53" spans="3:11" ht="15.75" thickBot="1" x14ac:dyDescent="0.3">
      <c r="F53" s="90"/>
      <c r="G53" s="89"/>
      <c r="H53" s="90"/>
      <c r="I53" s="90"/>
    </row>
    <row r="54" spans="3:11" ht="15.75" thickBot="1" x14ac:dyDescent="0.3">
      <c r="C54" s="157" t="s">
        <v>53</v>
      </c>
      <c r="D54" s="374">
        <f>SUM(F61:F95)</f>
        <v>4500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08" t="s">
        <v>1582</v>
      </c>
      <c r="E57" s="93"/>
      <c r="F57" s="93"/>
      <c r="G57" s="93"/>
      <c r="H57" s="76"/>
      <c r="I57" s="76"/>
      <c r="J57" s="76"/>
      <c r="K57" s="112"/>
    </row>
    <row r="58" spans="3:11"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x14ac:dyDescent="0.3">
      <c r="F59" s="93"/>
      <c r="G59" s="76"/>
      <c r="H59" s="76"/>
      <c r="I59" s="76"/>
    </row>
    <row r="60" spans="3:11" ht="15.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424</v>
      </c>
      <c r="D61" s="222">
        <v>2</v>
      </c>
      <c r="E61" s="220">
        <f>HLOOKUP(C61,$AH$2:$BU$3,2,0)</f>
        <v>2250</v>
      </c>
      <c r="F61" s="97">
        <f t="shared" ref="F61:F95" si="4">D61*E61</f>
        <v>4500</v>
      </c>
      <c r="G61" s="161" t="s">
        <v>1493</v>
      </c>
      <c r="H61" s="142" t="s">
        <v>307</v>
      </c>
      <c r="I61" s="130" t="str">
        <f>VLOOKUP(H61,Presupuesto!$B$11:$C$565,2,0)</f>
        <v>VIATICOS NACIONALES Y OTROS GASTOS DE VIAJE PROYECTO FORTALECIMIENTO ORG. ESTUDI (26200-72)</v>
      </c>
      <c r="J61" s="219" t="s">
        <v>1359</v>
      </c>
      <c r="K61" s="98" t="s">
        <v>395</v>
      </c>
    </row>
    <row r="62" spans="3:11" x14ac:dyDescent="0.25">
      <c r="C62" s="141"/>
      <c r="D62" s="158"/>
      <c r="E62" s="123"/>
      <c r="F62" s="97">
        <f t="shared" si="4"/>
        <v>0</v>
      </c>
      <c r="G62" s="161"/>
      <c r="H62" s="142"/>
      <c r="I62" s="130" t="e">
        <f>VLOOKUP(H62,Presupuesto!$B$11:$C$565,2,0)</f>
        <v>#N/A</v>
      </c>
      <c r="J62" s="98" t="str">
        <f>$J$61</f>
        <v>Investigación Científica</v>
      </c>
      <c r="K62" s="98" t="s">
        <v>412</v>
      </c>
    </row>
    <row r="63" spans="3:11" x14ac:dyDescent="0.25">
      <c r="C63" s="141"/>
      <c r="D63" s="158"/>
      <c r="E63" s="123"/>
      <c r="F63" s="97">
        <f t="shared" si="4"/>
        <v>0</v>
      </c>
      <c r="G63" s="161"/>
      <c r="H63" s="142"/>
      <c r="I63" s="130" t="e">
        <f>VLOOKUP(H63,Presupuesto!$B$11:$C$565,2,0)</f>
        <v>#N/A</v>
      </c>
      <c r="J63" s="98" t="str">
        <f t="shared" ref="J63:J95" si="5">$J$61</f>
        <v>Investigación Científica</v>
      </c>
      <c r="K63" s="98" t="s">
        <v>412</v>
      </c>
    </row>
    <row r="64" spans="3:11" x14ac:dyDescent="0.25">
      <c r="C64" s="141"/>
      <c r="D64" s="158"/>
      <c r="E64" s="123"/>
      <c r="F64" s="97">
        <f t="shared" si="4"/>
        <v>0</v>
      </c>
      <c r="G64" s="161"/>
      <c r="H64" s="142"/>
      <c r="I64" s="130" t="e">
        <f>VLOOKUP(H64,Presupuesto!$B$11:$C$565,2,0)</f>
        <v>#N/A</v>
      </c>
      <c r="J64" s="98" t="str">
        <f t="shared" si="5"/>
        <v>Investigación Científica</v>
      </c>
      <c r="K64" s="98" t="s">
        <v>412</v>
      </c>
    </row>
    <row r="65" spans="3:11" x14ac:dyDescent="0.25">
      <c r="C65" s="141"/>
      <c r="D65" s="158"/>
      <c r="E65" s="123"/>
      <c r="F65" s="97">
        <f t="shared" si="4"/>
        <v>0</v>
      </c>
      <c r="G65" s="161"/>
      <c r="H65" s="142"/>
      <c r="I65" s="130" t="e">
        <f>VLOOKUP(H65,Presupuesto!$B$11:$C$565,2,0)</f>
        <v>#N/A</v>
      </c>
      <c r="J65" s="98" t="str">
        <f t="shared" si="5"/>
        <v>Investigación Científica</v>
      </c>
      <c r="K65" s="98" t="s">
        <v>412</v>
      </c>
    </row>
    <row r="66" spans="3:11" x14ac:dyDescent="0.25">
      <c r="C66" s="141"/>
      <c r="D66" s="158"/>
      <c r="E66" s="123"/>
      <c r="F66" s="97">
        <f t="shared" si="4"/>
        <v>0</v>
      </c>
      <c r="G66" s="161"/>
      <c r="H66" s="142"/>
      <c r="I66" s="130" t="e">
        <f>VLOOKUP(H66,Presupuesto!$B$11:$C$565,2,0)</f>
        <v>#N/A</v>
      </c>
      <c r="J66" s="98" t="str">
        <f t="shared" si="5"/>
        <v>Investigación Científica</v>
      </c>
      <c r="K66" s="98" t="s">
        <v>401</v>
      </c>
    </row>
    <row r="67" spans="3:11" x14ac:dyDescent="0.25">
      <c r="C67" s="141"/>
      <c r="D67" s="158"/>
      <c r="E67" s="123"/>
      <c r="F67" s="97">
        <f t="shared" si="4"/>
        <v>0</v>
      </c>
      <c r="G67" s="161"/>
      <c r="H67" s="142"/>
      <c r="I67" s="130" t="e">
        <f>VLOOKUP(H67,Presupuesto!$B$11:$C$565,2,0)</f>
        <v>#N/A</v>
      </c>
      <c r="J67" s="98" t="str">
        <f t="shared" si="5"/>
        <v>Investigación Científica</v>
      </c>
      <c r="K67" s="98" t="s">
        <v>412</v>
      </c>
    </row>
    <row r="68" spans="3:11" x14ac:dyDescent="0.25">
      <c r="C68" s="141"/>
      <c r="D68" s="158"/>
      <c r="E68" s="123"/>
      <c r="F68" s="97">
        <f t="shared" si="4"/>
        <v>0</v>
      </c>
      <c r="G68" s="161"/>
      <c r="H68" s="142"/>
      <c r="I68" s="130" t="e">
        <f>VLOOKUP(H68,Presupuesto!$B$11:$C$565,2,0)</f>
        <v>#N/A</v>
      </c>
      <c r="J68" s="98" t="str">
        <f t="shared" si="5"/>
        <v>Investigación Científica</v>
      </c>
      <c r="K68" s="98" t="s">
        <v>412</v>
      </c>
    </row>
    <row r="69" spans="3:11" x14ac:dyDescent="0.25">
      <c r="C69" s="141"/>
      <c r="D69" s="158"/>
      <c r="E69" s="123"/>
      <c r="F69" s="97">
        <f t="shared" si="4"/>
        <v>0</v>
      </c>
      <c r="G69" s="161"/>
      <c r="H69" s="142"/>
      <c r="I69" s="130" t="e">
        <f>VLOOKUP(H69,Presupuesto!$B$11:$C$565,2,0)</f>
        <v>#N/A</v>
      </c>
      <c r="J69" s="98" t="str">
        <f t="shared" si="5"/>
        <v>Investigación Científica</v>
      </c>
      <c r="K69" s="98" t="s">
        <v>412</v>
      </c>
    </row>
    <row r="70" spans="3:11" x14ac:dyDescent="0.25">
      <c r="C70" s="141"/>
      <c r="D70" s="158"/>
      <c r="E70" s="123"/>
      <c r="F70" s="97">
        <f t="shared" si="4"/>
        <v>0</v>
      </c>
      <c r="G70" s="161"/>
      <c r="H70" s="142"/>
      <c r="I70" s="130" t="e">
        <f>VLOOKUP(H70,Presupuesto!$B$11:$C$565,2,0)</f>
        <v>#N/A</v>
      </c>
      <c r="J70" s="98" t="str">
        <f t="shared" si="5"/>
        <v>Investigación Científica</v>
      </c>
      <c r="K70" s="98" t="s">
        <v>412</v>
      </c>
    </row>
    <row r="71" spans="3:11" x14ac:dyDescent="0.25">
      <c r="C71" s="141"/>
      <c r="D71" s="158"/>
      <c r="E71" s="123"/>
      <c r="F71" s="97">
        <f t="shared" si="4"/>
        <v>0</v>
      </c>
      <c r="G71" s="161"/>
      <c r="H71" s="142"/>
      <c r="I71" s="130" t="e">
        <f>VLOOKUP(H71,Presupuesto!$B$11:$C$565,2,0)</f>
        <v>#N/A</v>
      </c>
      <c r="J71" s="98" t="str">
        <f t="shared" si="5"/>
        <v>Investigación Científica</v>
      </c>
      <c r="K71" s="98" t="s">
        <v>412</v>
      </c>
    </row>
    <row r="72" spans="3:11" x14ac:dyDescent="0.25">
      <c r="C72" s="141"/>
      <c r="D72" s="158"/>
      <c r="E72" s="123"/>
      <c r="F72" s="97">
        <f t="shared" si="4"/>
        <v>0</v>
      </c>
      <c r="G72" s="161"/>
      <c r="H72" s="142"/>
      <c r="I72" s="130" t="e">
        <f>VLOOKUP(H72,Presupuesto!$B$11:$C$565,2,0)</f>
        <v>#N/A</v>
      </c>
      <c r="J72" s="98" t="str">
        <f t="shared" si="5"/>
        <v>Investigación Científica</v>
      </c>
      <c r="K72" s="98" t="s">
        <v>412</v>
      </c>
    </row>
    <row r="73" spans="3:11" x14ac:dyDescent="0.25">
      <c r="C73" s="141"/>
      <c r="D73" s="158"/>
      <c r="E73" s="123"/>
      <c r="F73" s="97">
        <f t="shared" si="4"/>
        <v>0</v>
      </c>
      <c r="G73" s="161"/>
      <c r="H73" s="142"/>
      <c r="I73" s="130" t="e">
        <f>VLOOKUP(H73,Presupuesto!$B$11:$C$565,2,0)</f>
        <v>#N/A</v>
      </c>
      <c r="J73" s="98" t="str">
        <f t="shared" si="5"/>
        <v>Investigación Científica</v>
      </c>
      <c r="K73" s="98" t="s">
        <v>412</v>
      </c>
    </row>
    <row r="74" spans="3:11" x14ac:dyDescent="0.25">
      <c r="C74" s="141"/>
      <c r="D74" s="158"/>
      <c r="E74" s="123"/>
      <c r="F74" s="97">
        <f t="shared" si="4"/>
        <v>0</v>
      </c>
      <c r="G74" s="161"/>
      <c r="H74" s="142"/>
      <c r="I74" s="130" t="e">
        <f>VLOOKUP(H74,Presupuesto!$B$11:$C$565,2,0)</f>
        <v>#N/A</v>
      </c>
      <c r="J74" s="98" t="str">
        <f t="shared" si="5"/>
        <v>Investigación Científica</v>
      </c>
      <c r="K74" s="98" t="s">
        <v>412</v>
      </c>
    </row>
    <row r="75" spans="3:11" x14ac:dyDescent="0.25">
      <c r="C75" s="141"/>
      <c r="D75" s="158"/>
      <c r="E75" s="123"/>
      <c r="F75" s="97">
        <f t="shared" si="4"/>
        <v>0</v>
      </c>
      <c r="G75" s="161"/>
      <c r="H75" s="142"/>
      <c r="I75" s="130" t="e">
        <f>VLOOKUP(H75,Presupuesto!$B$11:$C$565,2,0)</f>
        <v>#N/A</v>
      </c>
      <c r="J75" s="98" t="str">
        <f t="shared" si="5"/>
        <v>Investigación Científica</v>
      </c>
      <c r="K75" s="98" t="s">
        <v>412</v>
      </c>
    </row>
    <row r="76" spans="3:11" x14ac:dyDescent="0.25">
      <c r="C76" s="141"/>
      <c r="D76" s="158"/>
      <c r="E76" s="123"/>
      <c r="F76" s="97">
        <f t="shared" si="4"/>
        <v>0</v>
      </c>
      <c r="G76" s="161"/>
      <c r="H76" s="142"/>
      <c r="I76" s="130" t="e">
        <f>VLOOKUP(H76,Presupuesto!$B$11:$C$565,2,0)</f>
        <v>#N/A</v>
      </c>
      <c r="J76" s="98" t="str">
        <f t="shared" si="5"/>
        <v>Investigación Científica</v>
      </c>
      <c r="K76" s="98" t="s">
        <v>412</v>
      </c>
    </row>
    <row r="77" spans="3:11" x14ac:dyDescent="0.25">
      <c r="C77" s="141"/>
      <c r="D77" s="158"/>
      <c r="E77" s="123"/>
      <c r="F77" s="97">
        <f t="shared" si="4"/>
        <v>0</v>
      </c>
      <c r="G77" s="161"/>
      <c r="H77" s="142"/>
      <c r="I77" s="130" t="e">
        <f>VLOOKUP(H77,Presupuesto!$B$11:$C$565,2,0)</f>
        <v>#N/A</v>
      </c>
      <c r="J77" s="98" t="str">
        <f t="shared" si="5"/>
        <v>Investigación Científica</v>
      </c>
      <c r="K77" s="98" t="s">
        <v>412</v>
      </c>
    </row>
    <row r="78" spans="3:11" x14ac:dyDescent="0.25">
      <c r="C78" s="141"/>
      <c r="D78" s="158"/>
      <c r="E78" s="123"/>
      <c r="F78" s="97">
        <f t="shared" si="4"/>
        <v>0</v>
      </c>
      <c r="G78" s="161"/>
      <c r="H78" s="142"/>
      <c r="I78" s="130" t="e">
        <f>VLOOKUP(H78,Presupuesto!$B$11:$C$565,2,0)</f>
        <v>#N/A</v>
      </c>
      <c r="J78" s="98" t="str">
        <f t="shared" si="5"/>
        <v>Investigación Científica</v>
      </c>
      <c r="K78" s="98" t="s">
        <v>412</v>
      </c>
    </row>
    <row r="79" spans="3:11" x14ac:dyDescent="0.25">
      <c r="C79" s="141"/>
      <c r="D79" s="158"/>
      <c r="E79" s="123"/>
      <c r="F79" s="97">
        <f t="shared" si="4"/>
        <v>0</v>
      </c>
      <c r="G79" s="161"/>
      <c r="H79" s="142"/>
      <c r="I79" s="130" t="e">
        <f>VLOOKUP(H79,Presupuesto!$B$11:$C$565,2,0)</f>
        <v>#N/A</v>
      </c>
      <c r="J79" s="98" t="str">
        <f t="shared" si="5"/>
        <v>Investigación Científica</v>
      </c>
      <c r="K79" s="98" t="s">
        <v>412</v>
      </c>
    </row>
    <row r="80" spans="3:11" x14ac:dyDescent="0.25">
      <c r="C80" s="141"/>
      <c r="D80" s="158"/>
      <c r="E80" s="123"/>
      <c r="F80" s="97">
        <f t="shared" si="4"/>
        <v>0</v>
      </c>
      <c r="G80" s="161"/>
      <c r="H80" s="142"/>
      <c r="I80" s="130" t="e">
        <f>VLOOKUP(H80,Presupuesto!$B$11:$C$565,2,0)</f>
        <v>#N/A</v>
      </c>
      <c r="J80" s="98" t="str">
        <f t="shared" si="5"/>
        <v>Investigación Científica</v>
      </c>
      <c r="K80" s="98" t="s">
        <v>412</v>
      </c>
    </row>
    <row r="81" spans="3:11" x14ac:dyDescent="0.25">
      <c r="C81" s="141"/>
      <c r="D81" s="158"/>
      <c r="E81" s="123"/>
      <c r="F81" s="97">
        <f t="shared" si="4"/>
        <v>0</v>
      </c>
      <c r="G81" s="161"/>
      <c r="H81" s="142"/>
      <c r="I81" s="130" t="e">
        <f>VLOOKUP(H81,Presupuesto!$B$11:$C$565,2,0)</f>
        <v>#N/A</v>
      </c>
      <c r="J81" s="98" t="str">
        <f t="shared" si="5"/>
        <v>Investigación Científica</v>
      </c>
      <c r="K81" s="98" t="s">
        <v>412</v>
      </c>
    </row>
    <row r="82" spans="3:11" x14ac:dyDescent="0.25">
      <c r="C82" s="141"/>
      <c r="D82" s="158"/>
      <c r="E82" s="123"/>
      <c r="F82" s="97">
        <f t="shared" si="4"/>
        <v>0</v>
      </c>
      <c r="G82" s="161"/>
      <c r="H82" s="142"/>
      <c r="I82" s="130" t="e">
        <f>VLOOKUP(H82,Presupuesto!$B$11:$C$565,2,0)</f>
        <v>#N/A</v>
      </c>
      <c r="J82" s="98" t="str">
        <f t="shared" si="5"/>
        <v>Investigación Científica</v>
      </c>
      <c r="K82" s="98" t="s">
        <v>412</v>
      </c>
    </row>
    <row r="83" spans="3:11" x14ac:dyDescent="0.25">
      <c r="C83" s="143"/>
      <c r="D83" s="151"/>
      <c r="E83" s="118"/>
      <c r="F83" s="97">
        <f t="shared" si="4"/>
        <v>0</v>
      </c>
      <c r="G83" s="161"/>
      <c r="H83" s="144"/>
      <c r="I83" s="130" t="e">
        <f>VLOOKUP(H83,Presupuesto!$B$11:$C$565,2,0)</f>
        <v>#N/A</v>
      </c>
      <c r="J83" s="98" t="str">
        <f t="shared" si="5"/>
        <v>Investigación Científica</v>
      </c>
      <c r="K83" s="98" t="s">
        <v>412</v>
      </c>
    </row>
    <row r="84" spans="3:11" x14ac:dyDescent="0.25">
      <c r="C84" s="143"/>
      <c r="D84" s="151"/>
      <c r="E84" s="118"/>
      <c r="F84" s="97">
        <f t="shared" si="4"/>
        <v>0</v>
      </c>
      <c r="G84" s="161"/>
      <c r="H84" s="144"/>
      <c r="I84" s="130" t="e">
        <f>VLOOKUP(H84,Presupuesto!$B$11:$C$565,2,0)</f>
        <v>#N/A</v>
      </c>
      <c r="J84" s="98" t="str">
        <f t="shared" si="5"/>
        <v>Investigación Científica</v>
      </c>
      <c r="K84" s="98" t="s">
        <v>412</v>
      </c>
    </row>
    <row r="85" spans="3:11" x14ac:dyDescent="0.25">
      <c r="C85" s="143"/>
      <c r="D85" s="151"/>
      <c r="E85" s="118"/>
      <c r="F85" s="97">
        <f t="shared" si="4"/>
        <v>0</v>
      </c>
      <c r="G85" s="161"/>
      <c r="H85" s="144"/>
      <c r="I85" s="130" t="e">
        <f>VLOOKUP(H85,Presupuesto!$B$11:$C$565,2,0)</f>
        <v>#N/A</v>
      </c>
      <c r="J85" s="98" t="str">
        <f t="shared" si="5"/>
        <v>Investigación Científica</v>
      </c>
      <c r="K85" s="98" t="s">
        <v>412</v>
      </c>
    </row>
    <row r="86" spans="3:11" x14ac:dyDescent="0.25">
      <c r="C86" s="143"/>
      <c r="D86" s="151"/>
      <c r="E86" s="118"/>
      <c r="F86" s="97">
        <f t="shared" si="4"/>
        <v>0</v>
      </c>
      <c r="G86" s="161"/>
      <c r="H86" s="144"/>
      <c r="I86" s="130" t="e">
        <f>VLOOKUP(H86,Presupuesto!$B$11:$C$565,2,0)</f>
        <v>#N/A</v>
      </c>
      <c r="J86" s="98" t="str">
        <f t="shared" si="5"/>
        <v>Investigación Científica</v>
      </c>
      <c r="K86" s="98" t="s">
        <v>412</v>
      </c>
    </row>
    <row r="87" spans="3:11" x14ac:dyDescent="0.25">
      <c r="C87" s="143"/>
      <c r="D87" s="151"/>
      <c r="E87" s="118"/>
      <c r="F87" s="97">
        <f t="shared" si="4"/>
        <v>0</v>
      </c>
      <c r="G87" s="161"/>
      <c r="H87" s="144"/>
      <c r="I87" s="130" t="e">
        <f>VLOOKUP(H87,Presupuesto!$B$11:$C$565,2,0)</f>
        <v>#N/A</v>
      </c>
      <c r="J87" s="98" t="str">
        <f t="shared" si="5"/>
        <v>Investigación Científica</v>
      </c>
      <c r="K87" s="98" t="s">
        <v>412</v>
      </c>
    </row>
    <row r="88" spans="3:11" x14ac:dyDescent="0.25">
      <c r="C88" s="143"/>
      <c r="D88" s="151"/>
      <c r="E88" s="118"/>
      <c r="F88" s="97">
        <f t="shared" si="4"/>
        <v>0</v>
      </c>
      <c r="G88" s="161"/>
      <c r="H88" s="144"/>
      <c r="I88" s="130" t="e">
        <f>VLOOKUP(H88,Presupuesto!$B$11:$C$565,2,0)</f>
        <v>#N/A</v>
      </c>
      <c r="J88" s="98" t="str">
        <f t="shared" si="5"/>
        <v>Investigación Científica</v>
      </c>
      <c r="K88" s="98" t="s">
        <v>412</v>
      </c>
    </row>
    <row r="89" spans="3:11" x14ac:dyDescent="0.25">
      <c r="C89" s="143"/>
      <c r="D89" s="151"/>
      <c r="E89" s="118"/>
      <c r="F89" s="97">
        <f t="shared" si="4"/>
        <v>0</v>
      </c>
      <c r="G89" s="161"/>
      <c r="H89" s="144"/>
      <c r="I89" s="130" t="e">
        <f>VLOOKUP(H89,Presupuesto!$B$11:$C$565,2,0)</f>
        <v>#N/A</v>
      </c>
      <c r="J89" s="98" t="str">
        <f t="shared" si="5"/>
        <v>Investigación Científica</v>
      </c>
      <c r="K89" s="98" t="s">
        <v>412</v>
      </c>
    </row>
    <row r="90" spans="3:11" x14ac:dyDescent="0.25">
      <c r="C90" s="143"/>
      <c r="D90" s="151"/>
      <c r="E90" s="118"/>
      <c r="F90" s="97">
        <f t="shared" si="4"/>
        <v>0</v>
      </c>
      <c r="G90" s="161"/>
      <c r="H90" s="144"/>
      <c r="I90" s="130" t="e">
        <f>VLOOKUP(H90,Presupuesto!$B$11:$C$565,2,0)</f>
        <v>#N/A</v>
      </c>
      <c r="J90" s="98" t="str">
        <f t="shared" si="5"/>
        <v>Investigación Científica</v>
      </c>
      <c r="K90" s="98" t="s">
        <v>412</v>
      </c>
    </row>
    <row r="91" spans="3:11" x14ac:dyDescent="0.25">
      <c r="C91" s="145"/>
      <c r="D91" s="151"/>
      <c r="E91" s="118"/>
      <c r="F91" s="97">
        <f t="shared" si="4"/>
        <v>0</v>
      </c>
      <c r="G91" s="161"/>
      <c r="H91" s="146"/>
      <c r="I91" s="130" t="e">
        <f>VLOOKUP(H91,Presupuesto!$B$11:$C$565,2,0)</f>
        <v>#N/A</v>
      </c>
      <c r="J91" s="98" t="str">
        <f t="shared" si="5"/>
        <v>Investigación Científica</v>
      </c>
      <c r="K91" s="98" t="s">
        <v>403</v>
      </c>
    </row>
    <row r="92" spans="3:11" x14ac:dyDescent="0.25">
      <c r="C92" s="145"/>
      <c r="D92" s="151"/>
      <c r="E92" s="118"/>
      <c r="F92" s="97">
        <f t="shared" si="4"/>
        <v>0</v>
      </c>
      <c r="G92" s="161"/>
      <c r="H92" s="146"/>
      <c r="I92" s="130" t="e">
        <f>VLOOKUP(H92,Presupuesto!$B$11:$C$565,2,0)</f>
        <v>#N/A</v>
      </c>
      <c r="J92" s="98" t="str">
        <f t="shared" si="5"/>
        <v>Investigación Científica</v>
      </c>
      <c r="K92" s="98" t="s">
        <v>412</v>
      </c>
    </row>
    <row r="93" spans="3:11" x14ac:dyDescent="0.25">
      <c r="C93" s="145"/>
      <c r="D93" s="151"/>
      <c r="E93" s="118"/>
      <c r="F93" s="97">
        <f t="shared" si="4"/>
        <v>0</v>
      </c>
      <c r="G93" s="161"/>
      <c r="H93" s="146"/>
      <c r="I93" s="130" t="e">
        <f>VLOOKUP(H93,Presupuesto!$B$11:$C$565,2,0)</f>
        <v>#N/A</v>
      </c>
      <c r="J93" s="98" t="str">
        <f t="shared" si="5"/>
        <v>Investigación Científica</v>
      </c>
      <c r="K93" s="98" t="s">
        <v>412</v>
      </c>
    </row>
    <row r="94" spans="3:11" x14ac:dyDescent="0.25">
      <c r="C94" s="145"/>
      <c r="D94" s="151"/>
      <c r="E94" s="118"/>
      <c r="F94" s="97">
        <f t="shared" si="4"/>
        <v>0</v>
      </c>
      <c r="G94" s="161"/>
      <c r="H94" s="146"/>
      <c r="I94" s="130" t="e">
        <f>VLOOKUP(H94,Presupuesto!$B$11:$C$565,2,0)</f>
        <v>#N/A</v>
      </c>
      <c r="J94" s="98" t="str">
        <f t="shared" si="5"/>
        <v>Investigación Científica</v>
      </c>
      <c r="K94" s="98" t="s">
        <v>412</v>
      </c>
    </row>
    <row r="95" spans="3:11" ht="15.75" thickBot="1" x14ac:dyDescent="0.3">
      <c r="C95" s="147"/>
      <c r="D95" s="159"/>
      <c r="E95" s="103"/>
      <c r="F95" s="105">
        <f t="shared" si="4"/>
        <v>0</v>
      </c>
      <c r="G95" s="162"/>
      <c r="H95" s="148"/>
      <c r="I95" s="132" t="e">
        <f>VLOOKUP(H95,Presupuesto!$B$11:$C$565,2,0)</f>
        <v>#N/A</v>
      </c>
      <c r="J95" s="106" t="str">
        <f t="shared" si="5"/>
        <v>Investigación Científica</v>
      </c>
      <c r="K95" s="124" t="s">
        <v>394</v>
      </c>
    </row>
    <row r="97" spans="3:11" ht="15.75" thickBot="1" x14ac:dyDescent="0.3"/>
    <row r="98" spans="3:11" ht="15.75" thickBot="1" x14ac:dyDescent="0.3">
      <c r="C98" s="157" t="s">
        <v>53</v>
      </c>
      <c r="D98" s="374">
        <f>SUM(F105:F139)</f>
        <v>212800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524" t="s">
        <v>1601</v>
      </c>
      <c r="E101" s="93"/>
      <c r="F101" s="93"/>
      <c r="G101" s="93"/>
      <c r="H101" s="76"/>
      <c r="I101" s="76"/>
      <c r="J101" s="76"/>
      <c r="K101" s="112"/>
    </row>
    <row r="102" spans="3:11" ht="18.75" x14ac:dyDescent="0.2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2. Planeación y promoción del encuentro regional de la enseñanza de las ciencias Fisiologícas</v>
      </c>
      <c r="D102" s="409"/>
      <c r="E102" s="93"/>
      <c r="F102" s="93"/>
      <c r="G102" s="93"/>
      <c r="H102" s="76"/>
      <c r="I102" s="76"/>
      <c r="J102" s="76"/>
      <c r="K102" s="112"/>
    </row>
    <row r="103" spans="3:11" ht="15.75" thickBot="1" x14ac:dyDescent="0.3">
      <c r="F103" s="93"/>
      <c r="G103" s="76"/>
      <c r="H103" s="76"/>
      <c r="I103" s="76"/>
    </row>
    <row r="104" spans="3:11" ht="15.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432</v>
      </c>
      <c r="D105" s="222">
        <v>4</v>
      </c>
      <c r="E105" s="220">
        <v>2200</v>
      </c>
      <c r="F105" s="97">
        <f t="shared" ref="F105:F139" si="6">D105*E105</f>
        <v>8800</v>
      </c>
      <c r="G105" s="161" t="s">
        <v>1493</v>
      </c>
      <c r="H105" s="142" t="s">
        <v>307</v>
      </c>
      <c r="I105" s="130" t="str">
        <f>VLOOKUP(H105,Presupuesto!$B$11:$C$565,2,0)</f>
        <v>VIATICOS NACIONALES Y OTROS GASTOS DE VIAJE PROYECTO FORTALECIMIENTO ORG. ESTUDI (26200-72)</v>
      </c>
      <c r="J105" s="219" t="s">
        <v>1363</v>
      </c>
      <c r="K105" s="98" t="s">
        <v>403</v>
      </c>
    </row>
    <row r="106" spans="3:11" x14ac:dyDescent="0.25">
      <c r="C106" s="141" t="s">
        <v>1589</v>
      </c>
      <c r="D106" s="158">
        <v>4</v>
      </c>
      <c r="E106" s="123">
        <v>35000</v>
      </c>
      <c r="F106" s="97">
        <f t="shared" si="6"/>
        <v>140000</v>
      </c>
      <c r="G106" s="161" t="s">
        <v>1493</v>
      </c>
      <c r="H106" s="142" t="s">
        <v>755</v>
      </c>
      <c r="I106" s="130" t="str">
        <f>VLOOKUP(H106,Presupuesto!$B$11:$C$565,2,0)</f>
        <v>PASAJES AL EXTERIOR</v>
      </c>
      <c r="J106" s="98" t="str">
        <f>$J$105</f>
        <v>Cultura de Innovación Institucional y Educativa</v>
      </c>
      <c r="K106" s="98" t="s">
        <v>403</v>
      </c>
    </row>
    <row r="107" spans="3:11" x14ac:dyDescent="0.25">
      <c r="C107" s="141" t="s">
        <v>1588</v>
      </c>
      <c r="D107" s="158">
        <v>1</v>
      </c>
      <c r="E107" s="123">
        <v>50000</v>
      </c>
      <c r="F107" s="97">
        <f t="shared" si="6"/>
        <v>50000</v>
      </c>
      <c r="G107" s="161" t="s">
        <v>1493</v>
      </c>
      <c r="H107" s="142" t="s">
        <v>298</v>
      </c>
      <c r="I107" s="130" t="str">
        <f>VLOOKUP(H107,Presupuesto!$B$11:$C$565,2,0)</f>
        <v>OTROS SERVICIOS COMERCIALES Y FINANCIEROS N.C.</v>
      </c>
      <c r="J107" s="98" t="str">
        <f t="shared" ref="J107:J139" si="7">$J$105</f>
        <v>Cultura de Innovación Institucional y Educativa</v>
      </c>
      <c r="K107" s="98" t="s">
        <v>403</v>
      </c>
    </row>
    <row r="108" spans="3:11" x14ac:dyDescent="0.25">
      <c r="C108" s="141" t="s">
        <v>1590</v>
      </c>
      <c r="D108" s="158">
        <v>4</v>
      </c>
      <c r="E108" s="123">
        <v>3500</v>
      </c>
      <c r="F108" s="97">
        <f t="shared" si="6"/>
        <v>14000</v>
      </c>
      <c r="G108" s="161" t="s">
        <v>1493</v>
      </c>
      <c r="H108" s="142" t="s">
        <v>1214</v>
      </c>
      <c r="I108" s="130" t="str">
        <f>VLOOKUP(H108,Presupuesto!$B$11:$C$565,2,0)</f>
        <v>AYUDA SOCIAL A PERSONAS</v>
      </c>
      <c r="J108" s="98" t="str">
        <f t="shared" si="7"/>
        <v>Cultura de Innovación Institucional y Educativa</v>
      </c>
      <c r="K108" s="98" t="s">
        <v>403</v>
      </c>
    </row>
    <row r="109" spans="3:11" x14ac:dyDescent="0.25">
      <c r="C109" s="141"/>
      <c r="D109" s="158"/>
      <c r="E109" s="123"/>
      <c r="F109" s="97">
        <f t="shared" si="6"/>
        <v>0</v>
      </c>
      <c r="G109" s="161"/>
      <c r="H109" s="142"/>
      <c r="I109" s="130" t="e">
        <f>VLOOKUP(H109,Presupuesto!$B$11:$C$565,2,0)</f>
        <v>#N/A</v>
      </c>
      <c r="J109" s="98" t="str">
        <f t="shared" si="7"/>
        <v>Cultura de Innovación Institucional y Educativa</v>
      </c>
      <c r="K109" s="98" t="s">
        <v>412</v>
      </c>
    </row>
    <row r="110" spans="3:11" x14ac:dyDescent="0.25">
      <c r="C110" s="141"/>
      <c r="D110" s="158"/>
      <c r="E110" s="123"/>
      <c r="F110" s="97">
        <f t="shared" si="6"/>
        <v>0</v>
      </c>
      <c r="G110" s="161"/>
      <c r="H110" s="142"/>
      <c r="I110" s="130" t="e">
        <f>VLOOKUP(H110,Presupuesto!$B$11:$C$565,2,0)</f>
        <v>#N/A</v>
      </c>
      <c r="J110" s="98" t="str">
        <f t="shared" si="7"/>
        <v>Cultura de Innovación Institucional y Educativa</v>
      </c>
      <c r="K110" s="98" t="s">
        <v>401</v>
      </c>
    </row>
    <row r="111" spans="3:11" x14ac:dyDescent="0.25">
      <c r="C111" s="141"/>
      <c r="D111" s="158"/>
      <c r="E111" s="123"/>
      <c r="F111" s="97">
        <f t="shared" si="6"/>
        <v>0</v>
      </c>
      <c r="G111" s="161"/>
      <c r="H111" s="142"/>
      <c r="I111" s="130" t="e">
        <f>VLOOKUP(H111,Presupuesto!$B$11:$C$565,2,0)</f>
        <v>#N/A</v>
      </c>
      <c r="J111" s="98" t="str">
        <f t="shared" si="7"/>
        <v>Cultura de Innovación Institucional y Educativa</v>
      </c>
      <c r="K111" s="98" t="s">
        <v>412</v>
      </c>
    </row>
    <row r="112" spans="3:11" x14ac:dyDescent="0.25">
      <c r="C112" s="141"/>
      <c r="D112" s="158"/>
      <c r="E112" s="123"/>
      <c r="F112" s="97">
        <f t="shared" si="6"/>
        <v>0</v>
      </c>
      <c r="G112" s="161"/>
      <c r="H112" s="142"/>
      <c r="I112" s="130" t="e">
        <f>VLOOKUP(H112,Presupuesto!$B$11:$C$565,2,0)</f>
        <v>#N/A</v>
      </c>
      <c r="J112" s="98" t="str">
        <f t="shared" si="7"/>
        <v>Cultura de Innovación Institucional y Educativa</v>
      </c>
      <c r="K112" s="98" t="s">
        <v>412</v>
      </c>
    </row>
    <row r="113" spans="3:11" x14ac:dyDescent="0.25">
      <c r="C113" s="141"/>
      <c r="D113" s="158"/>
      <c r="E113" s="123"/>
      <c r="F113" s="97">
        <f t="shared" si="6"/>
        <v>0</v>
      </c>
      <c r="G113" s="161"/>
      <c r="H113" s="142"/>
      <c r="I113" s="130" t="e">
        <f>VLOOKUP(H113,Presupuesto!$B$11:$C$565,2,0)</f>
        <v>#N/A</v>
      </c>
      <c r="J113" s="98" t="str">
        <f t="shared" si="7"/>
        <v>Cultura de Innovación Institucional y Educativa</v>
      </c>
      <c r="K113" s="98" t="s">
        <v>412</v>
      </c>
    </row>
    <row r="114" spans="3:11" x14ac:dyDescent="0.25">
      <c r="C114" s="141"/>
      <c r="D114" s="158"/>
      <c r="E114" s="123"/>
      <c r="F114" s="97">
        <f t="shared" si="6"/>
        <v>0</v>
      </c>
      <c r="G114" s="161"/>
      <c r="H114" s="142"/>
      <c r="I114" s="130" t="e">
        <f>VLOOKUP(H114,Presupuesto!$B$11:$C$565,2,0)</f>
        <v>#N/A</v>
      </c>
      <c r="J114" s="98" t="str">
        <f t="shared" si="7"/>
        <v>Cultura de Innovación Institucional y Educativa</v>
      </c>
      <c r="K114" s="98" t="s">
        <v>412</v>
      </c>
    </row>
    <row r="115" spans="3:11" x14ac:dyDescent="0.25">
      <c r="C115" s="141"/>
      <c r="D115" s="158"/>
      <c r="E115" s="123"/>
      <c r="F115" s="97">
        <f t="shared" si="6"/>
        <v>0</v>
      </c>
      <c r="G115" s="161"/>
      <c r="H115" s="142"/>
      <c r="I115" s="130" t="e">
        <f>VLOOKUP(H115,Presupuesto!$B$11:$C$565,2,0)</f>
        <v>#N/A</v>
      </c>
      <c r="J115" s="98" t="str">
        <f t="shared" si="7"/>
        <v>Cultura de Innovación Institucional y Educativa</v>
      </c>
      <c r="K115" s="98" t="s">
        <v>412</v>
      </c>
    </row>
    <row r="116" spans="3:11" x14ac:dyDescent="0.25">
      <c r="C116" s="141"/>
      <c r="D116" s="158"/>
      <c r="E116" s="123"/>
      <c r="F116" s="97">
        <f t="shared" si="6"/>
        <v>0</v>
      </c>
      <c r="G116" s="161"/>
      <c r="H116" s="142"/>
      <c r="I116" s="130" t="e">
        <f>VLOOKUP(H116,Presupuesto!$B$11:$C$565,2,0)</f>
        <v>#N/A</v>
      </c>
      <c r="J116" s="98" t="str">
        <f t="shared" si="7"/>
        <v>Cultura de Innovación Institucional y Educativa</v>
      </c>
      <c r="K116" s="98" t="s">
        <v>412</v>
      </c>
    </row>
    <row r="117" spans="3:11" x14ac:dyDescent="0.25">
      <c r="C117" s="141"/>
      <c r="D117" s="158"/>
      <c r="E117" s="123"/>
      <c r="F117" s="97">
        <f t="shared" si="6"/>
        <v>0</v>
      </c>
      <c r="G117" s="161"/>
      <c r="H117" s="142"/>
      <c r="I117" s="130" t="e">
        <f>VLOOKUP(H117,Presupuesto!$B$11:$C$565,2,0)</f>
        <v>#N/A</v>
      </c>
      <c r="J117" s="98" t="str">
        <f t="shared" si="7"/>
        <v>Cultura de Innovación Institucional y Educativa</v>
      </c>
      <c r="K117" s="98" t="s">
        <v>412</v>
      </c>
    </row>
    <row r="118" spans="3:11" x14ac:dyDescent="0.25">
      <c r="C118" s="141"/>
      <c r="D118" s="158"/>
      <c r="E118" s="123"/>
      <c r="F118" s="97">
        <f t="shared" si="6"/>
        <v>0</v>
      </c>
      <c r="G118" s="161"/>
      <c r="H118" s="142"/>
      <c r="I118" s="130" t="e">
        <f>VLOOKUP(H118,Presupuesto!$B$11:$C$565,2,0)</f>
        <v>#N/A</v>
      </c>
      <c r="J118" s="98" t="str">
        <f t="shared" si="7"/>
        <v>Cultura de Innovación Institucional y Educativa</v>
      </c>
      <c r="K118" s="98" t="s">
        <v>412</v>
      </c>
    </row>
    <row r="119" spans="3:11" x14ac:dyDescent="0.25">
      <c r="C119" s="141"/>
      <c r="D119" s="158"/>
      <c r="E119" s="123"/>
      <c r="F119" s="97">
        <f t="shared" si="6"/>
        <v>0</v>
      </c>
      <c r="G119" s="161"/>
      <c r="H119" s="142"/>
      <c r="I119" s="130" t="e">
        <f>VLOOKUP(H119,Presupuesto!$B$11:$C$565,2,0)</f>
        <v>#N/A</v>
      </c>
      <c r="J119" s="98" t="str">
        <f t="shared" si="7"/>
        <v>Cultura de Innovación Institucional y Educativa</v>
      </c>
      <c r="K119" s="98" t="s">
        <v>412</v>
      </c>
    </row>
    <row r="120" spans="3:11" x14ac:dyDescent="0.25">
      <c r="C120" s="141"/>
      <c r="D120" s="158"/>
      <c r="E120" s="123"/>
      <c r="F120" s="97">
        <f t="shared" si="6"/>
        <v>0</v>
      </c>
      <c r="G120" s="161"/>
      <c r="H120" s="142"/>
      <c r="I120" s="130" t="e">
        <f>VLOOKUP(H120,Presupuesto!$B$11:$C$565,2,0)</f>
        <v>#N/A</v>
      </c>
      <c r="J120" s="98" t="str">
        <f t="shared" si="7"/>
        <v>Cultura de Innovación Institucional y Educativa</v>
      </c>
      <c r="K120" s="98" t="s">
        <v>412</v>
      </c>
    </row>
    <row r="121" spans="3:11" x14ac:dyDescent="0.25">
      <c r="C121" s="141"/>
      <c r="D121" s="158"/>
      <c r="E121" s="123"/>
      <c r="F121" s="97">
        <f t="shared" si="6"/>
        <v>0</v>
      </c>
      <c r="G121" s="161"/>
      <c r="H121" s="142"/>
      <c r="I121" s="130" t="e">
        <f>VLOOKUP(H121,Presupuesto!$B$11:$C$565,2,0)</f>
        <v>#N/A</v>
      </c>
      <c r="J121" s="98" t="str">
        <f t="shared" si="7"/>
        <v>Cultura de Innovación Institucional y Educativa</v>
      </c>
      <c r="K121" s="98" t="s">
        <v>412</v>
      </c>
    </row>
    <row r="122" spans="3:11" x14ac:dyDescent="0.25">
      <c r="C122" s="141"/>
      <c r="D122" s="158"/>
      <c r="E122" s="123"/>
      <c r="F122" s="97">
        <f t="shared" si="6"/>
        <v>0</v>
      </c>
      <c r="G122" s="161"/>
      <c r="H122" s="142"/>
      <c r="I122" s="130" t="e">
        <f>VLOOKUP(H122,Presupuesto!$B$11:$C$565,2,0)</f>
        <v>#N/A</v>
      </c>
      <c r="J122" s="98" t="str">
        <f t="shared" si="7"/>
        <v>Cultura de Innovación Institucional y Educativa</v>
      </c>
      <c r="K122" s="98" t="s">
        <v>412</v>
      </c>
    </row>
    <row r="123" spans="3:11" x14ac:dyDescent="0.25">
      <c r="C123" s="141"/>
      <c r="D123" s="158"/>
      <c r="E123" s="123"/>
      <c r="F123" s="97">
        <f t="shared" si="6"/>
        <v>0</v>
      </c>
      <c r="G123" s="161"/>
      <c r="H123" s="142"/>
      <c r="I123" s="130" t="e">
        <f>VLOOKUP(H123,Presupuesto!$B$11:$C$565,2,0)</f>
        <v>#N/A</v>
      </c>
      <c r="J123" s="98" t="str">
        <f t="shared" si="7"/>
        <v>Cultura de Innovación Institucional y Educativa</v>
      </c>
      <c r="K123" s="98" t="s">
        <v>412</v>
      </c>
    </row>
    <row r="124" spans="3:11" x14ac:dyDescent="0.25">
      <c r="C124" s="141"/>
      <c r="D124" s="158"/>
      <c r="E124" s="123"/>
      <c r="F124" s="97">
        <f t="shared" si="6"/>
        <v>0</v>
      </c>
      <c r="G124" s="161"/>
      <c r="H124" s="142"/>
      <c r="I124" s="130" t="e">
        <f>VLOOKUP(H124,Presupuesto!$B$11:$C$565,2,0)</f>
        <v>#N/A</v>
      </c>
      <c r="J124" s="98" t="str">
        <f t="shared" si="7"/>
        <v>Cultura de Innovación Institucional y Educativa</v>
      </c>
      <c r="K124" s="98" t="s">
        <v>412</v>
      </c>
    </row>
    <row r="125" spans="3:11" x14ac:dyDescent="0.25">
      <c r="C125" s="141"/>
      <c r="D125" s="158"/>
      <c r="E125" s="123"/>
      <c r="F125" s="97">
        <f t="shared" si="6"/>
        <v>0</v>
      </c>
      <c r="G125" s="161"/>
      <c r="H125" s="142"/>
      <c r="I125" s="130" t="e">
        <f>VLOOKUP(H125,Presupuesto!$B$11:$C$565,2,0)</f>
        <v>#N/A</v>
      </c>
      <c r="J125" s="98" t="str">
        <f t="shared" si="7"/>
        <v>Cultura de Innovación Institucional y Educativa</v>
      </c>
      <c r="K125" s="98" t="s">
        <v>412</v>
      </c>
    </row>
    <row r="126" spans="3:11" x14ac:dyDescent="0.25">
      <c r="C126" s="141"/>
      <c r="D126" s="158"/>
      <c r="E126" s="123"/>
      <c r="F126" s="97">
        <f t="shared" si="6"/>
        <v>0</v>
      </c>
      <c r="G126" s="161"/>
      <c r="H126" s="142"/>
      <c r="I126" s="130" t="e">
        <f>VLOOKUP(H126,Presupuesto!$B$11:$C$565,2,0)</f>
        <v>#N/A</v>
      </c>
      <c r="J126" s="98" t="str">
        <f t="shared" si="7"/>
        <v>Cultura de Innovación Institucional y Educativa</v>
      </c>
      <c r="K126" s="98" t="s">
        <v>412</v>
      </c>
    </row>
    <row r="127" spans="3:11" x14ac:dyDescent="0.25">
      <c r="C127" s="143"/>
      <c r="D127" s="151"/>
      <c r="E127" s="118"/>
      <c r="F127" s="97">
        <f t="shared" si="6"/>
        <v>0</v>
      </c>
      <c r="G127" s="161"/>
      <c r="H127" s="144"/>
      <c r="I127" s="130" t="e">
        <f>VLOOKUP(H127,Presupuesto!$B$11:$C$565,2,0)</f>
        <v>#N/A</v>
      </c>
      <c r="J127" s="98" t="str">
        <f t="shared" si="7"/>
        <v>Cultura de Innovación Institucional y Educativa</v>
      </c>
      <c r="K127" s="98" t="s">
        <v>412</v>
      </c>
    </row>
    <row r="128" spans="3:11" x14ac:dyDescent="0.25">
      <c r="C128" s="143"/>
      <c r="D128" s="151"/>
      <c r="E128" s="118"/>
      <c r="F128" s="97">
        <f t="shared" si="6"/>
        <v>0</v>
      </c>
      <c r="G128" s="161"/>
      <c r="H128" s="144"/>
      <c r="I128" s="130" t="e">
        <f>VLOOKUP(H128,Presupuesto!$B$11:$C$565,2,0)</f>
        <v>#N/A</v>
      </c>
      <c r="J128" s="98" t="str">
        <f t="shared" si="7"/>
        <v>Cultura de Innovación Institucional y Educativa</v>
      </c>
      <c r="K128" s="98" t="s">
        <v>412</v>
      </c>
    </row>
    <row r="129" spans="3:11" x14ac:dyDescent="0.25">
      <c r="C129" s="143"/>
      <c r="D129" s="151"/>
      <c r="E129" s="118"/>
      <c r="F129" s="97">
        <f t="shared" si="6"/>
        <v>0</v>
      </c>
      <c r="G129" s="161"/>
      <c r="H129" s="144"/>
      <c r="I129" s="130" t="e">
        <f>VLOOKUP(H129,Presupuesto!$B$11:$C$565,2,0)</f>
        <v>#N/A</v>
      </c>
      <c r="J129" s="98" t="str">
        <f t="shared" si="7"/>
        <v>Cultura de Innovación Institucional y Educativa</v>
      </c>
      <c r="K129" s="98" t="s">
        <v>412</v>
      </c>
    </row>
    <row r="130" spans="3:11" x14ac:dyDescent="0.25">
      <c r="C130" s="143"/>
      <c r="D130" s="151"/>
      <c r="E130" s="118"/>
      <c r="F130" s="97">
        <f t="shared" si="6"/>
        <v>0</v>
      </c>
      <c r="G130" s="161"/>
      <c r="H130" s="144"/>
      <c r="I130" s="130" t="e">
        <f>VLOOKUP(H130,Presupuesto!$B$11:$C$565,2,0)</f>
        <v>#N/A</v>
      </c>
      <c r="J130" s="98" t="str">
        <f t="shared" si="7"/>
        <v>Cultura de Innovación Institucional y Educativa</v>
      </c>
      <c r="K130" s="98" t="s">
        <v>412</v>
      </c>
    </row>
    <row r="131" spans="3:11" x14ac:dyDescent="0.25">
      <c r="C131" s="143"/>
      <c r="D131" s="151"/>
      <c r="E131" s="118"/>
      <c r="F131" s="97">
        <f t="shared" si="6"/>
        <v>0</v>
      </c>
      <c r="G131" s="161"/>
      <c r="H131" s="144"/>
      <c r="I131" s="130" t="e">
        <f>VLOOKUP(H131,Presupuesto!$B$11:$C$565,2,0)</f>
        <v>#N/A</v>
      </c>
      <c r="J131" s="98" t="str">
        <f t="shared" si="7"/>
        <v>Cultura de Innovación Institucional y Educativa</v>
      </c>
      <c r="K131" s="98" t="s">
        <v>412</v>
      </c>
    </row>
    <row r="132" spans="3:11" x14ac:dyDescent="0.25">
      <c r="C132" s="143"/>
      <c r="D132" s="151"/>
      <c r="E132" s="118"/>
      <c r="F132" s="97">
        <f t="shared" si="6"/>
        <v>0</v>
      </c>
      <c r="G132" s="161"/>
      <c r="H132" s="144"/>
      <c r="I132" s="130" t="e">
        <f>VLOOKUP(H132,Presupuesto!$B$11:$C$565,2,0)</f>
        <v>#N/A</v>
      </c>
      <c r="J132" s="98" t="str">
        <f t="shared" si="7"/>
        <v>Cultura de Innovación Institucional y Educativa</v>
      </c>
      <c r="K132" s="98" t="s">
        <v>412</v>
      </c>
    </row>
    <row r="133" spans="3:11" x14ac:dyDescent="0.25">
      <c r="C133" s="143"/>
      <c r="D133" s="151"/>
      <c r="E133" s="118"/>
      <c r="F133" s="97">
        <f t="shared" si="6"/>
        <v>0</v>
      </c>
      <c r="G133" s="161"/>
      <c r="H133" s="144"/>
      <c r="I133" s="130" t="e">
        <f>VLOOKUP(H133,Presupuesto!$B$11:$C$565,2,0)</f>
        <v>#N/A</v>
      </c>
      <c r="J133" s="98" t="str">
        <f t="shared" si="7"/>
        <v>Cultura de Innovación Institucional y Educativa</v>
      </c>
      <c r="K133" s="98" t="s">
        <v>412</v>
      </c>
    </row>
    <row r="134" spans="3:11" x14ac:dyDescent="0.25">
      <c r="C134" s="143"/>
      <c r="D134" s="151"/>
      <c r="E134" s="118"/>
      <c r="F134" s="97">
        <f t="shared" si="6"/>
        <v>0</v>
      </c>
      <c r="G134" s="161"/>
      <c r="H134" s="144"/>
      <c r="I134" s="130" t="e">
        <f>VLOOKUP(H134,Presupuesto!$B$11:$C$565,2,0)</f>
        <v>#N/A</v>
      </c>
      <c r="J134" s="98" t="str">
        <f t="shared" si="7"/>
        <v>Cultura de Innovación Institucional y Educativa</v>
      </c>
      <c r="K134" s="98" t="s">
        <v>412</v>
      </c>
    </row>
    <row r="135" spans="3:11" x14ac:dyDescent="0.25">
      <c r="C135" s="145"/>
      <c r="D135" s="151"/>
      <c r="E135" s="118"/>
      <c r="F135" s="97">
        <f t="shared" si="6"/>
        <v>0</v>
      </c>
      <c r="G135" s="161"/>
      <c r="H135" s="146"/>
      <c r="I135" s="130" t="e">
        <f>VLOOKUP(H135,Presupuesto!$B$11:$C$565,2,0)</f>
        <v>#N/A</v>
      </c>
      <c r="J135" s="98" t="str">
        <f t="shared" si="7"/>
        <v>Cultura de Innovación Institucional y Educativa</v>
      </c>
      <c r="K135" s="98" t="s">
        <v>403</v>
      </c>
    </row>
    <row r="136" spans="3:11" x14ac:dyDescent="0.25">
      <c r="C136" s="145"/>
      <c r="D136" s="151"/>
      <c r="E136" s="118"/>
      <c r="F136" s="97">
        <f t="shared" si="6"/>
        <v>0</v>
      </c>
      <c r="G136" s="161"/>
      <c r="H136" s="146"/>
      <c r="I136" s="130" t="e">
        <f>VLOOKUP(H136,Presupuesto!$B$11:$C$565,2,0)</f>
        <v>#N/A</v>
      </c>
      <c r="J136" s="98" t="str">
        <f t="shared" si="7"/>
        <v>Cultura de Innovación Institucional y Educativa</v>
      </c>
      <c r="K136" s="98" t="s">
        <v>412</v>
      </c>
    </row>
    <row r="137" spans="3:11" x14ac:dyDescent="0.25">
      <c r="C137" s="145"/>
      <c r="D137" s="151"/>
      <c r="E137" s="118"/>
      <c r="F137" s="97">
        <f t="shared" si="6"/>
        <v>0</v>
      </c>
      <c r="G137" s="161"/>
      <c r="H137" s="146"/>
      <c r="I137" s="130" t="e">
        <f>VLOOKUP(H137,Presupuesto!$B$11:$C$565,2,0)</f>
        <v>#N/A</v>
      </c>
      <c r="J137" s="98" t="str">
        <f t="shared" si="7"/>
        <v>Cultura de Innovación Institucional y Educativa</v>
      </c>
      <c r="K137" s="98" t="s">
        <v>412</v>
      </c>
    </row>
    <row r="138" spans="3:11" x14ac:dyDescent="0.25">
      <c r="C138" s="145"/>
      <c r="D138" s="151"/>
      <c r="E138" s="118"/>
      <c r="F138" s="97">
        <f t="shared" si="6"/>
        <v>0</v>
      </c>
      <c r="G138" s="161"/>
      <c r="H138" s="146"/>
      <c r="I138" s="130" t="e">
        <f>VLOOKUP(H138,Presupuesto!$B$11:$C$565,2,0)</f>
        <v>#N/A</v>
      </c>
      <c r="J138" s="98" t="str">
        <f t="shared" si="7"/>
        <v>Cultura de Innovación Institucional y Educativa</v>
      </c>
      <c r="K138" s="98" t="s">
        <v>412</v>
      </c>
    </row>
    <row r="139" spans="3:11" ht="15.75" thickBot="1" x14ac:dyDescent="0.3">
      <c r="C139" s="147"/>
      <c r="D139" s="159"/>
      <c r="E139" s="103"/>
      <c r="F139" s="105">
        <f t="shared" si="6"/>
        <v>0</v>
      </c>
      <c r="G139" s="162"/>
      <c r="H139" s="148"/>
      <c r="I139" s="132" t="e">
        <f>VLOOKUP(H139,Presupuesto!$B$11:$C$565,2,0)</f>
        <v>#N/A</v>
      </c>
      <c r="J139" s="106" t="str">
        <f t="shared" si="7"/>
        <v>Cultura de Innovación Institucional y Educativa</v>
      </c>
      <c r="K139" s="124" t="s">
        <v>394</v>
      </c>
    </row>
    <row r="141" spans="3:11" ht="15.75" thickBot="1" x14ac:dyDescent="0.3">
      <c r="F141" s="90"/>
      <c r="G141" s="89"/>
      <c r="H141" s="90"/>
      <c r="I141" s="90"/>
    </row>
    <row r="142" spans="3:11" ht="15.75" thickBot="1" x14ac:dyDescent="0.3">
      <c r="C142" s="157" t="s">
        <v>53</v>
      </c>
      <c r="D142" s="374">
        <f>SUM(F149:F183)</f>
        <v>60000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08" t="s">
        <v>1617</v>
      </c>
      <c r="E145" s="93"/>
      <c r="F145" s="93"/>
      <c r="G145" s="93"/>
      <c r="H145" s="76"/>
      <c r="I145" s="76"/>
      <c r="J145" s="76"/>
      <c r="K145" s="112"/>
    </row>
    <row r="146" spans="3:11" ht="18.75" x14ac:dyDescent="0.2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Detección clinico laboratorial</v>
      </c>
      <c r="D146" s="31"/>
      <c r="E146" s="93"/>
      <c r="F146" s="93"/>
      <c r="G146" s="93"/>
      <c r="H146" s="76"/>
      <c r="I146" s="76"/>
      <c r="J146" s="76"/>
      <c r="K146" s="112"/>
    </row>
    <row r="147" spans="3:11" ht="15.75" thickBot="1" x14ac:dyDescent="0.3">
      <c r="F147" s="93"/>
      <c r="G147" s="76"/>
      <c r="H147" s="76"/>
      <c r="I147" s="76"/>
    </row>
    <row r="148" spans="3:11" ht="15.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1359</v>
      </c>
      <c r="K149" s="98" t="s">
        <v>394</v>
      </c>
    </row>
    <row r="150" spans="3:11" x14ac:dyDescent="0.25">
      <c r="C150" s="141" t="s">
        <v>1616</v>
      </c>
      <c r="D150" s="158">
        <v>60</v>
      </c>
      <c r="E150" s="123">
        <v>1000</v>
      </c>
      <c r="F150" s="97">
        <f t="shared" si="8"/>
        <v>60000</v>
      </c>
      <c r="G150" s="161" t="s">
        <v>1493</v>
      </c>
      <c r="H150" s="142" t="s">
        <v>298</v>
      </c>
      <c r="I150" s="130" t="str">
        <f>VLOOKUP(H150,Presupuesto!$B$11:$C$565,2,0)</f>
        <v>OTROS SERVICIOS COMERCIALES Y FINANCIEROS N.C.</v>
      </c>
      <c r="J150" s="98" t="str">
        <f>$J$149</f>
        <v>Investigación Científica</v>
      </c>
      <c r="K150" s="98" t="s">
        <v>412</v>
      </c>
    </row>
    <row r="151" spans="3:11" x14ac:dyDescent="0.25">
      <c r="C151" s="141"/>
      <c r="D151" s="158"/>
      <c r="E151" s="123"/>
      <c r="F151" s="97">
        <f t="shared" si="8"/>
        <v>0</v>
      </c>
      <c r="G151" s="161"/>
      <c r="H151" s="142"/>
      <c r="I151" s="130" t="e">
        <f>VLOOKUP(H151,Presupuesto!$B$11:$C$565,2,0)</f>
        <v>#N/A</v>
      </c>
      <c r="J151" s="98" t="str">
        <f t="shared" ref="J151:J183" si="9">$J$149</f>
        <v>Investigación Científica</v>
      </c>
      <c r="K151" s="98" t="s">
        <v>412</v>
      </c>
    </row>
    <row r="152" spans="3:11" x14ac:dyDescent="0.25">
      <c r="C152" s="141"/>
      <c r="D152" s="158"/>
      <c r="E152" s="123"/>
      <c r="F152" s="97">
        <f t="shared" si="8"/>
        <v>0</v>
      </c>
      <c r="G152" s="161"/>
      <c r="H152" s="142"/>
      <c r="I152" s="130" t="e">
        <f>VLOOKUP(H152,Presupuesto!$B$11:$C$565,2,0)</f>
        <v>#N/A</v>
      </c>
      <c r="J152" s="98" t="str">
        <f t="shared" si="9"/>
        <v>Investigación Científica</v>
      </c>
      <c r="K152" s="98" t="s">
        <v>412</v>
      </c>
    </row>
    <row r="153" spans="3:11" x14ac:dyDescent="0.25">
      <c r="C153" s="141"/>
      <c r="D153" s="158"/>
      <c r="E153" s="123"/>
      <c r="F153" s="97">
        <f t="shared" si="8"/>
        <v>0</v>
      </c>
      <c r="G153" s="161"/>
      <c r="H153" s="142"/>
      <c r="I153" s="130" t="e">
        <f>VLOOKUP(H153,Presupuesto!$B$11:$C$565,2,0)</f>
        <v>#N/A</v>
      </c>
      <c r="J153" s="98" t="str">
        <f t="shared" si="9"/>
        <v>Investigación Científica</v>
      </c>
      <c r="K153" s="98" t="s">
        <v>412</v>
      </c>
    </row>
    <row r="154" spans="3:11" x14ac:dyDescent="0.25">
      <c r="C154" s="141"/>
      <c r="D154" s="158"/>
      <c r="E154" s="123"/>
      <c r="F154" s="97">
        <f t="shared" si="8"/>
        <v>0</v>
      </c>
      <c r="G154" s="161"/>
      <c r="H154" s="142"/>
      <c r="I154" s="130" t="e">
        <f>VLOOKUP(H154,Presupuesto!$B$11:$C$565,2,0)</f>
        <v>#N/A</v>
      </c>
      <c r="J154" s="98" t="str">
        <f t="shared" si="9"/>
        <v>Investigación Científica</v>
      </c>
      <c r="K154" s="98" t="s">
        <v>401</v>
      </c>
    </row>
    <row r="155" spans="3:11" x14ac:dyDescent="0.25">
      <c r="C155" s="141"/>
      <c r="D155" s="158"/>
      <c r="E155" s="123"/>
      <c r="F155" s="97">
        <f t="shared" si="8"/>
        <v>0</v>
      </c>
      <c r="G155" s="161"/>
      <c r="H155" s="142"/>
      <c r="I155" s="130" t="e">
        <f>VLOOKUP(H155,Presupuesto!$B$11:$C$565,2,0)</f>
        <v>#N/A</v>
      </c>
      <c r="J155" s="98" t="str">
        <f t="shared" si="9"/>
        <v>Investigación Científica</v>
      </c>
      <c r="K155" s="98" t="s">
        <v>412</v>
      </c>
    </row>
    <row r="156" spans="3:11" x14ac:dyDescent="0.25">
      <c r="C156" s="141"/>
      <c r="D156" s="158"/>
      <c r="E156" s="123"/>
      <c r="F156" s="97">
        <f t="shared" si="8"/>
        <v>0</v>
      </c>
      <c r="G156" s="161"/>
      <c r="H156" s="142"/>
      <c r="I156" s="130" t="e">
        <f>VLOOKUP(H156,Presupuesto!$B$11:$C$565,2,0)</f>
        <v>#N/A</v>
      </c>
      <c r="J156" s="98" t="str">
        <f t="shared" si="9"/>
        <v>Investigación Científica</v>
      </c>
      <c r="K156" s="98" t="s">
        <v>412</v>
      </c>
    </row>
    <row r="157" spans="3:11" x14ac:dyDescent="0.25">
      <c r="C157" s="141"/>
      <c r="D157" s="158"/>
      <c r="E157" s="123"/>
      <c r="F157" s="97">
        <f t="shared" si="8"/>
        <v>0</v>
      </c>
      <c r="G157" s="161"/>
      <c r="H157" s="142"/>
      <c r="I157" s="130" t="e">
        <f>VLOOKUP(H157,Presupuesto!$B$11:$C$565,2,0)</f>
        <v>#N/A</v>
      </c>
      <c r="J157" s="98" t="str">
        <f t="shared" si="9"/>
        <v>Investigación Científica</v>
      </c>
      <c r="K157" s="98" t="s">
        <v>412</v>
      </c>
    </row>
    <row r="158" spans="3:11" x14ac:dyDescent="0.25">
      <c r="C158" s="141"/>
      <c r="D158" s="158"/>
      <c r="E158" s="123"/>
      <c r="F158" s="97">
        <f t="shared" si="8"/>
        <v>0</v>
      </c>
      <c r="G158" s="161"/>
      <c r="H158" s="142"/>
      <c r="I158" s="130" t="e">
        <f>VLOOKUP(H158,Presupuesto!$B$11:$C$565,2,0)</f>
        <v>#N/A</v>
      </c>
      <c r="J158" s="98" t="str">
        <f t="shared" si="9"/>
        <v>Investigación Científica</v>
      </c>
      <c r="K158" s="98" t="s">
        <v>412</v>
      </c>
    </row>
    <row r="159" spans="3:11" x14ac:dyDescent="0.25">
      <c r="C159" s="141"/>
      <c r="D159" s="158"/>
      <c r="E159" s="123"/>
      <c r="F159" s="97">
        <f t="shared" si="8"/>
        <v>0</v>
      </c>
      <c r="G159" s="161"/>
      <c r="H159" s="142"/>
      <c r="I159" s="130" t="e">
        <f>VLOOKUP(H159,Presupuesto!$B$11:$C$565,2,0)</f>
        <v>#N/A</v>
      </c>
      <c r="J159" s="98" t="str">
        <f t="shared" si="9"/>
        <v>Investigación Científica</v>
      </c>
      <c r="K159" s="98" t="s">
        <v>412</v>
      </c>
    </row>
    <row r="160" spans="3:11" x14ac:dyDescent="0.25">
      <c r="C160" s="141"/>
      <c r="D160" s="158"/>
      <c r="E160" s="123"/>
      <c r="F160" s="97">
        <f t="shared" si="8"/>
        <v>0</v>
      </c>
      <c r="G160" s="161"/>
      <c r="H160" s="142"/>
      <c r="I160" s="130" t="e">
        <f>VLOOKUP(H160,Presupuesto!$B$11:$C$565,2,0)</f>
        <v>#N/A</v>
      </c>
      <c r="J160" s="98" t="str">
        <f t="shared" si="9"/>
        <v>Investigación Científica</v>
      </c>
      <c r="K160" s="98" t="s">
        <v>412</v>
      </c>
    </row>
    <row r="161" spans="3:11" x14ac:dyDescent="0.25">
      <c r="C161" s="141"/>
      <c r="D161" s="158"/>
      <c r="E161" s="123"/>
      <c r="F161" s="97">
        <f t="shared" si="8"/>
        <v>0</v>
      </c>
      <c r="G161" s="161"/>
      <c r="H161" s="142"/>
      <c r="I161" s="130" t="e">
        <f>VLOOKUP(H161,Presupuesto!$B$11:$C$565,2,0)</f>
        <v>#N/A</v>
      </c>
      <c r="J161" s="98" t="str">
        <f t="shared" si="9"/>
        <v>Investigación Científica</v>
      </c>
      <c r="K161" s="98" t="s">
        <v>412</v>
      </c>
    </row>
    <row r="162" spans="3:11" x14ac:dyDescent="0.25">
      <c r="C162" s="141"/>
      <c r="D162" s="158"/>
      <c r="E162" s="123"/>
      <c r="F162" s="97">
        <f t="shared" si="8"/>
        <v>0</v>
      </c>
      <c r="G162" s="161"/>
      <c r="H162" s="142"/>
      <c r="I162" s="130" t="e">
        <f>VLOOKUP(H162,Presupuesto!$B$11:$C$565,2,0)</f>
        <v>#N/A</v>
      </c>
      <c r="J162" s="98" t="str">
        <f t="shared" si="9"/>
        <v>Investigación Científica</v>
      </c>
      <c r="K162" s="98" t="s">
        <v>412</v>
      </c>
    </row>
    <row r="163" spans="3:11" x14ac:dyDescent="0.25">
      <c r="C163" s="141"/>
      <c r="D163" s="158"/>
      <c r="E163" s="123"/>
      <c r="F163" s="97">
        <f t="shared" si="8"/>
        <v>0</v>
      </c>
      <c r="G163" s="161"/>
      <c r="H163" s="142"/>
      <c r="I163" s="130" t="e">
        <f>VLOOKUP(H163,Presupuesto!$B$11:$C$565,2,0)</f>
        <v>#N/A</v>
      </c>
      <c r="J163" s="98" t="str">
        <f t="shared" si="9"/>
        <v>Investigación Científica</v>
      </c>
      <c r="K163" s="98" t="s">
        <v>412</v>
      </c>
    </row>
    <row r="164" spans="3:11" x14ac:dyDescent="0.25">
      <c r="C164" s="141"/>
      <c r="D164" s="158"/>
      <c r="E164" s="123"/>
      <c r="F164" s="97">
        <f t="shared" si="8"/>
        <v>0</v>
      </c>
      <c r="G164" s="161"/>
      <c r="H164" s="142"/>
      <c r="I164" s="130" t="e">
        <f>VLOOKUP(H164,Presupuesto!$B$11:$C$565,2,0)</f>
        <v>#N/A</v>
      </c>
      <c r="J164" s="98" t="str">
        <f t="shared" si="9"/>
        <v>Investigación Científica</v>
      </c>
      <c r="K164" s="98" t="s">
        <v>412</v>
      </c>
    </row>
    <row r="165" spans="3:11" x14ac:dyDescent="0.25">
      <c r="C165" s="141"/>
      <c r="D165" s="158"/>
      <c r="E165" s="123"/>
      <c r="F165" s="97">
        <f t="shared" si="8"/>
        <v>0</v>
      </c>
      <c r="G165" s="161"/>
      <c r="H165" s="142"/>
      <c r="I165" s="130" t="e">
        <f>VLOOKUP(H165,Presupuesto!$B$11:$C$565,2,0)</f>
        <v>#N/A</v>
      </c>
      <c r="J165" s="98" t="str">
        <f t="shared" si="9"/>
        <v>Investigación Científica</v>
      </c>
      <c r="K165" s="98" t="s">
        <v>412</v>
      </c>
    </row>
    <row r="166" spans="3:11" x14ac:dyDescent="0.25">
      <c r="C166" s="141"/>
      <c r="D166" s="158"/>
      <c r="E166" s="123"/>
      <c r="F166" s="97">
        <f t="shared" si="8"/>
        <v>0</v>
      </c>
      <c r="G166" s="161"/>
      <c r="H166" s="142"/>
      <c r="I166" s="130" t="e">
        <f>VLOOKUP(H166,Presupuesto!$B$11:$C$565,2,0)</f>
        <v>#N/A</v>
      </c>
      <c r="J166" s="98" t="str">
        <f t="shared" si="9"/>
        <v>Investigación Científica</v>
      </c>
      <c r="K166" s="98" t="s">
        <v>412</v>
      </c>
    </row>
    <row r="167" spans="3:11" x14ac:dyDescent="0.25">
      <c r="C167" s="141"/>
      <c r="D167" s="158"/>
      <c r="E167" s="123"/>
      <c r="F167" s="97">
        <f t="shared" si="8"/>
        <v>0</v>
      </c>
      <c r="G167" s="161"/>
      <c r="H167" s="142"/>
      <c r="I167" s="130" t="e">
        <f>VLOOKUP(H167,Presupuesto!$B$11:$C$565,2,0)</f>
        <v>#N/A</v>
      </c>
      <c r="J167" s="98" t="str">
        <f t="shared" si="9"/>
        <v>Investigación Científica</v>
      </c>
      <c r="K167" s="98" t="s">
        <v>412</v>
      </c>
    </row>
    <row r="168" spans="3:11" x14ac:dyDescent="0.25">
      <c r="C168" s="141"/>
      <c r="D168" s="158"/>
      <c r="E168" s="123"/>
      <c r="F168" s="97">
        <f t="shared" si="8"/>
        <v>0</v>
      </c>
      <c r="G168" s="161"/>
      <c r="H168" s="142"/>
      <c r="I168" s="130" t="e">
        <f>VLOOKUP(H168,Presupuesto!$B$11:$C$565,2,0)</f>
        <v>#N/A</v>
      </c>
      <c r="J168" s="98" t="str">
        <f t="shared" si="9"/>
        <v>Investigación Científica</v>
      </c>
      <c r="K168" s="98" t="s">
        <v>412</v>
      </c>
    </row>
    <row r="169" spans="3:11" x14ac:dyDescent="0.25">
      <c r="C169" s="141"/>
      <c r="D169" s="158"/>
      <c r="E169" s="123"/>
      <c r="F169" s="97">
        <f t="shared" si="8"/>
        <v>0</v>
      </c>
      <c r="G169" s="161"/>
      <c r="H169" s="142"/>
      <c r="I169" s="130" t="e">
        <f>VLOOKUP(H169,Presupuesto!$B$11:$C$565,2,0)</f>
        <v>#N/A</v>
      </c>
      <c r="J169" s="98" t="str">
        <f t="shared" si="9"/>
        <v>Investigación Científica</v>
      </c>
      <c r="K169" s="98" t="s">
        <v>412</v>
      </c>
    </row>
    <row r="170" spans="3:11" x14ac:dyDescent="0.25">
      <c r="C170" s="141"/>
      <c r="D170" s="158"/>
      <c r="E170" s="123"/>
      <c r="F170" s="97">
        <f t="shared" si="8"/>
        <v>0</v>
      </c>
      <c r="G170" s="161"/>
      <c r="H170" s="142"/>
      <c r="I170" s="130" t="e">
        <f>VLOOKUP(H170,Presupuesto!$B$11:$C$565,2,0)</f>
        <v>#N/A</v>
      </c>
      <c r="J170" s="98" t="str">
        <f t="shared" si="9"/>
        <v>Investigación Científica</v>
      </c>
      <c r="K170" s="98" t="s">
        <v>412</v>
      </c>
    </row>
    <row r="171" spans="3:11" x14ac:dyDescent="0.25">
      <c r="C171" s="143"/>
      <c r="D171" s="151"/>
      <c r="E171" s="118"/>
      <c r="F171" s="97">
        <f t="shared" si="8"/>
        <v>0</v>
      </c>
      <c r="G171" s="161"/>
      <c r="H171" s="144"/>
      <c r="I171" s="130" t="e">
        <f>VLOOKUP(H171,Presupuesto!$B$11:$C$565,2,0)</f>
        <v>#N/A</v>
      </c>
      <c r="J171" s="98" t="str">
        <f t="shared" si="9"/>
        <v>Investigación Científica</v>
      </c>
      <c r="K171" s="98" t="s">
        <v>412</v>
      </c>
    </row>
    <row r="172" spans="3:11" x14ac:dyDescent="0.25">
      <c r="C172" s="143"/>
      <c r="D172" s="151"/>
      <c r="E172" s="118"/>
      <c r="F172" s="97">
        <f t="shared" si="8"/>
        <v>0</v>
      </c>
      <c r="G172" s="161"/>
      <c r="H172" s="144"/>
      <c r="I172" s="130" t="e">
        <f>VLOOKUP(H172,Presupuesto!$B$11:$C$565,2,0)</f>
        <v>#N/A</v>
      </c>
      <c r="J172" s="98" t="str">
        <f t="shared" si="9"/>
        <v>Investigación Científica</v>
      </c>
      <c r="K172" s="98" t="s">
        <v>412</v>
      </c>
    </row>
    <row r="173" spans="3:11" x14ac:dyDescent="0.25">
      <c r="C173" s="143"/>
      <c r="D173" s="151"/>
      <c r="E173" s="118"/>
      <c r="F173" s="97">
        <f t="shared" si="8"/>
        <v>0</v>
      </c>
      <c r="G173" s="161"/>
      <c r="H173" s="144"/>
      <c r="I173" s="130" t="e">
        <f>VLOOKUP(H173,Presupuesto!$B$11:$C$565,2,0)</f>
        <v>#N/A</v>
      </c>
      <c r="J173" s="98" t="str">
        <f t="shared" si="9"/>
        <v>Investigación Científica</v>
      </c>
      <c r="K173" s="98" t="s">
        <v>412</v>
      </c>
    </row>
    <row r="174" spans="3:11" x14ac:dyDescent="0.25">
      <c r="C174" s="143"/>
      <c r="D174" s="151"/>
      <c r="E174" s="118"/>
      <c r="F174" s="97">
        <f t="shared" si="8"/>
        <v>0</v>
      </c>
      <c r="G174" s="161"/>
      <c r="H174" s="144"/>
      <c r="I174" s="130" t="e">
        <f>VLOOKUP(H174,Presupuesto!$B$11:$C$565,2,0)</f>
        <v>#N/A</v>
      </c>
      <c r="J174" s="98" t="str">
        <f t="shared" si="9"/>
        <v>Investigación Científica</v>
      </c>
      <c r="K174" s="98" t="s">
        <v>412</v>
      </c>
    </row>
    <row r="175" spans="3:11" x14ac:dyDescent="0.25">
      <c r="C175" s="143"/>
      <c r="D175" s="151"/>
      <c r="E175" s="118"/>
      <c r="F175" s="97">
        <f t="shared" si="8"/>
        <v>0</v>
      </c>
      <c r="G175" s="161"/>
      <c r="H175" s="144"/>
      <c r="I175" s="130" t="e">
        <f>VLOOKUP(H175,Presupuesto!$B$11:$C$565,2,0)</f>
        <v>#N/A</v>
      </c>
      <c r="J175" s="98" t="str">
        <f t="shared" si="9"/>
        <v>Investigación Científica</v>
      </c>
      <c r="K175" s="98" t="s">
        <v>412</v>
      </c>
    </row>
    <row r="176" spans="3:11" x14ac:dyDescent="0.25">
      <c r="C176" s="143"/>
      <c r="D176" s="151"/>
      <c r="E176" s="118"/>
      <c r="F176" s="97">
        <f t="shared" si="8"/>
        <v>0</v>
      </c>
      <c r="G176" s="161"/>
      <c r="H176" s="144"/>
      <c r="I176" s="130" t="e">
        <f>VLOOKUP(H176,Presupuesto!$B$11:$C$565,2,0)</f>
        <v>#N/A</v>
      </c>
      <c r="J176" s="98" t="str">
        <f t="shared" si="9"/>
        <v>Investigación Científica</v>
      </c>
      <c r="K176" s="98" t="s">
        <v>412</v>
      </c>
    </row>
    <row r="177" spans="3:11" x14ac:dyDescent="0.25">
      <c r="C177" s="143"/>
      <c r="D177" s="151"/>
      <c r="E177" s="118"/>
      <c r="F177" s="97">
        <f t="shared" si="8"/>
        <v>0</v>
      </c>
      <c r="G177" s="161"/>
      <c r="H177" s="144"/>
      <c r="I177" s="130" t="e">
        <f>VLOOKUP(H177,Presupuesto!$B$11:$C$565,2,0)</f>
        <v>#N/A</v>
      </c>
      <c r="J177" s="98" t="str">
        <f t="shared" si="9"/>
        <v>Investigación Científica</v>
      </c>
      <c r="K177" s="98" t="s">
        <v>412</v>
      </c>
    </row>
    <row r="178" spans="3:11" x14ac:dyDescent="0.25">
      <c r="C178" s="143"/>
      <c r="D178" s="151"/>
      <c r="E178" s="118"/>
      <c r="F178" s="97">
        <f t="shared" si="8"/>
        <v>0</v>
      </c>
      <c r="G178" s="161"/>
      <c r="H178" s="144"/>
      <c r="I178" s="130" t="e">
        <f>VLOOKUP(H178,Presupuesto!$B$11:$C$565,2,0)</f>
        <v>#N/A</v>
      </c>
      <c r="J178" s="98" t="str">
        <f t="shared" si="9"/>
        <v>Investigación Científica</v>
      </c>
      <c r="K178" s="98" t="s">
        <v>412</v>
      </c>
    </row>
    <row r="179" spans="3:11" x14ac:dyDescent="0.25">
      <c r="C179" s="145"/>
      <c r="D179" s="151"/>
      <c r="E179" s="118"/>
      <c r="F179" s="97">
        <f t="shared" si="8"/>
        <v>0</v>
      </c>
      <c r="G179" s="161"/>
      <c r="H179" s="146"/>
      <c r="I179" s="130" t="e">
        <f>VLOOKUP(H179,Presupuesto!$B$11:$C$565,2,0)</f>
        <v>#N/A</v>
      </c>
      <c r="J179" s="98" t="str">
        <f t="shared" si="9"/>
        <v>Investigación Científica</v>
      </c>
      <c r="K179" s="98" t="s">
        <v>403</v>
      </c>
    </row>
    <row r="180" spans="3:11" x14ac:dyDescent="0.25">
      <c r="C180" s="145"/>
      <c r="D180" s="151"/>
      <c r="E180" s="118"/>
      <c r="F180" s="97">
        <f t="shared" si="8"/>
        <v>0</v>
      </c>
      <c r="G180" s="161"/>
      <c r="H180" s="146"/>
      <c r="I180" s="130" t="e">
        <f>VLOOKUP(H180,Presupuesto!$B$11:$C$565,2,0)</f>
        <v>#N/A</v>
      </c>
      <c r="J180" s="98" t="str">
        <f t="shared" si="9"/>
        <v>Investigación Científica</v>
      </c>
      <c r="K180" s="98" t="s">
        <v>412</v>
      </c>
    </row>
    <row r="181" spans="3:11" x14ac:dyDescent="0.25">
      <c r="C181" s="145"/>
      <c r="D181" s="151"/>
      <c r="E181" s="118"/>
      <c r="F181" s="97">
        <f t="shared" si="8"/>
        <v>0</v>
      </c>
      <c r="G181" s="161"/>
      <c r="H181" s="146"/>
      <c r="I181" s="130" t="e">
        <f>VLOOKUP(H181,Presupuesto!$B$11:$C$565,2,0)</f>
        <v>#N/A</v>
      </c>
      <c r="J181" s="98" t="str">
        <f t="shared" si="9"/>
        <v>Investigación Científica</v>
      </c>
      <c r="K181" s="98" t="s">
        <v>412</v>
      </c>
    </row>
    <row r="182" spans="3:11" x14ac:dyDescent="0.25">
      <c r="C182" s="145"/>
      <c r="D182" s="151"/>
      <c r="E182" s="118"/>
      <c r="F182" s="97">
        <f t="shared" si="8"/>
        <v>0</v>
      </c>
      <c r="G182" s="161"/>
      <c r="H182" s="146"/>
      <c r="I182" s="130" t="e">
        <f>VLOOKUP(H182,Presupuesto!$B$11:$C$565,2,0)</f>
        <v>#N/A</v>
      </c>
      <c r="J182" s="98" t="str">
        <f t="shared" si="9"/>
        <v>Investigación Científica</v>
      </c>
      <c r="K182" s="98" t="s">
        <v>412</v>
      </c>
    </row>
    <row r="183" spans="3:11" ht="15.75" thickBot="1" x14ac:dyDescent="0.3">
      <c r="C183" s="147"/>
      <c r="D183" s="159"/>
      <c r="E183" s="103"/>
      <c r="F183" s="105">
        <f t="shared" si="8"/>
        <v>0</v>
      </c>
      <c r="G183" s="162"/>
      <c r="H183" s="148"/>
      <c r="I183" s="132" t="e">
        <f>VLOOKUP(H183,Presupuesto!$B$11:$C$565,2,0)</f>
        <v>#N/A</v>
      </c>
      <c r="J183" s="106" t="str">
        <f t="shared" si="9"/>
        <v>Investigación Científica</v>
      </c>
      <c r="K183" s="124" t="s">
        <v>394</v>
      </c>
    </row>
    <row r="185" spans="3:11" ht="15.75" thickBot="1" x14ac:dyDescent="0.3"/>
    <row r="186" spans="3:11" ht="15.75" thickBot="1" x14ac:dyDescent="0.3">
      <c r="C186" s="157" t="s">
        <v>53</v>
      </c>
      <c r="D186" s="374">
        <f>SUM(F193:F227)</f>
        <v>150000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08" t="s">
        <v>1621</v>
      </c>
      <c r="E189" s="93"/>
      <c r="F189" s="93"/>
      <c r="G189" s="93"/>
      <c r="H189" s="76"/>
      <c r="I189" s="76"/>
      <c r="J189" s="76"/>
      <c r="K189" s="112"/>
    </row>
    <row r="190" spans="3:11" ht="18.75" x14ac:dyDescent="0.25">
      <c r="C190" s="211"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Detección clinico laboratorial</v>
      </c>
      <c r="D190" s="31"/>
      <c r="E190" s="93"/>
      <c r="F190" s="93"/>
      <c r="G190" s="93"/>
      <c r="H190" s="76"/>
      <c r="I190" s="76"/>
      <c r="J190" s="76"/>
      <c r="K190" s="112"/>
    </row>
    <row r="191" spans="3:11" ht="15.75" thickBot="1" x14ac:dyDescent="0.3">
      <c r="F191" s="93"/>
      <c r="G191" s="76"/>
      <c r="H191" s="76"/>
      <c r="I191" s="76"/>
    </row>
    <row r="192" spans="3:11" ht="15.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1358</v>
      </c>
      <c r="K193" s="98" t="s">
        <v>394</v>
      </c>
    </row>
    <row r="194" spans="3:11" x14ac:dyDescent="0.25">
      <c r="C194" s="141" t="s">
        <v>1622</v>
      </c>
      <c r="D194" s="158">
        <v>500</v>
      </c>
      <c r="E194" s="123">
        <v>300</v>
      </c>
      <c r="F194" s="97">
        <f t="shared" si="10"/>
        <v>150000</v>
      </c>
      <c r="G194" s="161" t="s">
        <v>1493</v>
      </c>
      <c r="H194" s="142" t="s">
        <v>298</v>
      </c>
      <c r="I194" s="130" t="str">
        <f>VLOOKUP(H194,Presupuesto!$B$11:$C$565,2,0)</f>
        <v>OTROS SERVICIOS COMERCIALES Y FINANCIEROS N.C.</v>
      </c>
      <c r="J194" s="98" t="str">
        <f>$J$193</f>
        <v>Docencia y Profesorado Universitario</v>
      </c>
      <c r="K194" s="98" t="s">
        <v>395</v>
      </c>
    </row>
    <row r="195" spans="3:11" x14ac:dyDescent="0.25">
      <c r="C195" s="141"/>
      <c r="D195" s="158"/>
      <c r="E195" s="123"/>
      <c r="F195" s="97">
        <f t="shared" si="10"/>
        <v>0</v>
      </c>
      <c r="G195" s="161"/>
      <c r="H195" s="142"/>
      <c r="I195" s="130" t="e">
        <f>VLOOKUP(H195,Presupuesto!$B$11:$C$565,2,0)</f>
        <v>#N/A</v>
      </c>
      <c r="J195" s="98" t="str">
        <f t="shared" ref="J195:J227" si="11">$J$193</f>
        <v>Docencia y Profesorado Universitario</v>
      </c>
      <c r="K195" s="98" t="s">
        <v>412</v>
      </c>
    </row>
    <row r="196" spans="3:11" x14ac:dyDescent="0.25">
      <c r="C196" s="141"/>
      <c r="D196" s="158"/>
      <c r="E196" s="123"/>
      <c r="F196" s="97">
        <f t="shared" si="10"/>
        <v>0</v>
      </c>
      <c r="G196" s="161"/>
      <c r="H196" s="142"/>
      <c r="I196" s="130" t="e">
        <f>VLOOKUP(H196,Presupuesto!$B$11:$C$565,2,0)</f>
        <v>#N/A</v>
      </c>
      <c r="J196" s="98" t="str">
        <f t="shared" si="11"/>
        <v>Docencia y Profesorado Universitario</v>
      </c>
      <c r="K196" s="98" t="s">
        <v>412</v>
      </c>
    </row>
    <row r="197" spans="3:11" x14ac:dyDescent="0.25">
      <c r="C197" s="141"/>
      <c r="D197" s="158"/>
      <c r="E197" s="123"/>
      <c r="F197" s="97">
        <f t="shared" si="10"/>
        <v>0</v>
      </c>
      <c r="G197" s="161"/>
      <c r="H197" s="142"/>
      <c r="I197" s="130" t="e">
        <f>VLOOKUP(H197,Presupuesto!$B$11:$C$565,2,0)</f>
        <v>#N/A</v>
      </c>
      <c r="J197" s="98" t="str">
        <f t="shared" si="11"/>
        <v>Docencia y Profesorado Universitario</v>
      </c>
      <c r="K197" s="98" t="s">
        <v>412</v>
      </c>
    </row>
    <row r="198" spans="3:11" x14ac:dyDescent="0.25">
      <c r="C198" s="141"/>
      <c r="D198" s="158"/>
      <c r="E198" s="123"/>
      <c r="F198" s="97">
        <f t="shared" si="10"/>
        <v>0</v>
      </c>
      <c r="G198" s="161"/>
      <c r="H198" s="142"/>
      <c r="I198" s="130" t="e">
        <f>VLOOKUP(H198,Presupuesto!$B$11:$C$565,2,0)</f>
        <v>#N/A</v>
      </c>
      <c r="J198" s="98" t="str">
        <f t="shared" si="11"/>
        <v>Docencia y Profesorado Universitario</v>
      </c>
      <c r="K198" s="98" t="s">
        <v>401</v>
      </c>
    </row>
    <row r="199" spans="3:11" x14ac:dyDescent="0.25">
      <c r="C199" s="141"/>
      <c r="D199" s="158"/>
      <c r="E199" s="123"/>
      <c r="F199" s="97">
        <f t="shared" si="10"/>
        <v>0</v>
      </c>
      <c r="G199" s="161"/>
      <c r="H199" s="142"/>
      <c r="I199" s="130" t="e">
        <f>VLOOKUP(H199,Presupuesto!$B$11:$C$565,2,0)</f>
        <v>#N/A</v>
      </c>
      <c r="J199" s="98" t="str">
        <f t="shared" si="11"/>
        <v>Docencia y Profesorado Universitario</v>
      </c>
      <c r="K199" s="98" t="s">
        <v>412</v>
      </c>
    </row>
    <row r="200" spans="3:11" x14ac:dyDescent="0.25">
      <c r="C200" s="141"/>
      <c r="D200" s="158"/>
      <c r="E200" s="123"/>
      <c r="F200" s="97">
        <f t="shared" si="10"/>
        <v>0</v>
      </c>
      <c r="G200" s="161"/>
      <c r="H200" s="142"/>
      <c r="I200" s="130" t="e">
        <f>VLOOKUP(H200,Presupuesto!$B$11:$C$565,2,0)</f>
        <v>#N/A</v>
      </c>
      <c r="J200" s="98" t="str">
        <f t="shared" si="11"/>
        <v>Docencia y Profesorado Universitario</v>
      </c>
      <c r="K200" s="98" t="s">
        <v>412</v>
      </c>
    </row>
    <row r="201" spans="3:11" x14ac:dyDescent="0.25">
      <c r="C201" s="141"/>
      <c r="D201" s="158"/>
      <c r="E201" s="123"/>
      <c r="F201" s="97">
        <f t="shared" si="10"/>
        <v>0</v>
      </c>
      <c r="G201" s="161"/>
      <c r="H201" s="142"/>
      <c r="I201" s="130" t="e">
        <f>VLOOKUP(H201,Presupuesto!$B$11:$C$565,2,0)</f>
        <v>#N/A</v>
      </c>
      <c r="J201" s="98" t="str">
        <f t="shared" si="11"/>
        <v>Docencia y Profesorado Universitario</v>
      </c>
      <c r="K201" s="98" t="s">
        <v>412</v>
      </c>
    </row>
    <row r="202" spans="3:11" x14ac:dyDescent="0.25">
      <c r="C202" s="141"/>
      <c r="D202" s="158"/>
      <c r="E202" s="123"/>
      <c r="F202" s="97">
        <f t="shared" si="10"/>
        <v>0</v>
      </c>
      <c r="G202" s="161"/>
      <c r="H202" s="142"/>
      <c r="I202" s="130" t="e">
        <f>VLOOKUP(H202,Presupuesto!$B$11:$C$565,2,0)</f>
        <v>#N/A</v>
      </c>
      <c r="J202" s="98" t="str">
        <f t="shared" si="11"/>
        <v>Docencia y Profesorado Universitario</v>
      </c>
      <c r="K202" s="98" t="s">
        <v>412</v>
      </c>
    </row>
    <row r="203" spans="3:11" x14ac:dyDescent="0.25">
      <c r="C203" s="141"/>
      <c r="D203" s="158"/>
      <c r="E203" s="123"/>
      <c r="F203" s="97">
        <f t="shared" si="10"/>
        <v>0</v>
      </c>
      <c r="G203" s="161"/>
      <c r="H203" s="142"/>
      <c r="I203" s="130" t="e">
        <f>VLOOKUP(H203,Presupuesto!$B$11:$C$565,2,0)</f>
        <v>#N/A</v>
      </c>
      <c r="J203" s="98" t="str">
        <f t="shared" si="11"/>
        <v>Docencia y Profesorado Universitario</v>
      </c>
      <c r="K203" s="98" t="s">
        <v>412</v>
      </c>
    </row>
    <row r="204" spans="3:11" x14ac:dyDescent="0.25">
      <c r="C204" s="141"/>
      <c r="D204" s="158"/>
      <c r="E204" s="123"/>
      <c r="F204" s="97">
        <f t="shared" si="10"/>
        <v>0</v>
      </c>
      <c r="G204" s="161"/>
      <c r="H204" s="142"/>
      <c r="I204" s="130" t="e">
        <f>VLOOKUP(H204,Presupuesto!$B$11:$C$565,2,0)</f>
        <v>#N/A</v>
      </c>
      <c r="J204" s="98" t="str">
        <f t="shared" si="11"/>
        <v>Docencia y Profesorado Universitario</v>
      </c>
      <c r="K204" s="98" t="s">
        <v>412</v>
      </c>
    </row>
    <row r="205" spans="3:11" x14ac:dyDescent="0.25">
      <c r="C205" s="141"/>
      <c r="D205" s="158"/>
      <c r="E205" s="123"/>
      <c r="F205" s="97">
        <f t="shared" si="10"/>
        <v>0</v>
      </c>
      <c r="G205" s="161"/>
      <c r="H205" s="142"/>
      <c r="I205" s="130" t="e">
        <f>VLOOKUP(H205,Presupuesto!$B$11:$C$565,2,0)</f>
        <v>#N/A</v>
      </c>
      <c r="J205" s="98" t="str">
        <f t="shared" si="11"/>
        <v>Docencia y Profesorado Universitario</v>
      </c>
      <c r="K205" s="98" t="s">
        <v>412</v>
      </c>
    </row>
    <row r="206" spans="3:11" x14ac:dyDescent="0.25">
      <c r="C206" s="141"/>
      <c r="D206" s="158"/>
      <c r="E206" s="123"/>
      <c r="F206" s="97">
        <f t="shared" si="10"/>
        <v>0</v>
      </c>
      <c r="G206" s="161"/>
      <c r="H206" s="142"/>
      <c r="I206" s="130" t="e">
        <f>VLOOKUP(H206,Presupuesto!$B$11:$C$565,2,0)</f>
        <v>#N/A</v>
      </c>
      <c r="J206" s="98" t="str">
        <f t="shared" si="11"/>
        <v>Docencia y Profesorado Universitario</v>
      </c>
      <c r="K206" s="98" t="s">
        <v>412</v>
      </c>
    </row>
    <row r="207" spans="3:11" x14ac:dyDescent="0.25">
      <c r="C207" s="141"/>
      <c r="D207" s="158"/>
      <c r="E207" s="123"/>
      <c r="F207" s="97">
        <f t="shared" si="10"/>
        <v>0</v>
      </c>
      <c r="G207" s="161"/>
      <c r="H207" s="142"/>
      <c r="I207" s="130" t="e">
        <f>VLOOKUP(H207,Presupuesto!$B$11:$C$565,2,0)</f>
        <v>#N/A</v>
      </c>
      <c r="J207" s="98" t="str">
        <f t="shared" si="11"/>
        <v>Docencia y Profesorado Universitario</v>
      </c>
      <c r="K207" s="98" t="s">
        <v>412</v>
      </c>
    </row>
    <row r="208" spans="3:11" x14ac:dyDescent="0.25">
      <c r="C208" s="141"/>
      <c r="D208" s="158"/>
      <c r="E208" s="123"/>
      <c r="F208" s="97">
        <f t="shared" si="10"/>
        <v>0</v>
      </c>
      <c r="G208" s="161"/>
      <c r="H208" s="142"/>
      <c r="I208" s="130" t="e">
        <f>VLOOKUP(H208,Presupuesto!$B$11:$C$565,2,0)</f>
        <v>#N/A</v>
      </c>
      <c r="J208" s="98" t="str">
        <f t="shared" si="11"/>
        <v>Docencia y Profesorado Universitario</v>
      </c>
      <c r="K208" s="98" t="s">
        <v>412</v>
      </c>
    </row>
    <row r="209" spans="3:11" x14ac:dyDescent="0.25">
      <c r="C209" s="141"/>
      <c r="D209" s="158"/>
      <c r="E209" s="123"/>
      <c r="F209" s="97">
        <f t="shared" si="10"/>
        <v>0</v>
      </c>
      <c r="G209" s="161"/>
      <c r="H209" s="142"/>
      <c r="I209" s="130" t="e">
        <f>VLOOKUP(H209,Presupuesto!$B$11:$C$565,2,0)</f>
        <v>#N/A</v>
      </c>
      <c r="J209" s="98" t="str">
        <f t="shared" si="11"/>
        <v>Docencia y Profesorado Universitario</v>
      </c>
      <c r="K209" s="98" t="s">
        <v>412</v>
      </c>
    </row>
    <row r="210" spans="3:11" x14ac:dyDescent="0.25">
      <c r="C210" s="141"/>
      <c r="D210" s="158"/>
      <c r="E210" s="123"/>
      <c r="F210" s="97">
        <f t="shared" si="10"/>
        <v>0</v>
      </c>
      <c r="G210" s="161"/>
      <c r="H210" s="142"/>
      <c r="I210" s="130" t="e">
        <f>VLOOKUP(H210,Presupuesto!$B$11:$C$565,2,0)</f>
        <v>#N/A</v>
      </c>
      <c r="J210" s="98" t="str">
        <f t="shared" si="11"/>
        <v>Docencia y Profesorado Universitario</v>
      </c>
      <c r="K210" s="98" t="s">
        <v>412</v>
      </c>
    </row>
    <row r="211" spans="3:11" x14ac:dyDescent="0.25">
      <c r="C211" s="141"/>
      <c r="D211" s="158"/>
      <c r="E211" s="123"/>
      <c r="F211" s="97">
        <f t="shared" si="10"/>
        <v>0</v>
      </c>
      <c r="G211" s="161"/>
      <c r="H211" s="142"/>
      <c r="I211" s="130" t="e">
        <f>VLOOKUP(H211,Presupuesto!$B$11:$C$565,2,0)</f>
        <v>#N/A</v>
      </c>
      <c r="J211" s="98" t="str">
        <f t="shared" si="11"/>
        <v>Docencia y Profesorado Universitario</v>
      </c>
      <c r="K211" s="98" t="s">
        <v>412</v>
      </c>
    </row>
    <row r="212" spans="3:11" x14ac:dyDescent="0.25">
      <c r="C212" s="141"/>
      <c r="D212" s="158"/>
      <c r="E212" s="123"/>
      <c r="F212" s="97">
        <f t="shared" si="10"/>
        <v>0</v>
      </c>
      <c r="G212" s="161"/>
      <c r="H212" s="142"/>
      <c r="I212" s="130" t="e">
        <f>VLOOKUP(H212,Presupuesto!$B$11:$C$565,2,0)</f>
        <v>#N/A</v>
      </c>
      <c r="J212" s="98" t="str">
        <f t="shared" si="11"/>
        <v>Docencia y Profesorado Universitario</v>
      </c>
      <c r="K212" s="98" t="s">
        <v>412</v>
      </c>
    </row>
    <row r="213" spans="3:11" x14ac:dyDescent="0.25">
      <c r="C213" s="141"/>
      <c r="D213" s="158"/>
      <c r="E213" s="123"/>
      <c r="F213" s="97">
        <f t="shared" si="10"/>
        <v>0</v>
      </c>
      <c r="G213" s="161"/>
      <c r="H213" s="142"/>
      <c r="I213" s="130" t="e">
        <f>VLOOKUP(H213,Presupuesto!$B$11:$C$565,2,0)</f>
        <v>#N/A</v>
      </c>
      <c r="J213" s="98" t="str">
        <f t="shared" si="11"/>
        <v>Docencia y Profesorado Universitario</v>
      </c>
      <c r="K213" s="98" t="s">
        <v>412</v>
      </c>
    </row>
    <row r="214" spans="3:11" x14ac:dyDescent="0.25">
      <c r="C214" s="141"/>
      <c r="D214" s="158"/>
      <c r="E214" s="123"/>
      <c r="F214" s="97">
        <f t="shared" si="10"/>
        <v>0</v>
      </c>
      <c r="G214" s="161"/>
      <c r="H214" s="142"/>
      <c r="I214" s="130" t="e">
        <f>VLOOKUP(H214,Presupuesto!$B$11:$C$565,2,0)</f>
        <v>#N/A</v>
      </c>
      <c r="J214" s="98" t="str">
        <f t="shared" si="11"/>
        <v>Docencia y Profesorado Universitario</v>
      </c>
      <c r="K214" s="98" t="s">
        <v>412</v>
      </c>
    </row>
    <row r="215" spans="3:11" x14ac:dyDescent="0.25">
      <c r="C215" s="143"/>
      <c r="D215" s="151"/>
      <c r="E215" s="118"/>
      <c r="F215" s="97">
        <f t="shared" si="10"/>
        <v>0</v>
      </c>
      <c r="G215" s="161"/>
      <c r="H215" s="144"/>
      <c r="I215" s="130" t="e">
        <f>VLOOKUP(H215,Presupuesto!$B$11:$C$565,2,0)</f>
        <v>#N/A</v>
      </c>
      <c r="J215" s="98" t="str">
        <f t="shared" si="11"/>
        <v>Docencia y Profesorado Universitario</v>
      </c>
      <c r="K215" s="98" t="s">
        <v>412</v>
      </c>
    </row>
    <row r="216" spans="3:11" x14ac:dyDescent="0.25">
      <c r="C216" s="143"/>
      <c r="D216" s="151"/>
      <c r="E216" s="118"/>
      <c r="F216" s="97">
        <f t="shared" si="10"/>
        <v>0</v>
      </c>
      <c r="G216" s="161"/>
      <c r="H216" s="144"/>
      <c r="I216" s="130" t="e">
        <f>VLOOKUP(H216,Presupuesto!$B$11:$C$565,2,0)</f>
        <v>#N/A</v>
      </c>
      <c r="J216" s="98" t="str">
        <f t="shared" si="11"/>
        <v>Docencia y Profesorado Universitario</v>
      </c>
      <c r="K216" s="98" t="s">
        <v>412</v>
      </c>
    </row>
    <row r="217" spans="3:11" x14ac:dyDescent="0.25">
      <c r="C217" s="143"/>
      <c r="D217" s="151"/>
      <c r="E217" s="118"/>
      <c r="F217" s="97">
        <f t="shared" si="10"/>
        <v>0</v>
      </c>
      <c r="G217" s="161"/>
      <c r="H217" s="144"/>
      <c r="I217" s="130" t="e">
        <f>VLOOKUP(H217,Presupuesto!$B$11:$C$565,2,0)</f>
        <v>#N/A</v>
      </c>
      <c r="J217" s="98" t="str">
        <f t="shared" si="11"/>
        <v>Docencia y Profesorado Universitario</v>
      </c>
      <c r="K217" s="98" t="s">
        <v>412</v>
      </c>
    </row>
    <row r="218" spans="3:11" x14ac:dyDescent="0.25">
      <c r="C218" s="143"/>
      <c r="D218" s="151"/>
      <c r="E218" s="118"/>
      <c r="F218" s="97">
        <f t="shared" si="10"/>
        <v>0</v>
      </c>
      <c r="G218" s="161"/>
      <c r="H218" s="144"/>
      <c r="I218" s="130" t="e">
        <f>VLOOKUP(H218,Presupuesto!$B$11:$C$565,2,0)</f>
        <v>#N/A</v>
      </c>
      <c r="J218" s="98" t="str">
        <f t="shared" si="11"/>
        <v>Docencia y Profesorado Universitario</v>
      </c>
      <c r="K218" s="98" t="s">
        <v>412</v>
      </c>
    </row>
    <row r="219" spans="3:11" x14ac:dyDescent="0.25">
      <c r="C219" s="143"/>
      <c r="D219" s="151"/>
      <c r="E219" s="118"/>
      <c r="F219" s="97">
        <f t="shared" si="10"/>
        <v>0</v>
      </c>
      <c r="G219" s="161"/>
      <c r="H219" s="144"/>
      <c r="I219" s="130" t="e">
        <f>VLOOKUP(H219,Presupuesto!$B$11:$C$565,2,0)</f>
        <v>#N/A</v>
      </c>
      <c r="J219" s="98" t="str">
        <f t="shared" si="11"/>
        <v>Docencia y Profesorado Universitario</v>
      </c>
      <c r="K219" s="98" t="s">
        <v>412</v>
      </c>
    </row>
    <row r="220" spans="3:11" x14ac:dyDescent="0.25">
      <c r="C220" s="143"/>
      <c r="D220" s="151"/>
      <c r="E220" s="118"/>
      <c r="F220" s="97">
        <f t="shared" si="10"/>
        <v>0</v>
      </c>
      <c r="G220" s="161"/>
      <c r="H220" s="144"/>
      <c r="I220" s="130" t="e">
        <f>VLOOKUP(H220,Presupuesto!$B$11:$C$565,2,0)</f>
        <v>#N/A</v>
      </c>
      <c r="J220" s="98" t="str">
        <f t="shared" si="11"/>
        <v>Docencia y Profesorado Universitario</v>
      </c>
      <c r="K220" s="98" t="s">
        <v>412</v>
      </c>
    </row>
    <row r="221" spans="3:11" x14ac:dyDescent="0.25">
      <c r="C221" s="143"/>
      <c r="D221" s="151"/>
      <c r="E221" s="118"/>
      <c r="F221" s="97">
        <f t="shared" si="10"/>
        <v>0</v>
      </c>
      <c r="G221" s="161"/>
      <c r="H221" s="144"/>
      <c r="I221" s="130" t="e">
        <f>VLOOKUP(H221,Presupuesto!$B$11:$C$565,2,0)</f>
        <v>#N/A</v>
      </c>
      <c r="J221" s="98" t="str">
        <f t="shared" si="11"/>
        <v>Docencia y Profesorado Universitario</v>
      </c>
      <c r="K221" s="98" t="s">
        <v>412</v>
      </c>
    </row>
    <row r="222" spans="3:11" x14ac:dyDescent="0.25">
      <c r="C222" s="143"/>
      <c r="D222" s="151"/>
      <c r="E222" s="118"/>
      <c r="F222" s="97">
        <f t="shared" si="10"/>
        <v>0</v>
      </c>
      <c r="G222" s="161"/>
      <c r="H222" s="144"/>
      <c r="I222" s="130" t="e">
        <f>VLOOKUP(H222,Presupuesto!$B$11:$C$565,2,0)</f>
        <v>#N/A</v>
      </c>
      <c r="J222" s="98" t="str">
        <f t="shared" si="11"/>
        <v>Docencia y Profesorado Universitario</v>
      </c>
      <c r="K222" s="98" t="s">
        <v>412</v>
      </c>
    </row>
    <row r="223" spans="3:11" x14ac:dyDescent="0.25">
      <c r="C223" s="145"/>
      <c r="D223" s="151"/>
      <c r="E223" s="118"/>
      <c r="F223" s="97">
        <f t="shared" si="10"/>
        <v>0</v>
      </c>
      <c r="G223" s="161"/>
      <c r="H223" s="146"/>
      <c r="I223" s="130" t="e">
        <f>VLOOKUP(H223,Presupuesto!$B$11:$C$565,2,0)</f>
        <v>#N/A</v>
      </c>
      <c r="J223" s="98" t="str">
        <f t="shared" si="11"/>
        <v>Docencia y Profesorado Universitario</v>
      </c>
      <c r="K223" s="98" t="s">
        <v>403</v>
      </c>
    </row>
    <row r="224" spans="3:11" x14ac:dyDescent="0.25">
      <c r="C224" s="145"/>
      <c r="D224" s="151"/>
      <c r="E224" s="118"/>
      <c r="F224" s="97">
        <f t="shared" si="10"/>
        <v>0</v>
      </c>
      <c r="G224" s="161"/>
      <c r="H224" s="146"/>
      <c r="I224" s="130" t="e">
        <f>VLOOKUP(H224,Presupuesto!$B$11:$C$565,2,0)</f>
        <v>#N/A</v>
      </c>
      <c r="J224" s="98" t="str">
        <f t="shared" si="11"/>
        <v>Docencia y Profesorado Universitario</v>
      </c>
      <c r="K224" s="98" t="s">
        <v>412</v>
      </c>
    </row>
    <row r="225" spans="3:11" x14ac:dyDescent="0.25">
      <c r="C225" s="145"/>
      <c r="D225" s="151"/>
      <c r="E225" s="118"/>
      <c r="F225" s="97">
        <f t="shared" si="10"/>
        <v>0</v>
      </c>
      <c r="G225" s="161"/>
      <c r="H225" s="146"/>
      <c r="I225" s="130" t="e">
        <f>VLOOKUP(H225,Presupuesto!$B$11:$C$565,2,0)</f>
        <v>#N/A</v>
      </c>
      <c r="J225" s="98" t="str">
        <f t="shared" si="11"/>
        <v>Docencia y Profesorado Universitario</v>
      </c>
      <c r="K225" s="98" t="s">
        <v>412</v>
      </c>
    </row>
    <row r="226" spans="3:11" x14ac:dyDescent="0.25">
      <c r="C226" s="145"/>
      <c r="D226" s="151"/>
      <c r="E226" s="118"/>
      <c r="F226" s="97">
        <f t="shared" si="10"/>
        <v>0</v>
      </c>
      <c r="G226" s="161"/>
      <c r="H226" s="146"/>
      <c r="I226" s="130" t="e">
        <f>VLOOKUP(H226,Presupuesto!$B$11:$C$565,2,0)</f>
        <v>#N/A</v>
      </c>
      <c r="J226" s="98" t="str">
        <f t="shared" si="11"/>
        <v>Docencia y Profesorado Universitario</v>
      </c>
      <c r="K226" s="98" t="s">
        <v>412</v>
      </c>
    </row>
    <row r="227" spans="3:11" ht="15.75" thickBot="1" x14ac:dyDescent="0.3">
      <c r="C227" s="147"/>
      <c r="D227" s="159"/>
      <c r="E227" s="103"/>
      <c r="F227" s="105">
        <f t="shared" si="10"/>
        <v>0</v>
      </c>
      <c r="G227" s="162"/>
      <c r="H227" s="148"/>
      <c r="I227" s="132" t="e">
        <f>VLOOKUP(H227,Presupuesto!$B$11:$C$565,2,0)</f>
        <v>#N/A</v>
      </c>
      <c r="J227" s="106" t="str">
        <f t="shared" si="11"/>
        <v>Docencia y Profesorado Universitario</v>
      </c>
      <c r="K227" s="124" t="s">
        <v>394</v>
      </c>
    </row>
    <row r="229" spans="3:11" ht="15.75" thickBot="1" x14ac:dyDescent="0.3">
      <c r="F229" s="90"/>
      <c r="G229" s="89"/>
      <c r="H229" s="90"/>
      <c r="I229" s="90"/>
    </row>
    <row r="230" spans="3:11" ht="15.75" thickBot="1" x14ac:dyDescent="0.3">
      <c r="C230" s="157" t="s">
        <v>53</v>
      </c>
      <c r="D230" s="374">
        <f>SUM(F237:F271)</f>
        <v>126000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522" t="s">
        <v>1637</v>
      </c>
      <c r="E233" s="93"/>
      <c r="F233" s="93"/>
      <c r="G233" s="93"/>
      <c r="H233" s="76"/>
      <c r="I233" s="76"/>
      <c r="J233" s="76"/>
      <c r="K233" s="112"/>
    </row>
    <row r="234" spans="3:11" ht="18.75" x14ac:dyDescent="0.25">
      <c r="C234" s="211"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 xml:space="preserve">6. Diseño de un plan de intercambio a interes de la Carrera de enfermeria de los 7 Centros Universitarios. 
*Acercamiento con la Vicerrectoria de asuntos Internacionales para identificar las universidadaes con convenios adscritos con la UNAH. 
*Establecer comunicacion con las universidades afines 
*Compartir el plan educativo de intercambio entre las universidades. 
* Establecer las condiciones d elos intercambios. </v>
      </c>
      <c r="D234" s="31"/>
      <c r="E234" s="93"/>
      <c r="F234" s="93"/>
      <c r="G234" s="93"/>
      <c r="H234" s="76"/>
      <c r="I234" s="76"/>
      <c r="J234" s="76"/>
      <c r="K234" s="112"/>
    </row>
    <row r="235" spans="3:11" ht="15.75" thickBot="1" x14ac:dyDescent="0.3">
      <c r="F235" s="93"/>
      <c r="G235" s="76"/>
      <c r="H235" s="76"/>
      <c r="I235" s="76"/>
    </row>
    <row r="236" spans="3:11" ht="15.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1358</v>
      </c>
      <c r="K237" s="98" t="s">
        <v>394</v>
      </c>
    </row>
    <row r="238" spans="3:11" x14ac:dyDescent="0.25">
      <c r="C238" s="141" t="s">
        <v>1639</v>
      </c>
      <c r="D238" s="158">
        <v>4</v>
      </c>
      <c r="E238" s="123">
        <v>28000</v>
      </c>
      <c r="F238" s="97">
        <f t="shared" si="12"/>
        <v>112000</v>
      </c>
      <c r="G238" s="161" t="s">
        <v>1493</v>
      </c>
      <c r="H238" s="142" t="s">
        <v>755</v>
      </c>
      <c r="I238" s="130" t="str">
        <f>VLOOKUP(H238,Presupuesto!$B$11:$C$565,2,0)</f>
        <v>PASAJES AL EXTERIOR</v>
      </c>
      <c r="J238" s="98" t="s">
        <v>1358</v>
      </c>
      <c r="K238" s="98" t="s">
        <v>396</v>
      </c>
    </row>
    <row r="239" spans="3:11" x14ac:dyDescent="0.25">
      <c r="C239" s="141" t="s">
        <v>1590</v>
      </c>
      <c r="D239" s="158">
        <v>4</v>
      </c>
      <c r="E239" s="123">
        <v>3500</v>
      </c>
      <c r="F239" s="97">
        <f t="shared" si="12"/>
        <v>14000</v>
      </c>
      <c r="G239" s="161" t="s">
        <v>1493</v>
      </c>
      <c r="H239" s="142" t="s">
        <v>1214</v>
      </c>
      <c r="I239" s="130" t="str">
        <f>VLOOKUP(H239,Presupuesto!$B$11:$C$565,2,0)</f>
        <v>AYUDA SOCIAL A PERSONAS</v>
      </c>
      <c r="J239" s="98" t="str">
        <f t="shared" ref="J239:J271" si="13">$J$237</f>
        <v>Docencia y Profesorado Universitario</v>
      </c>
      <c r="K239" s="98" t="s">
        <v>396</v>
      </c>
    </row>
    <row r="240" spans="3:11" x14ac:dyDescent="0.25">
      <c r="C240" s="141"/>
      <c r="D240" s="158"/>
      <c r="E240" s="123"/>
      <c r="F240" s="97">
        <f t="shared" si="12"/>
        <v>0</v>
      </c>
      <c r="G240" s="161"/>
      <c r="H240" s="142"/>
      <c r="I240" s="130" t="e">
        <f>VLOOKUP(H240,Presupuesto!$B$11:$C$565,2,0)</f>
        <v>#N/A</v>
      </c>
      <c r="J240" s="98" t="str">
        <f t="shared" si="13"/>
        <v>Docencia y Profesorado Universitario</v>
      </c>
      <c r="K240" s="98" t="s">
        <v>412</v>
      </c>
    </row>
    <row r="241" spans="3:11" x14ac:dyDescent="0.25">
      <c r="C241" s="141"/>
      <c r="D241" s="158"/>
      <c r="E241" s="123"/>
      <c r="F241" s="97">
        <f t="shared" si="12"/>
        <v>0</v>
      </c>
      <c r="G241" s="161"/>
      <c r="H241" s="142"/>
      <c r="I241" s="130" t="e">
        <f>VLOOKUP(H241,Presupuesto!$B$11:$C$565,2,0)</f>
        <v>#N/A</v>
      </c>
      <c r="J241" s="98" t="str">
        <f t="shared" si="13"/>
        <v>Docencia y Profesorado Universitario</v>
      </c>
      <c r="K241" s="98" t="s">
        <v>412</v>
      </c>
    </row>
    <row r="242" spans="3:11" x14ac:dyDescent="0.25">
      <c r="C242" s="141"/>
      <c r="D242" s="158"/>
      <c r="E242" s="123"/>
      <c r="F242" s="97">
        <f t="shared" si="12"/>
        <v>0</v>
      </c>
      <c r="G242" s="161"/>
      <c r="H242" s="142"/>
      <c r="I242" s="130" t="e">
        <f>VLOOKUP(H242,Presupuesto!$B$11:$C$565,2,0)</f>
        <v>#N/A</v>
      </c>
      <c r="J242" s="98" t="str">
        <f t="shared" si="13"/>
        <v>Docencia y Profesorado Universitario</v>
      </c>
      <c r="K242" s="98" t="s">
        <v>401</v>
      </c>
    </row>
    <row r="243" spans="3:11" x14ac:dyDescent="0.25">
      <c r="C243" s="141"/>
      <c r="D243" s="158"/>
      <c r="E243" s="123"/>
      <c r="F243" s="97">
        <f t="shared" si="12"/>
        <v>0</v>
      </c>
      <c r="G243" s="161"/>
      <c r="H243" s="142"/>
      <c r="I243" s="130" t="e">
        <f>VLOOKUP(H243,Presupuesto!$B$11:$C$565,2,0)</f>
        <v>#N/A</v>
      </c>
      <c r="J243" s="98" t="str">
        <f t="shared" si="13"/>
        <v>Docencia y Profesorado Universitario</v>
      </c>
      <c r="K243" s="98" t="s">
        <v>412</v>
      </c>
    </row>
    <row r="244" spans="3:11" x14ac:dyDescent="0.25">
      <c r="C244" s="141"/>
      <c r="D244" s="158"/>
      <c r="E244" s="123"/>
      <c r="F244" s="97">
        <f t="shared" si="12"/>
        <v>0</v>
      </c>
      <c r="G244" s="161"/>
      <c r="H244" s="142"/>
      <c r="I244" s="130" t="e">
        <f>VLOOKUP(H244,Presupuesto!$B$11:$C$565,2,0)</f>
        <v>#N/A</v>
      </c>
      <c r="J244" s="98" t="str">
        <f t="shared" si="13"/>
        <v>Docencia y Profesorado Universitario</v>
      </c>
      <c r="K244" s="98" t="s">
        <v>412</v>
      </c>
    </row>
    <row r="245" spans="3:11" x14ac:dyDescent="0.25">
      <c r="C245" s="141"/>
      <c r="D245" s="158"/>
      <c r="E245" s="123"/>
      <c r="F245" s="97">
        <f t="shared" si="12"/>
        <v>0</v>
      </c>
      <c r="G245" s="161"/>
      <c r="H245" s="142"/>
      <c r="I245" s="130" t="e">
        <f>VLOOKUP(H245,Presupuesto!$B$11:$C$565,2,0)</f>
        <v>#N/A</v>
      </c>
      <c r="J245" s="98" t="str">
        <f t="shared" si="13"/>
        <v>Docencia y Profesorado Universitario</v>
      </c>
      <c r="K245" s="98" t="s">
        <v>412</v>
      </c>
    </row>
    <row r="246" spans="3:11" x14ac:dyDescent="0.25">
      <c r="C246" s="141"/>
      <c r="D246" s="158"/>
      <c r="E246" s="123"/>
      <c r="F246" s="97">
        <f t="shared" si="12"/>
        <v>0</v>
      </c>
      <c r="G246" s="161"/>
      <c r="H246" s="142"/>
      <c r="I246" s="130" t="e">
        <f>VLOOKUP(H246,Presupuesto!$B$11:$C$565,2,0)</f>
        <v>#N/A</v>
      </c>
      <c r="J246" s="98" t="str">
        <f t="shared" si="13"/>
        <v>Docencia y Profesorado Universitario</v>
      </c>
      <c r="K246" s="98" t="s">
        <v>412</v>
      </c>
    </row>
    <row r="247" spans="3:11" x14ac:dyDescent="0.25">
      <c r="C247" s="141"/>
      <c r="D247" s="158"/>
      <c r="E247" s="123"/>
      <c r="F247" s="97">
        <f t="shared" si="12"/>
        <v>0</v>
      </c>
      <c r="G247" s="161"/>
      <c r="H247" s="142"/>
      <c r="I247" s="130" t="e">
        <f>VLOOKUP(H247,Presupuesto!$B$11:$C$565,2,0)</f>
        <v>#N/A</v>
      </c>
      <c r="J247" s="98" t="str">
        <f t="shared" si="13"/>
        <v>Docencia y Profesorado Universitario</v>
      </c>
      <c r="K247" s="98" t="s">
        <v>412</v>
      </c>
    </row>
    <row r="248" spans="3:11" x14ac:dyDescent="0.25">
      <c r="C248" s="141"/>
      <c r="D248" s="158"/>
      <c r="E248" s="123"/>
      <c r="F248" s="97">
        <f t="shared" si="12"/>
        <v>0</v>
      </c>
      <c r="G248" s="161"/>
      <c r="H248" s="142"/>
      <c r="I248" s="130" t="e">
        <f>VLOOKUP(H248,Presupuesto!$B$11:$C$565,2,0)</f>
        <v>#N/A</v>
      </c>
      <c r="J248" s="98" t="str">
        <f t="shared" si="13"/>
        <v>Docencia y Profesorado Universitario</v>
      </c>
      <c r="K248" s="98" t="s">
        <v>412</v>
      </c>
    </row>
    <row r="249" spans="3:11" x14ac:dyDescent="0.25">
      <c r="C249" s="141"/>
      <c r="D249" s="158"/>
      <c r="E249" s="123"/>
      <c r="F249" s="97">
        <f t="shared" si="12"/>
        <v>0</v>
      </c>
      <c r="G249" s="161"/>
      <c r="H249" s="142"/>
      <c r="I249" s="130" t="e">
        <f>VLOOKUP(H249,Presupuesto!$B$11:$C$565,2,0)</f>
        <v>#N/A</v>
      </c>
      <c r="J249" s="98" t="str">
        <f t="shared" si="13"/>
        <v>Docencia y Profesorado Universitario</v>
      </c>
      <c r="K249" s="98" t="s">
        <v>412</v>
      </c>
    </row>
    <row r="250" spans="3:11" x14ac:dyDescent="0.25">
      <c r="C250" s="141"/>
      <c r="D250" s="158"/>
      <c r="E250" s="123"/>
      <c r="F250" s="97">
        <f t="shared" si="12"/>
        <v>0</v>
      </c>
      <c r="G250" s="161"/>
      <c r="H250" s="142"/>
      <c r="I250" s="130" t="e">
        <f>VLOOKUP(H250,Presupuesto!$B$11:$C$565,2,0)</f>
        <v>#N/A</v>
      </c>
      <c r="J250" s="98" t="str">
        <f t="shared" si="13"/>
        <v>Docencia y Profesorado Universitario</v>
      </c>
      <c r="K250" s="98" t="s">
        <v>412</v>
      </c>
    </row>
    <row r="251" spans="3:11" x14ac:dyDescent="0.25">
      <c r="C251" s="141"/>
      <c r="D251" s="158"/>
      <c r="E251" s="123"/>
      <c r="F251" s="97">
        <f t="shared" si="12"/>
        <v>0</v>
      </c>
      <c r="G251" s="161"/>
      <c r="H251" s="142"/>
      <c r="I251" s="130" t="e">
        <f>VLOOKUP(H251,Presupuesto!$B$11:$C$565,2,0)</f>
        <v>#N/A</v>
      </c>
      <c r="J251" s="98" t="str">
        <f t="shared" si="13"/>
        <v>Docencia y Profesorado Universitario</v>
      </c>
      <c r="K251" s="98" t="s">
        <v>412</v>
      </c>
    </row>
    <row r="252" spans="3:11" x14ac:dyDescent="0.25">
      <c r="C252" s="141"/>
      <c r="D252" s="158"/>
      <c r="E252" s="123"/>
      <c r="F252" s="97">
        <f t="shared" si="12"/>
        <v>0</v>
      </c>
      <c r="G252" s="161"/>
      <c r="H252" s="142"/>
      <c r="I252" s="130" t="e">
        <f>VLOOKUP(H252,Presupuesto!$B$11:$C$565,2,0)</f>
        <v>#N/A</v>
      </c>
      <c r="J252" s="98" t="str">
        <f t="shared" si="13"/>
        <v>Docencia y Profesorado Universitario</v>
      </c>
      <c r="K252" s="98" t="s">
        <v>412</v>
      </c>
    </row>
    <row r="253" spans="3:11" x14ac:dyDescent="0.25">
      <c r="C253" s="141"/>
      <c r="D253" s="158"/>
      <c r="E253" s="123"/>
      <c r="F253" s="97">
        <f t="shared" si="12"/>
        <v>0</v>
      </c>
      <c r="G253" s="161"/>
      <c r="H253" s="142"/>
      <c r="I253" s="130" t="e">
        <f>VLOOKUP(H253,Presupuesto!$B$11:$C$565,2,0)</f>
        <v>#N/A</v>
      </c>
      <c r="J253" s="98" t="str">
        <f t="shared" si="13"/>
        <v>Docencia y Profesorado Universitario</v>
      </c>
      <c r="K253" s="98" t="s">
        <v>412</v>
      </c>
    </row>
    <row r="254" spans="3:11" x14ac:dyDescent="0.25">
      <c r="C254" s="141"/>
      <c r="D254" s="158"/>
      <c r="E254" s="123"/>
      <c r="F254" s="97">
        <f t="shared" si="12"/>
        <v>0</v>
      </c>
      <c r="G254" s="161"/>
      <c r="H254" s="142"/>
      <c r="I254" s="130" t="e">
        <f>VLOOKUP(H254,Presupuesto!$B$11:$C$565,2,0)</f>
        <v>#N/A</v>
      </c>
      <c r="J254" s="98" t="str">
        <f t="shared" si="13"/>
        <v>Docencia y Profesorado Universitario</v>
      </c>
      <c r="K254" s="98" t="s">
        <v>412</v>
      </c>
    </row>
    <row r="255" spans="3:11" x14ac:dyDescent="0.25">
      <c r="C255" s="141"/>
      <c r="D255" s="158"/>
      <c r="E255" s="123"/>
      <c r="F255" s="97">
        <f t="shared" si="12"/>
        <v>0</v>
      </c>
      <c r="G255" s="161"/>
      <c r="H255" s="142"/>
      <c r="I255" s="130" t="e">
        <f>VLOOKUP(H255,Presupuesto!$B$11:$C$565,2,0)</f>
        <v>#N/A</v>
      </c>
      <c r="J255" s="98" t="str">
        <f t="shared" si="13"/>
        <v>Docencia y Profesorado Universitario</v>
      </c>
      <c r="K255" s="98" t="s">
        <v>412</v>
      </c>
    </row>
    <row r="256" spans="3:11" x14ac:dyDescent="0.25">
      <c r="C256" s="141"/>
      <c r="D256" s="158"/>
      <c r="E256" s="123"/>
      <c r="F256" s="97">
        <f t="shared" si="12"/>
        <v>0</v>
      </c>
      <c r="G256" s="161"/>
      <c r="H256" s="142"/>
      <c r="I256" s="130" t="e">
        <f>VLOOKUP(H256,Presupuesto!$B$11:$C$565,2,0)</f>
        <v>#N/A</v>
      </c>
      <c r="J256" s="98" t="str">
        <f t="shared" si="13"/>
        <v>Docencia y Profesorado Universitario</v>
      </c>
      <c r="K256" s="98" t="s">
        <v>412</v>
      </c>
    </row>
    <row r="257" spans="3:11" x14ac:dyDescent="0.25">
      <c r="C257" s="141"/>
      <c r="D257" s="158"/>
      <c r="E257" s="123"/>
      <c r="F257" s="97">
        <f t="shared" si="12"/>
        <v>0</v>
      </c>
      <c r="G257" s="161"/>
      <c r="H257" s="142"/>
      <c r="I257" s="130" t="e">
        <f>VLOOKUP(H257,Presupuesto!$B$11:$C$565,2,0)</f>
        <v>#N/A</v>
      </c>
      <c r="J257" s="98" t="str">
        <f t="shared" si="13"/>
        <v>Docencia y Profesorado Universitario</v>
      </c>
      <c r="K257" s="98" t="s">
        <v>412</v>
      </c>
    </row>
    <row r="258" spans="3:11" x14ac:dyDescent="0.25">
      <c r="C258" s="141"/>
      <c r="D258" s="158"/>
      <c r="E258" s="123"/>
      <c r="F258" s="97">
        <f t="shared" si="12"/>
        <v>0</v>
      </c>
      <c r="G258" s="161"/>
      <c r="H258" s="142"/>
      <c r="I258" s="130" t="e">
        <f>VLOOKUP(H258,Presupuesto!$B$11:$C$565,2,0)</f>
        <v>#N/A</v>
      </c>
      <c r="J258" s="98" t="str">
        <f t="shared" si="13"/>
        <v>Docencia y Profesorado Universitario</v>
      </c>
      <c r="K258" s="98" t="s">
        <v>412</v>
      </c>
    </row>
    <row r="259" spans="3:11" x14ac:dyDescent="0.25">
      <c r="C259" s="143"/>
      <c r="D259" s="151"/>
      <c r="E259" s="118"/>
      <c r="F259" s="97">
        <f t="shared" si="12"/>
        <v>0</v>
      </c>
      <c r="G259" s="161"/>
      <c r="H259" s="144"/>
      <c r="I259" s="130" t="e">
        <f>VLOOKUP(H259,Presupuesto!$B$11:$C$565,2,0)</f>
        <v>#N/A</v>
      </c>
      <c r="J259" s="98" t="str">
        <f t="shared" si="13"/>
        <v>Docencia y Profesorado Universitario</v>
      </c>
      <c r="K259" s="98" t="s">
        <v>412</v>
      </c>
    </row>
    <row r="260" spans="3:11" x14ac:dyDescent="0.25">
      <c r="C260" s="143"/>
      <c r="D260" s="151"/>
      <c r="E260" s="118"/>
      <c r="F260" s="97">
        <f t="shared" si="12"/>
        <v>0</v>
      </c>
      <c r="G260" s="161"/>
      <c r="H260" s="144"/>
      <c r="I260" s="130" t="e">
        <f>VLOOKUP(H260,Presupuesto!$B$11:$C$565,2,0)</f>
        <v>#N/A</v>
      </c>
      <c r="J260" s="98" t="str">
        <f t="shared" si="13"/>
        <v>Docencia y Profesorado Universitario</v>
      </c>
      <c r="K260" s="98" t="s">
        <v>412</v>
      </c>
    </row>
    <row r="261" spans="3:11" x14ac:dyDescent="0.25">
      <c r="C261" s="143"/>
      <c r="D261" s="151"/>
      <c r="E261" s="118"/>
      <c r="F261" s="97">
        <f t="shared" si="12"/>
        <v>0</v>
      </c>
      <c r="G261" s="161"/>
      <c r="H261" s="144"/>
      <c r="I261" s="130" t="e">
        <f>VLOOKUP(H261,Presupuesto!$B$11:$C$565,2,0)</f>
        <v>#N/A</v>
      </c>
      <c r="J261" s="98" t="str">
        <f t="shared" si="13"/>
        <v>Docencia y Profesorado Universitario</v>
      </c>
      <c r="K261" s="98" t="s">
        <v>412</v>
      </c>
    </row>
    <row r="262" spans="3:11" x14ac:dyDescent="0.25">
      <c r="C262" s="143"/>
      <c r="D262" s="151"/>
      <c r="E262" s="118"/>
      <c r="F262" s="97">
        <f t="shared" si="12"/>
        <v>0</v>
      </c>
      <c r="G262" s="161"/>
      <c r="H262" s="144"/>
      <c r="I262" s="130" t="e">
        <f>VLOOKUP(H262,Presupuesto!$B$11:$C$565,2,0)</f>
        <v>#N/A</v>
      </c>
      <c r="J262" s="98" t="str">
        <f t="shared" si="13"/>
        <v>Docencia y Profesorado Universitario</v>
      </c>
      <c r="K262" s="98" t="s">
        <v>412</v>
      </c>
    </row>
    <row r="263" spans="3:11" x14ac:dyDescent="0.25">
      <c r="C263" s="143"/>
      <c r="D263" s="151"/>
      <c r="E263" s="118"/>
      <c r="F263" s="97">
        <f t="shared" si="12"/>
        <v>0</v>
      </c>
      <c r="G263" s="161"/>
      <c r="H263" s="144"/>
      <c r="I263" s="130" t="e">
        <f>VLOOKUP(H263,Presupuesto!$B$11:$C$565,2,0)</f>
        <v>#N/A</v>
      </c>
      <c r="J263" s="98" t="str">
        <f t="shared" si="13"/>
        <v>Docencia y Profesorado Universitario</v>
      </c>
      <c r="K263" s="98" t="s">
        <v>412</v>
      </c>
    </row>
    <row r="264" spans="3:11" x14ac:dyDescent="0.25">
      <c r="C264" s="143"/>
      <c r="D264" s="151"/>
      <c r="E264" s="118"/>
      <c r="F264" s="97">
        <f t="shared" si="12"/>
        <v>0</v>
      </c>
      <c r="G264" s="161"/>
      <c r="H264" s="144"/>
      <c r="I264" s="130" t="e">
        <f>VLOOKUP(H264,Presupuesto!$B$11:$C$565,2,0)</f>
        <v>#N/A</v>
      </c>
      <c r="J264" s="98" t="str">
        <f t="shared" si="13"/>
        <v>Docencia y Profesorado Universitario</v>
      </c>
      <c r="K264" s="98" t="s">
        <v>412</v>
      </c>
    </row>
    <row r="265" spans="3:11" x14ac:dyDescent="0.25">
      <c r="C265" s="143"/>
      <c r="D265" s="151"/>
      <c r="E265" s="118"/>
      <c r="F265" s="97">
        <f t="shared" si="12"/>
        <v>0</v>
      </c>
      <c r="G265" s="161"/>
      <c r="H265" s="144"/>
      <c r="I265" s="130" t="e">
        <f>VLOOKUP(H265,Presupuesto!$B$11:$C$565,2,0)</f>
        <v>#N/A</v>
      </c>
      <c r="J265" s="98" t="str">
        <f t="shared" si="13"/>
        <v>Docencia y Profesorado Universitario</v>
      </c>
      <c r="K265" s="98" t="s">
        <v>412</v>
      </c>
    </row>
    <row r="266" spans="3:11" x14ac:dyDescent="0.25">
      <c r="C266" s="143"/>
      <c r="D266" s="151"/>
      <c r="E266" s="118"/>
      <c r="F266" s="97">
        <f t="shared" si="12"/>
        <v>0</v>
      </c>
      <c r="G266" s="161"/>
      <c r="H266" s="144"/>
      <c r="I266" s="130" t="e">
        <f>VLOOKUP(H266,Presupuesto!$B$11:$C$565,2,0)</f>
        <v>#N/A</v>
      </c>
      <c r="J266" s="98" t="str">
        <f t="shared" si="13"/>
        <v>Docencia y Profesorado Universitario</v>
      </c>
      <c r="K266" s="98" t="s">
        <v>412</v>
      </c>
    </row>
    <row r="267" spans="3:11" x14ac:dyDescent="0.25">
      <c r="C267" s="145"/>
      <c r="D267" s="151"/>
      <c r="E267" s="118"/>
      <c r="F267" s="97">
        <f t="shared" si="12"/>
        <v>0</v>
      </c>
      <c r="G267" s="161"/>
      <c r="H267" s="146"/>
      <c r="I267" s="130" t="e">
        <f>VLOOKUP(H267,Presupuesto!$B$11:$C$565,2,0)</f>
        <v>#N/A</v>
      </c>
      <c r="J267" s="98" t="str">
        <f t="shared" si="13"/>
        <v>Docencia y Profesorado Universitario</v>
      </c>
      <c r="K267" s="98" t="s">
        <v>403</v>
      </c>
    </row>
    <row r="268" spans="3:11" x14ac:dyDescent="0.25">
      <c r="C268" s="145"/>
      <c r="D268" s="151"/>
      <c r="E268" s="118"/>
      <c r="F268" s="97">
        <f t="shared" si="12"/>
        <v>0</v>
      </c>
      <c r="G268" s="161"/>
      <c r="H268" s="146"/>
      <c r="I268" s="130" t="e">
        <f>VLOOKUP(H268,Presupuesto!$B$11:$C$565,2,0)</f>
        <v>#N/A</v>
      </c>
      <c r="J268" s="98" t="str">
        <f t="shared" si="13"/>
        <v>Docencia y Profesorado Universitario</v>
      </c>
      <c r="K268" s="98" t="s">
        <v>412</v>
      </c>
    </row>
    <row r="269" spans="3:11" x14ac:dyDescent="0.25">
      <c r="C269" s="145"/>
      <c r="D269" s="151"/>
      <c r="E269" s="118"/>
      <c r="F269" s="97">
        <f t="shared" si="12"/>
        <v>0</v>
      </c>
      <c r="G269" s="161"/>
      <c r="H269" s="146"/>
      <c r="I269" s="130" t="e">
        <f>VLOOKUP(H269,Presupuesto!$B$11:$C$565,2,0)</f>
        <v>#N/A</v>
      </c>
      <c r="J269" s="98" t="str">
        <f t="shared" si="13"/>
        <v>Docencia y Profesorado Universitario</v>
      </c>
      <c r="K269" s="98" t="s">
        <v>412</v>
      </c>
    </row>
    <row r="270" spans="3:11" x14ac:dyDescent="0.25">
      <c r="C270" s="145"/>
      <c r="D270" s="151"/>
      <c r="E270" s="118"/>
      <c r="F270" s="97">
        <f t="shared" si="12"/>
        <v>0</v>
      </c>
      <c r="G270" s="161"/>
      <c r="H270" s="146"/>
      <c r="I270" s="130" t="e">
        <f>VLOOKUP(H270,Presupuesto!$B$11:$C$565,2,0)</f>
        <v>#N/A</v>
      </c>
      <c r="J270" s="98" t="str">
        <f t="shared" si="13"/>
        <v>Docencia y Profesorado Universitario</v>
      </c>
      <c r="K270" s="98" t="s">
        <v>412</v>
      </c>
    </row>
    <row r="271" spans="3:11" ht="15.75" thickBot="1" x14ac:dyDescent="0.3">
      <c r="C271" s="147"/>
      <c r="D271" s="159"/>
      <c r="E271" s="103"/>
      <c r="F271" s="105">
        <f t="shared" si="12"/>
        <v>0</v>
      </c>
      <c r="G271" s="162"/>
      <c r="H271" s="148"/>
      <c r="I271" s="132" t="e">
        <f>VLOOKUP(H271,Presupuesto!$B$11:$C$565,2,0)</f>
        <v>#N/A</v>
      </c>
      <c r="J271" s="106" t="str">
        <f t="shared" si="13"/>
        <v>Docencia y Profesorado Universitario</v>
      </c>
      <c r="K271" s="124" t="s">
        <v>394</v>
      </c>
    </row>
    <row r="273" spans="3:11" ht="15.75" thickBot="1" x14ac:dyDescent="0.3"/>
    <row r="274" spans="3:11" ht="15.75" thickBot="1" x14ac:dyDescent="0.3">
      <c r="C274" s="157" t="s">
        <v>53</v>
      </c>
      <c r="D274" s="374">
        <f>SUM(F281:F315)</f>
        <v>5750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08" t="s">
        <v>1658</v>
      </c>
      <c r="E277" s="93"/>
      <c r="F277" s="93"/>
      <c r="G277" s="93"/>
      <c r="H277" s="76"/>
      <c r="I277" s="76"/>
      <c r="J277" s="76"/>
      <c r="K277" s="112"/>
    </row>
    <row r="278" spans="3:11" ht="18.75" x14ac:dyDescent="0.25">
      <c r="C278" s="211"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1. Coordinar entre la unidad de gestion de la investigación cientifica de enfermeria, institutos, grupos de investigacion y centros regionales a nivel nacional.</v>
      </c>
      <c r="D278" s="31"/>
      <c r="E278" s="93"/>
      <c r="F278" s="93"/>
      <c r="G278" s="93"/>
      <c r="H278" s="76"/>
      <c r="I278" s="76"/>
      <c r="J278" s="76"/>
      <c r="K278" s="112"/>
    </row>
    <row r="279" spans="3:11" ht="15.75" thickBot="1" x14ac:dyDescent="0.3">
      <c r="F279" s="93"/>
      <c r="G279" s="76"/>
      <c r="H279" s="76"/>
      <c r="I279" s="76"/>
    </row>
    <row r="280" spans="3:11" ht="15.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424</v>
      </c>
      <c r="D281" s="222">
        <v>2</v>
      </c>
      <c r="E281" s="220">
        <f>HLOOKUP(C281,$AH$2:$BU$3,2,0)</f>
        <v>2250</v>
      </c>
      <c r="F281" s="97">
        <f t="shared" ref="F281:F315" si="14">D281*E281</f>
        <v>4500</v>
      </c>
      <c r="G281" s="161" t="s">
        <v>1493</v>
      </c>
      <c r="H281" s="142" t="s">
        <v>301</v>
      </c>
      <c r="I281" s="130" t="str">
        <f>VLOOKUP(H281,Presupuesto!$B$11:$C$565,2,0)</f>
        <v>VIATICOS (26200-00)</v>
      </c>
      <c r="J281" s="219" t="s">
        <v>1359</v>
      </c>
      <c r="K281" s="98" t="s">
        <v>394</v>
      </c>
    </row>
    <row r="282" spans="3:11" x14ac:dyDescent="0.25">
      <c r="C282" s="221" t="s">
        <v>436</v>
      </c>
      <c r="D282" s="158">
        <v>1</v>
      </c>
      <c r="E282" s="123">
        <v>1250</v>
      </c>
      <c r="F282" s="97">
        <f t="shared" si="14"/>
        <v>1250</v>
      </c>
      <c r="G282" s="161" t="s">
        <v>1493</v>
      </c>
      <c r="H282" s="142" t="s">
        <v>301</v>
      </c>
      <c r="I282" s="130" t="str">
        <f>VLOOKUP(H282,Presupuesto!$B$11:$C$565,2,0)</f>
        <v>VIATICOS (26200-00)</v>
      </c>
      <c r="J282" s="98" t="str">
        <f>$J$281</f>
        <v>Investigación Científica</v>
      </c>
      <c r="K282" s="98" t="s">
        <v>412</v>
      </c>
    </row>
    <row r="283" spans="3:11" x14ac:dyDescent="0.25">
      <c r="C283" s="141"/>
      <c r="D283" s="158"/>
      <c r="E283" s="123"/>
      <c r="F283" s="97">
        <f t="shared" si="14"/>
        <v>0</v>
      </c>
      <c r="G283" s="161"/>
      <c r="H283" s="142"/>
      <c r="I283" s="130" t="e">
        <f>VLOOKUP(H283,Presupuesto!$B$11:$C$565,2,0)</f>
        <v>#N/A</v>
      </c>
      <c r="J283" s="98" t="str">
        <f t="shared" ref="J283:J315" si="15">$J$281</f>
        <v>Investigación Científica</v>
      </c>
      <c r="K283" s="98" t="s">
        <v>412</v>
      </c>
    </row>
    <row r="284" spans="3:11" x14ac:dyDescent="0.25">
      <c r="C284" s="141"/>
      <c r="D284" s="158"/>
      <c r="E284" s="123"/>
      <c r="F284" s="97">
        <f t="shared" si="14"/>
        <v>0</v>
      </c>
      <c r="G284" s="161"/>
      <c r="H284" s="142"/>
      <c r="I284" s="130" t="e">
        <f>VLOOKUP(H284,Presupuesto!$B$11:$C$565,2,0)</f>
        <v>#N/A</v>
      </c>
      <c r="J284" s="98" t="str">
        <f t="shared" si="15"/>
        <v>Investigación Científica</v>
      </c>
      <c r="K284" s="98" t="s">
        <v>412</v>
      </c>
    </row>
    <row r="285" spans="3:11" x14ac:dyDescent="0.25">
      <c r="C285" s="141"/>
      <c r="D285" s="158"/>
      <c r="E285" s="123"/>
      <c r="F285" s="97">
        <f t="shared" si="14"/>
        <v>0</v>
      </c>
      <c r="G285" s="161"/>
      <c r="H285" s="142"/>
      <c r="I285" s="130" t="e">
        <f>VLOOKUP(H285,Presupuesto!$B$11:$C$565,2,0)</f>
        <v>#N/A</v>
      </c>
      <c r="J285" s="98" t="str">
        <f t="shared" si="15"/>
        <v>Investigación Científica</v>
      </c>
      <c r="K285" s="98" t="s">
        <v>412</v>
      </c>
    </row>
    <row r="286" spans="3:11" x14ac:dyDescent="0.25">
      <c r="C286" s="141"/>
      <c r="D286" s="158"/>
      <c r="E286" s="123"/>
      <c r="F286" s="97">
        <f t="shared" si="14"/>
        <v>0</v>
      </c>
      <c r="G286" s="161"/>
      <c r="H286" s="142"/>
      <c r="I286" s="130" t="e">
        <f>VLOOKUP(H286,Presupuesto!$B$11:$C$565,2,0)</f>
        <v>#N/A</v>
      </c>
      <c r="J286" s="98" t="str">
        <f t="shared" si="15"/>
        <v>Investigación Científica</v>
      </c>
      <c r="K286" s="98" t="s">
        <v>401</v>
      </c>
    </row>
    <row r="287" spans="3:11" x14ac:dyDescent="0.25">
      <c r="C287" s="141"/>
      <c r="D287" s="158"/>
      <c r="E287" s="123"/>
      <c r="F287" s="97">
        <f t="shared" si="14"/>
        <v>0</v>
      </c>
      <c r="G287" s="161"/>
      <c r="H287" s="142"/>
      <c r="I287" s="130" t="e">
        <f>VLOOKUP(H287,Presupuesto!$B$11:$C$565,2,0)</f>
        <v>#N/A</v>
      </c>
      <c r="J287" s="98" t="str">
        <f t="shared" si="15"/>
        <v>Investigación Científica</v>
      </c>
      <c r="K287" s="98" t="s">
        <v>412</v>
      </c>
    </row>
    <row r="288" spans="3:11" x14ac:dyDescent="0.25">
      <c r="C288" s="141"/>
      <c r="D288" s="158"/>
      <c r="E288" s="123"/>
      <c r="F288" s="97">
        <f t="shared" si="14"/>
        <v>0</v>
      </c>
      <c r="G288" s="161"/>
      <c r="H288" s="142"/>
      <c r="I288" s="130" t="e">
        <f>VLOOKUP(H288,Presupuesto!$B$11:$C$565,2,0)</f>
        <v>#N/A</v>
      </c>
      <c r="J288" s="98" t="str">
        <f t="shared" si="15"/>
        <v>Investigación Científica</v>
      </c>
      <c r="K288" s="98" t="s">
        <v>412</v>
      </c>
    </row>
    <row r="289" spans="3:11" x14ac:dyDescent="0.25">
      <c r="C289" s="141"/>
      <c r="D289" s="158"/>
      <c r="E289" s="123"/>
      <c r="F289" s="97">
        <f t="shared" si="14"/>
        <v>0</v>
      </c>
      <c r="G289" s="161"/>
      <c r="H289" s="142"/>
      <c r="I289" s="130" t="e">
        <f>VLOOKUP(H289,Presupuesto!$B$11:$C$565,2,0)</f>
        <v>#N/A</v>
      </c>
      <c r="J289" s="98" t="str">
        <f t="shared" si="15"/>
        <v>Investigación Científica</v>
      </c>
      <c r="K289" s="98" t="s">
        <v>412</v>
      </c>
    </row>
    <row r="290" spans="3:11" x14ac:dyDescent="0.25">
      <c r="C290" s="141"/>
      <c r="D290" s="158"/>
      <c r="E290" s="123"/>
      <c r="F290" s="97">
        <f t="shared" si="14"/>
        <v>0</v>
      </c>
      <c r="G290" s="161"/>
      <c r="H290" s="142"/>
      <c r="I290" s="130" t="e">
        <f>VLOOKUP(H290,Presupuesto!$B$11:$C$565,2,0)</f>
        <v>#N/A</v>
      </c>
      <c r="J290" s="98" t="str">
        <f t="shared" si="15"/>
        <v>Investigación Científica</v>
      </c>
      <c r="K290" s="98" t="s">
        <v>412</v>
      </c>
    </row>
    <row r="291" spans="3:11" x14ac:dyDescent="0.25">
      <c r="C291" s="141"/>
      <c r="D291" s="158"/>
      <c r="E291" s="123"/>
      <c r="F291" s="97">
        <f t="shared" si="14"/>
        <v>0</v>
      </c>
      <c r="G291" s="161"/>
      <c r="H291" s="142"/>
      <c r="I291" s="130" t="e">
        <f>VLOOKUP(H291,Presupuesto!$B$11:$C$565,2,0)</f>
        <v>#N/A</v>
      </c>
      <c r="J291" s="98" t="str">
        <f t="shared" si="15"/>
        <v>Investigación Científica</v>
      </c>
      <c r="K291" s="98" t="s">
        <v>412</v>
      </c>
    </row>
    <row r="292" spans="3:11" x14ac:dyDescent="0.25">
      <c r="C292" s="141"/>
      <c r="D292" s="158"/>
      <c r="E292" s="123"/>
      <c r="F292" s="97">
        <f t="shared" si="14"/>
        <v>0</v>
      </c>
      <c r="G292" s="161"/>
      <c r="H292" s="142"/>
      <c r="I292" s="130" t="e">
        <f>VLOOKUP(H292,Presupuesto!$B$11:$C$565,2,0)</f>
        <v>#N/A</v>
      </c>
      <c r="J292" s="98" t="str">
        <f t="shared" si="15"/>
        <v>Investigación Científica</v>
      </c>
      <c r="K292" s="98" t="s">
        <v>412</v>
      </c>
    </row>
    <row r="293" spans="3:11" x14ac:dyDescent="0.25">
      <c r="C293" s="141"/>
      <c r="D293" s="158"/>
      <c r="E293" s="123"/>
      <c r="F293" s="97">
        <f t="shared" si="14"/>
        <v>0</v>
      </c>
      <c r="G293" s="161"/>
      <c r="H293" s="142"/>
      <c r="I293" s="130" t="e">
        <f>VLOOKUP(H293,Presupuesto!$B$11:$C$565,2,0)</f>
        <v>#N/A</v>
      </c>
      <c r="J293" s="98" t="str">
        <f t="shared" si="15"/>
        <v>Investigación Científica</v>
      </c>
      <c r="K293" s="98" t="s">
        <v>412</v>
      </c>
    </row>
    <row r="294" spans="3:11" x14ac:dyDescent="0.25">
      <c r="C294" s="141"/>
      <c r="D294" s="158"/>
      <c r="E294" s="123"/>
      <c r="F294" s="97">
        <f t="shared" si="14"/>
        <v>0</v>
      </c>
      <c r="G294" s="161"/>
      <c r="H294" s="142"/>
      <c r="I294" s="130" t="e">
        <f>VLOOKUP(H294,Presupuesto!$B$11:$C$565,2,0)</f>
        <v>#N/A</v>
      </c>
      <c r="J294" s="98" t="str">
        <f t="shared" si="15"/>
        <v>Investigación Científica</v>
      </c>
      <c r="K294" s="98" t="s">
        <v>412</v>
      </c>
    </row>
    <row r="295" spans="3:11" x14ac:dyDescent="0.25">
      <c r="C295" s="141"/>
      <c r="D295" s="158"/>
      <c r="E295" s="123"/>
      <c r="F295" s="97">
        <f t="shared" si="14"/>
        <v>0</v>
      </c>
      <c r="G295" s="161"/>
      <c r="H295" s="142"/>
      <c r="I295" s="130" t="e">
        <f>VLOOKUP(H295,Presupuesto!$B$11:$C$565,2,0)</f>
        <v>#N/A</v>
      </c>
      <c r="J295" s="98" t="str">
        <f t="shared" si="15"/>
        <v>Investigación Científica</v>
      </c>
      <c r="K295" s="98" t="s">
        <v>412</v>
      </c>
    </row>
    <row r="296" spans="3:11" x14ac:dyDescent="0.25">
      <c r="C296" s="141"/>
      <c r="D296" s="158"/>
      <c r="E296" s="123"/>
      <c r="F296" s="97">
        <f t="shared" si="14"/>
        <v>0</v>
      </c>
      <c r="G296" s="161"/>
      <c r="H296" s="142"/>
      <c r="I296" s="130" t="e">
        <f>VLOOKUP(H296,Presupuesto!$B$11:$C$565,2,0)</f>
        <v>#N/A</v>
      </c>
      <c r="J296" s="98" t="str">
        <f t="shared" si="15"/>
        <v>Investigación Científica</v>
      </c>
      <c r="K296" s="98" t="s">
        <v>412</v>
      </c>
    </row>
    <row r="297" spans="3:11" x14ac:dyDescent="0.25">
      <c r="C297" s="141"/>
      <c r="D297" s="158"/>
      <c r="E297" s="123"/>
      <c r="F297" s="97">
        <f t="shared" si="14"/>
        <v>0</v>
      </c>
      <c r="G297" s="161"/>
      <c r="H297" s="142"/>
      <c r="I297" s="130" t="e">
        <f>VLOOKUP(H297,Presupuesto!$B$11:$C$565,2,0)</f>
        <v>#N/A</v>
      </c>
      <c r="J297" s="98" t="str">
        <f t="shared" si="15"/>
        <v>Investigación Científica</v>
      </c>
      <c r="K297" s="98" t="s">
        <v>412</v>
      </c>
    </row>
    <row r="298" spans="3:11" x14ac:dyDescent="0.25">
      <c r="C298" s="141"/>
      <c r="D298" s="158"/>
      <c r="E298" s="123"/>
      <c r="F298" s="97">
        <f t="shared" si="14"/>
        <v>0</v>
      </c>
      <c r="G298" s="161"/>
      <c r="H298" s="142"/>
      <c r="I298" s="130" t="e">
        <f>VLOOKUP(H298,Presupuesto!$B$11:$C$565,2,0)</f>
        <v>#N/A</v>
      </c>
      <c r="J298" s="98" t="str">
        <f t="shared" si="15"/>
        <v>Investigación Científica</v>
      </c>
      <c r="K298" s="98" t="s">
        <v>412</v>
      </c>
    </row>
    <row r="299" spans="3:11" x14ac:dyDescent="0.25">
      <c r="C299" s="141"/>
      <c r="D299" s="158"/>
      <c r="E299" s="123"/>
      <c r="F299" s="97">
        <f t="shared" si="14"/>
        <v>0</v>
      </c>
      <c r="G299" s="161"/>
      <c r="H299" s="142"/>
      <c r="I299" s="130" t="e">
        <f>VLOOKUP(H299,Presupuesto!$B$11:$C$565,2,0)</f>
        <v>#N/A</v>
      </c>
      <c r="J299" s="98" t="str">
        <f t="shared" si="15"/>
        <v>Investigación Científica</v>
      </c>
      <c r="K299" s="98" t="s">
        <v>412</v>
      </c>
    </row>
    <row r="300" spans="3:11" x14ac:dyDescent="0.25">
      <c r="C300" s="141"/>
      <c r="D300" s="158"/>
      <c r="E300" s="123"/>
      <c r="F300" s="97">
        <f t="shared" si="14"/>
        <v>0</v>
      </c>
      <c r="G300" s="161"/>
      <c r="H300" s="142"/>
      <c r="I300" s="130" t="e">
        <f>VLOOKUP(H300,Presupuesto!$B$11:$C$565,2,0)</f>
        <v>#N/A</v>
      </c>
      <c r="J300" s="98" t="str">
        <f t="shared" si="15"/>
        <v>Investigación Científica</v>
      </c>
      <c r="K300" s="98" t="s">
        <v>412</v>
      </c>
    </row>
    <row r="301" spans="3:11" x14ac:dyDescent="0.25">
      <c r="C301" s="141"/>
      <c r="D301" s="158"/>
      <c r="E301" s="123"/>
      <c r="F301" s="97">
        <f t="shared" si="14"/>
        <v>0</v>
      </c>
      <c r="G301" s="161"/>
      <c r="H301" s="142"/>
      <c r="I301" s="130" t="e">
        <f>VLOOKUP(H301,Presupuesto!$B$11:$C$565,2,0)</f>
        <v>#N/A</v>
      </c>
      <c r="J301" s="98" t="str">
        <f t="shared" si="15"/>
        <v>Investigación Científica</v>
      </c>
      <c r="K301" s="98" t="s">
        <v>412</v>
      </c>
    </row>
    <row r="302" spans="3:11" x14ac:dyDescent="0.25">
      <c r="C302" s="141"/>
      <c r="D302" s="158"/>
      <c r="E302" s="123"/>
      <c r="F302" s="97">
        <f t="shared" si="14"/>
        <v>0</v>
      </c>
      <c r="G302" s="161"/>
      <c r="H302" s="142"/>
      <c r="I302" s="130" t="e">
        <f>VLOOKUP(H302,Presupuesto!$B$11:$C$565,2,0)</f>
        <v>#N/A</v>
      </c>
      <c r="J302" s="98" t="str">
        <f t="shared" si="15"/>
        <v>Investigación Científica</v>
      </c>
      <c r="K302" s="98" t="s">
        <v>412</v>
      </c>
    </row>
    <row r="303" spans="3:11" x14ac:dyDescent="0.25">
      <c r="C303" s="143"/>
      <c r="D303" s="151"/>
      <c r="E303" s="118"/>
      <c r="F303" s="97">
        <f t="shared" si="14"/>
        <v>0</v>
      </c>
      <c r="G303" s="161"/>
      <c r="H303" s="144"/>
      <c r="I303" s="130" t="e">
        <f>VLOOKUP(H303,Presupuesto!$B$11:$C$565,2,0)</f>
        <v>#N/A</v>
      </c>
      <c r="J303" s="98" t="str">
        <f t="shared" si="15"/>
        <v>Investigación Científica</v>
      </c>
      <c r="K303" s="98" t="s">
        <v>412</v>
      </c>
    </row>
    <row r="304" spans="3:11" x14ac:dyDescent="0.25">
      <c r="C304" s="143"/>
      <c r="D304" s="151"/>
      <c r="E304" s="118"/>
      <c r="F304" s="97">
        <f t="shared" si="14"/>
        <v>0</v>
      </c>
      <c r="G304" s="161"/>
      <c r="H304" s="144"/>
      <c r="I304" s="130" t="e">
        <f>VLOOKUP(H304,Presupuesto!$B$11:$C$565,2,0)</f>
        <v>#N/A</v>
      </c>
      <c r="J304" s="98" t="str">
        <f t="shared" si="15"/>
        <v>Investigación Científica</v>
      </c>
      <c r="K304" s="98" t="s">
        <v>412</v>
      </c>
    </row>
    <row r="305" spans="3:11" x14ac:dyDescent="0.25">
      <c r="C305" s="143"/>
      <c r="D305" s="151"/>
      <c r="E305" s="118"/>
      <c r="F305" s="97">
        <f t="shared" si="14"/>
        <v>0</v>
      </c>
      <c r="G305" s="161"/>
      <c r="H305" s="144"/>
      <c r="I305" s="130" t="e">
        <f>VLOOKUP(H305,Presupuesto!$B$11:$C$565,2,0)</f>
        <v>#N/A</v>
      </c>
      <c r="J305" s="98" t="str">
        <f t="shared" si="15"/>
        <v>Investigación Científica</v>
      </c>
      <c r="K305" s="98" t="s">
        <v>412</v>
      </c>
    </row>
    <row r="306" spans="3:11" x14ac:dyDescent="0.25">
      <c r="C306" s="143"/>
      <c r="D306" s="151"/>
      <c r="E306" s="118"/>
      <c r="F306" s="97">
        <f t="shared" si="14"/>
        <v>0</v>
      </c>
      <c r="G306" s="161"/>
      <c r="H306" s="144"/>
      <c r="I306" s="130" t="e">
        <f>VLOOKUP(H306,Presupuesto!$B$11:$C$565,2,0)</f>
        <v>#N/A</v>
      </c>
      <c r="J306" s="98" t="str">
        <f t="shared" si="15"/>
        <v>Investigación Científica</v>
      </c>
      <c r="K306" s="98" t="s">
        <v>412</v>
      </c>
    </row>
    <row r="307" spans="3:11" x14ac:dyDescent="0.25">
      <c r="C307" s="143"/>
      <c r="D307" s="151"/>
      <c r="E307" s="118"/>
      <c r="F307" s="97">
        <f t="shared" si="14"/>
        <v>0</v>
      </c>
      <c r="G307" s="161"/>
      <c r="H307" s="144"/>
      <c r="I307" s="130" t="e">
        <f>VLOOKUP(H307,Presupuesto!$B$11:$C$565,2,0)</f>
        <v>#N/A</v>
      </c>
      <c r="J307" s="98" t="str">
        <f t="shared" si="15"/>
        <v>Investigación Científica</v>
      </c>
      <c r="K307" s="98" t="s">
        <v>412</v>
      </c>
    </row>
    <row r="308" spans="3:11" x14ac:dyDescent="0.25">
      <c r="C308" s="143"/>
      <c r="D308" s="151"/>
      <c r="E308" s="118"/>
      <c r="F308" s="97">
        <f t="shared" si="14"/>
        <v>0</v>
      </c>
      <c r="G308" s="161"/>
      <c r="H308" s="144"/>
      <c r="I308" s="130" t="e">
        <f>VLOOKUP(H308,Presupuesto!$B$11:$C$565,2,0)</f>
        <v>#N/A</v>
      </c>
      <c r="J308" s="98" t="str">
        <f t="shared" si="15"/>
        <v>Investigación Científica</v>
      </c>
      <c r="K308" s="98" t="s">
        <v>412</v>
      </c>
    </row>
    <row r="309" spans="3:11" x14ac:dyDescent="0.25">
      <c r="C309" s="143"/>
      <c r="D309" s="151"/>
      <c r="E309" s="118"/>
      <c r="F309" s="97">
        <f t="shared" si="14"/>
        <v>0</v>
      </c>
      <c r="G309" s="161"/>
      <c r="H309" s="144"/>
      <c r="I309" s="130" t="e">
        <f>VLOOKUP(H309,Presupuesto!$B$11:$C$565,2,0)</f>
        <v>#N/A</v>
      </c>
      <c r="J309" s="98" t="str">
        <f t="shared" si="15"/>
        <v>Investigación Científica</v>
      </c>
      <c r="K309" s="98" t="s">
        <v>412</v>
      </c>
    </row>
    <row r="310" spans="3:11" x14ac:dyDescent="0.25">
      <c r="C310" s="143"/>
      <c r="D310" s="151"/>
      <c r="E310" s="118"/>
      <c r="F310" s="97">
        <f t="shared" si="14"/>
        <v>0</v>
      </c>
      <c r="G310" s="161"/>
      <c r="H310" s="144"/>
      <c r="I310" s="130" t="e">
        <f>VLOOKUP(H310,Presupuesto!$B$11:$C$565,2,0)</f>
        <v>#N/A</v>
      </c>
      <c r="J310" s="98" t="str">
        <f t="shared" si="15"/>
        <v>Investigación Científica</v>
      </c>
      <c r="K310" s="98" t="s">
        <v>412</v>
      </c>
    </row>
    <row r="311" spans="3:11" x14ac:dyDescent="0.25">
      <c r="C311" s="145"/>
      <c r="D311" s="151"/>
      <c r="E311" s="118"/>
      <c r="F311" s="97">
        <f t="shared" si="14"/>
        <v>0</v>
      </c>
      <c r="G311" s="161"/>
      <c r="H311" s="146"/>
      <c r="I311" s="130" t="e">
        <f>VLOOKUP(H311,Presupuesto!$B$11:$C$565,2,0)</f>
        <v>#N/A</v>
      </c>
      <c r="J311" s="98" t="str">
        <f t="shared" si="15"/>
        <v>Investigación Científica</v>
      </c>
      <c r="K311" s="98" t="s">
        <v>403</v>
      </c>
    </row>
    <row r="312" spans="3:11" x14ac:dyDescent="0.25">
      <c r="C312" s="145"/>
      <c r="D312" s="151"/>
      <c r="E312" s="118"/>
      <c r="F312" s="97">
        <f t="shared" si="14"/>
        <v>0</v>
      </c>
      <c r="G312" s="161"/>
      <c r="H312" s="146"/>
      <c r="I312" s="130" t="e">
        <f>VLOOKUP(H312,Presupuesto!$B$11:$C$565,2,0)</f>
        <v>#N/A</v>
      </c>
      <c r="J312" s="98" t="str">
        <f t="shared" si="15"/>
        <v>Investigación Científica</v>
      </c>
      <c r="K312" s="98" t="s">
        <v>412</v>
      </c>
    </row>
    <row r="313" spans="3:11" x14ac:dyDescent="0.25">
      <c r="C313" s="145"/>
      <c r="D313" s="151"/>
      <c r="E313" s="118"/>
      <c r="F313" s="97">
        <f t="shared" si="14"/>
        <v>0</v>
      </c>
      <c r="G313" s="161"/>
      <c r="H313" s="146"/>
      <c r="I313" s="130" t="e">
        <f>VLOOKUP(H313,Presupuesto!$B$11:$C$565,2,0)</f>
        <v>#N/A</v>
      </c>
      <c r="J313" s="98" t="str">
        <f t="shared" si="15"/>
        <v>Investigación Científica</v>
      </c>
      <c r="K313" s="98" t="s">
        <v>412</v>
      </c>
    </row>
    <row r="314" spans="3:11" x14ac:dyDescent="0.25">
      <c r="C314" s="145"/>
      <c r="D314" s="151"/>
      <c r="E314" s="118"/>
      <c r="F314" s="97">
        <f t="shared" si="14"/>
        <v>0</v>
      </c>
      <c r="G314" s="161"/>
      <c r="H314" s="146"/>
      <c r="I314" s="130" t="e">
        <f>VLOOKUP(H314,Presupuesto!$B$11:$C$565,2,0)</f>
        <v>#N/A</v>
      </c>
      <c r="J314" s="98" t="str">
        <f t="shared" si="15"/>
        <v>Investigación Científica</v>
      </c>
      <c r="K314" s="98" t="s">
        <v>412</v>
      </c>
    </row>
    <row r="315" spans="3:11" ht="15.75" thickBot="1" x14ac:dyDescent="0.3">
      <c r="C315" s="147"/>
      <c r="D315" s="159"/>
      <c r="E315" s="103"/>
      <c r="F315" s="105">
        <f t="shared" si="14"/>
        <v>0</v>
      </c>
      <c r="G315" s="162"/>
      <c r="H315" s="148"/>
      <c r="I315" s="132" t="e">
        <f>VLOOKUP(H315,Presupuesto!$B$11:$C$565,2,0)</f>
        <v>#N/A</v>
      </c>
      <c r="J315" s="106" t="str">
        <f t="shared" si="15"/>
        <v>Investigación Científica</v>
      </c>
      <c r="K315" s="124" t="s">
        <v>394</v>
      </c>
    </row>
    <row r="317" spans="3:11" ht="15.75" thickBot="1" x14ac:dyDescent="0.3">
      <c r="F317" s="90"/>
      <c r="G317" s="89"/>
      <c r="H317" s="90"/>
      <c r="I317" s="90"/>
    </row>
    <row r="318" spans="3:11" ht="15.75" thickBot="1" x14ac:dyDescent="0.3">
      <c r="C318" s="157" t="s">
        <v>53</v>
      </c>
      <c r="D318" s="374">
        <f>SUM(F325:F359)</f>
        <v>130000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08" t="s">
        <v>1686</v>
      </c>
      <c r="E321" s="93"/>
      <c r="F321" s="93"/>
      <c r="G321" s="93"/>
      <c r="H321" s="76"/>
      <c r="I321" s="76"/>
      <c r="J321" s="76"/>
      <c r="K321" s="112"/>
    </row>
    <row r="322" spans="3:11" ht="18.75" x14ac:dyDescent="0.2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3. Socializacion de resultados de investigacion a travez de jornadas cientificas, congresos, foros, simposioum, encuentros estudiantiles y de docentes, redes tematicas de enfermería y del area de la salud, revistas, portales webs.</v>
      </c>
      <c r="D322" s="31"/>
      <c r="E322" s="93"/>
      <c r="F322" s="93"/>
      <c r="G322" s="93"/>
      <c r="H322" s="76"/>
      <c r="I322" s="76"/>
      <c r="J322" s="76"/>
      <c r="K322" s="112"/>
    </row>
    <row r="323" spans="3:11" ht="15.75" thickBot="1" x14ac:dyDescent="0.3">
      <c r="F323" s="93"/>
      <c r="G323" s="76"/>
      <c r="H323" s="76"/>
      <c r="I323" s="76"/>
    </row>
    <row r="324" spans="3:11" ht="15.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1359</v>
      </c>
      <c r="K325" s="98" t="s">
        <v>394</v>
      </c>
    </row>
    <row r="326" spans="3:11" x14ac:dyDescent="0.25">
      <c r="C326" s="141" t="s">
        <v>1688</v>
      </c>
      <c r="D326" s="158">
        <v>1</v>
      </c>
      <c r="E326" s="123">
        <v>50000</v>
      </c>
      <c r="F326" s="97">
        <f t="shared" si="16"/>
        <v>50000</v>
      </c>
      <c r="G326" s="161" t="s">
        <v>1493</v>
      </c>
      <c r="H326" s="142" t="s">
        <v>298</v>
      </c>
      <c r="I326" s="130" t="str">
        <f>VLOOKUP(H326,Presupuesto!$B$11:$C$565,2,0)</f>
        <v>OTROS SERVICIOS COMERCIALES Y FINANCIEROS N.C.</v>
      </c>
      <c r="J326" s="98" t="str">
        <f>$J$325</f>
        <v>Investigación Científica</v>
      </c>
      <c r="K326" s="98" t="s">
        <v>412</v>
      </c>
    </row>
    <row r="327" spans="3:11" x14ac:dyDescent="0.25">
      <c r="C327" s="141" t="s">
        <v>1689</v>
      </c>
      <c r="D327" s="158">
        <v>1</v>
      </c>
      <c r="E327" s="123">
        <v>60000</v>
      </c>
      <c r="F327" s="97">
        <f t="shared" si="16"/>
        <v>60000</v>
      </c>
      <c r="G327" s="161" t="s">
        <v>1493</v>
      </c>
      <c r="H327" s="142" t="s">
        <v>311</v>
      </c>
      <c r="I327" s="130" t="str">
        <f>VLOOKUP(H327,Presupuesto!$B$11:$C$565,2,0)</f>
        <v>ALIMENTOS Y BEBIDAS PARA PERSONAS (31100-00)</v>
      </c>
      <c r="J327" s="98" t="str">
        <f t="shared" ref="J327:J359" si="17">$J$325</f>
        <v>Investigación Científica</v>
      </c>
      <c r="K327" s="98" t="s">
        <v>412</v>
      </c>
    </row>
    <row r="328" spans="3:11" x14ac:dyDescent="0.25">
      <c r="C328" s="141" t="s">
        <v>1690</v>
      </c>
      <c r="D328" s="158">
        <v>1</v>
      </c>
      <c r="E328" s="123">
        <v>20000</v>
      </c>
      <c r="F328" s="97">
        <f t="shared" si="16"/>
        <v>20000</v>
      </c>
      <c r="G328" s="161" t="s">
        <v>1493</v>
      </c>
      <c r="H328" s="142" t="s">
        <v>298</v>
      </c>
      <c r="I328" s="130" t="str">
        <f>VLOOKUP(H328,Presupuesto!$B$11:$C$565,2,0)</f>
        <v>OTROS SERVICIOS COMERCIALES Y FINANCIEROS N.C.</v>
      </c>
      <c r="J328" s="98" t="str">
        <f t="shared" si="17"/>
        <v>Investigación Científica</v>
      </c>
      <c r="K328" s="98" t="s">
        <v>412</v>
      </c>
    </row>
    <row r="329" spans="3:11" x14ac:dyDescent="0.25">
      <c r="C329" s="141"/>
      <c r="D329" s="158"/>
      <c r="E329" s="123"/>
      <c r="F329" s="97">
        <f t="shared" si="16"/>
        <v>0</v>
      </c>
      <c r="G329" s="161"/>
      <c r="H329" s="142"/>
      <c r="I329" s="130" t="e">
        <f>VLOOKUP(H329,Presupuesto!$B$11:$C$565,2,0)</f>
        <v>#N/A</v>
      </c>
      <c r="J329" s="98" t="str">
        <f t="shared" si="17"/>
        <v>Investigación Científica</v>
      </c>
      <c r="K329" s="98" t="s">
        <v>412</v>
      </c>
    </row>
    <row r="330" spans="3:11" x14ac:dyDescent="0.25">
      <c r="C330" s="141"/>
      <c r="D330" s="158"/>
      <c r="E330" s="123"/>
      <c r="F330" s="97">
        <f t="shared" si="16"/>
        <v>0</v>
      </c>
      <c r="G330" s="161"/>
      <c r="H330" s="142"/>
      <c r="I330" s="130" t="e">
        <f>VLOOKUP(H330,Presupuesto!$B$11:$C$565,2,0)</f>
        <v>#N/A</v>
      </c>
      <c r="J330" s="98" t="str">
        <f t="shared" si="17"/>
        <v>Investigación Científica</v>
      </c>
      <c r="K330" s="98" t="s">
        <v>401</v>
      </c>
    </row>
    <row r="331" spans="3:11" x14ac:dyDescent="0.25">
      <c r="C331" s="141"/>
      <c r="D331" s="158"/>
      <c r="E331" s="123"/>
      <c r="F331" s="97">
        <f t="shared" si="16"/>
        <v>0</v>
      </c>
      <c r="G331" s="161"/>
      <c r="H331" s="142"/>
      <c r="I331" s="130" t="e">
        <f>VLOOKUP(H331,Presupuesto!$B$11:$C$565,2,0)</f>
        <v>#N/A</v>
      </c>
      <c r="J331" s="98" t="str">
        <f t="shared" si="17"/>
        <v>Investigación Científica</v>
      </c>
      <c r="K331" s="98" t="s">
        <v>412</v>
      </c>
    </row>
    <row r="332" spans="3:11" x14ac:dyDescent="0.25">
      <c r="C332" s="141"/>
      <c r="D332" s="158"/>
      <c r="E332" s="123"/>
      <c r="F332" s="97">
        <f t="shared" si="16"/>
        <v>0</v>
      </c>
      <c r="G332" s="161"/>
      <c r="H332" s="142"/>
      <c r="I332" s="130" t="e">
        <f>VLOOKUP(H332,Presupuesto!$B$11:$C$565,2,0)</f>
        <v>#N/A</v>
      </c>
      <c r="J332" s="98" t="str">
        <f t="shared" si="17"/>
        <v>Investigación Científica</v>
      </c>
      <c r="K332" s="98" t="s">
        <v>412</v>
      </c>
    </row>
    <row r="333" spans="3:11" x14ac:dyDescent="0.25">
      <c r="C333" s="141"/>
      <c r="D333" s="158"/>
      <c r="E333" s="123"/>
      <c r="F333" s="97">
        <f t="shared" si="16"/>
        <v>0</v>
      </c>
      <c r="G333" s="161"/>
      <c r="H333" s="142"/>
      <c r="I333" s="130" t="e">
        <f>VLOOKUP(H333,Presupuesto!$B$11:$C$565,2,0)</f>
        <v>#N/A</v>
      </c>
      <c r="J333" s="98" t="str">
        <f t="shared" si="17"/>
        <v>Investigación Científica</v>
      </c>
      <c r="K333" s="98" t="s">
        <v>412</v>
      </c>
    </row>
    <row r="334" spans="3:11" x14ac:dyDescent="0.25">
      <c r="C334" s="141"/>
      <c r="D334" s="158"/>
      <c r="E334" s="123"/>
      <c r="F334" s="97">
        <f t="shared" si="16"/>
        <v>0</v>
      </c>
      <c r="G334" s="161"/>
      <c r="H334" s="142"/>
      <c r="I334" s="130" t="e">
        <f>VLOOKUP(H334,Presupuesto!$B$11:$C$565,2,0)</f>
        <v>#N/A</v>
      </c>
      <c r="J334" s="98" t="str">
        <f t="shared" si="17"/>
        <v>Investigación Científica</v>
      </c>
      <c r="K334" s="98" t="s">
        <v>412</v>
      </c>
    </row>
    <row r="335" spans="3:11" x14ac:dyDescent="0.25">
      <c r="C335" s="141"/>
      <c r="D335" s="158"/>
      <c r="E335" s="123"/>
      <c r="F335" s="97">
        <f t="shared" si="16"/>
        <v>0</v>
      </c>
      <c r="G335" s="161"/>
      <c r="H335" s="142"/>
      <c r="I335" s="130" t="e">
        <f>VLOOKUP(H335,Presupuesto!$B$11:$C$565,2,0)</f>
        <v>#N/A</v>
      </c>
      <c r="J335" s="98" t="str">
        <f t="shared" si="17"/>
        <v>Investigación Científica</v>
      </c>
      <c r="K335" s="98" t="s">
        <v>412</v>
      </c>
    </row>
    <row r="336" spans="3:11" x14ac:dyDescent="0.25">
      <c r="C336" s="141"/>
      <c r="D336" s="158"/>
      <c r="E336" s="123"/>
      <c r="F336" s="97">
        <f t="shared" si="16"/>
        <v>0</v>
      </c>
      <c r="G336" s="161"/>
      <c r="H336" s="142"/>
      <c r="I336" s="130" t="e">
        <f>VLOOKUP(H336,Presupuesto!$B$11:$C$565,2,0)</f>
        <v>#N/A</v>
      </c>
      <c r="J336" s="98" t="str">
        <f t="shared" si="17"/>
        <v>Investigación Científica</v>
      </c>
      <c r="K336" s="98" t="s">
        <v>412</v>
      </c>
    </row>
    <row r="337" spans="3:11" x14ac:dyDescent="0.25">
      <c r="C337" s="141"/>
      <c r="D337" s="158"/>
      <c r="E337" s="123"/>
      <c r="F337" s="97">
        <f t="shared" si="16"/>
        <v>0</v>
      </c>
      <c r="G337" s="161"/>
      <c r="H337" s="142"/>
      <c r="I337" s="130" t="e">
        <f>VLOOKUP(H337,Presupuesto!$B$11:$C$565,2,0)</f>
        <v>#N/A</v>
      </c>
      <c r="J337" s="98" t="str">
        <f t="shared" si="17"/>
        <v>Investigación Científica</v>
      </c>
      <c r="K337" s="98" t="s">
        <v>412</v>
      </c>
    </row>
    <row r="338" spans="3:11" x14ac:dyDescent="0.25">
      <c r="C338" s="141"/>
      <c r="D338" s="158"/>
      <c r="E338" s="123"/>
      <c r="F338" s="97">
        <f t="shared" si="16"/>
        <v>0</v>
      </c>
      <c r="G338" s="161"/>
      <c r="H338" s="142"/>
      <c r="I338" s="130" t="e">
        <f>VLOOKUP(H338,Presupuesto!$B$11:$C$565,2,0)</f>
        <v>#N/A</v>
      </c>
      <c r="J338" s="98" t="str">
        <f t="shared" si="17"/>
        <v>Investigación Científica</v>
      </c>
      <c r="K338" s="98" t="s">
        <v>412</v>
      </c>
    </row>
    <row r="339" spans="3:11" x14ac:dyDescent="0.25">
      <c r="C339" s="141"/>
      <c r="D339" s="158"/>
      <c r="E339" s="123"/>
      <c r="F339" s="97">
        <f t="shared" si="16"/>
        <v>0</v>
      </c>
      <c r="G339" s="161"/>
      <c r="H339" s="142"/>
      <c r="I339" s="130" t="e">
        <f>VLOOKUP(H339,Presupuesto!$B$11:$C$565,2,0)</f>
        <v>#N/A</v>
      </c>
      <c r="J339" s="98" t="str">
        <f t="shared" si="17"/>
        <v>Investigación Científica</v>
      </c>
      <c r="K339" s="98" t="s">
        <v>412</v>
      </c>
    </row>
    <row r="340" spans="3:11" x14ac:dyDescent="0.25">
      <c r="C340" s="141"/>
      <c r="D340" s="158"/>
      <c r="E340" s="123"/>
      <c r="F340" s="97">
        <f t="shared" si="16"/>
        <v>0</v>
      </c>
      <c r="G340" s="161"/>
      <c r="H340" s="142"/>
      <c r="I340" s="130" t="e">
        <f>VLOOKUP(H340,Presupuesto!$B$11:$C$565,2,0)</f>
        <v>#N/A</v>
      </c>
      <c r="J340" s="98" t="str">
        <f t="shared" si="17"/>
        <v>Investigación Científica</v>
      </c>
      <c r="K340" s="98" t="s">
        <v>412</v>
      </c>
    </row>
    <row r="341" spans="3:11" x14ac:dyDescent="0.25">
      <c r="C341" s="141"/>
      <c r="D341" s="158"/>
      <c r="E341" s="123"/>
      <c r="F341" s="97">
        <f t="shared" si="16"/>
        <v>0</v>
      </c>
      <c r="G341" s="161"/>
      <c r="H341" s="142"/>
      <c r="I341" s="130" t="e">
        <f>VLOOKUP(H341,Presupuesto!$B$11:$C$565,2,0)</f>
        <v>#N/A</v>
      </c>
      <c r="J341" s="98" t="str">
        <f t="shared" si="17"/>
        <v>Investigación Científica</v>
      </c>
      <c r="K341" s="98" t="s">
        <v>412</v>
      </c>
    </row>
    <row r="342" spans="3:11" x14ac:dyDescent="0.25">
      <c r="C342" s="141"/>
      <c r="D342" s="158"/>
      <c r="E342" s="123"/>
      <c r="F342" s="97">
        <f t="shared" si="16"/>
        <v>0</v>
      </c>
      <c r="G342" s="161"/>
      <c r="H342" s="142"/>
      <c r="I342" s="130" t="e">
        <f>VLOOKUP(H342,Presupuesto!$B$11:$C$565,2,0)</f>
        <v>#N/A</v>
      </c>
      <c r="J342" s="98" t="str">
        <f t="shared" si="17"/>
        <v>Investigación Científica</v>
      </c>
      <c r="K342" s="98" t="s">
        <v>412</v>
      </c>
    </row>
    <row r="343" spans="3:11" x14ac:dyDescent="0.25">
      <c r="C343" s="141"/>
      <c r="D343" s="158"/>
      <c r="E343" s="123"/>
      <c r="F343" s="97">
        <f t="shared" si="16"/>
        <v>0</v>
      </c>
      <c r="G343" s="161"/>
      <c r="H343" s="142"/>
      <c r="I343" s="130" t="e">
        <f>VLOOKUP(H343,Presupuesto!$B$11:$C$565,2,0)</f>
        <v>#N/A</v>
      </c>
      <c r="J343" s="98" t="str">
        <f t="shared" si="17"/>
        <v>Investigación Científica</v>
      </c>
      <c r="K343" s="98" t="s">
        <v>412</v>
      </c>
    </row>
    <row r="344" spans="3:11" x14ac:dyDescent="0.25">
      <c r="C344" s="141"/>
      <c r="D344" s="158"/>
      <c r="E344" s="123"/>
      <c r="F344" s="97">
        <f t="shared" si="16"/>
        <v>0</v>
      </c>
      <c r="G344" s="161"/>
      <c r="H344" s="142"/>
      <c r="I344" s="130" t="e">
        <f>VLOOKUP(H344,Presupuesto!$B$11:$C$565,2,0)</f>
        <v>#N/A</v>
      </c>
      <c r="J344" s="98" t="str">
        <f t="shared" si="17"/>
        <v>Investigación Científica</v>
      </c>
      <c r="K344" s="98" t="s">
        <v>412</v>
      </c>
    </row>
    <row r="345" spans="3:11" x14ac:dyDescent="0.25">
      <c r="C345" s="141"/>
      <c r="D345" s="158"/>
      <c r="E345" s="123"/>
      <c r="F345" s="97">
        <f t="shared" si="16"/>
        <v>0</v>
      </c>
      <c r="G345" s="161"/>
      <c r="H345" s="142"/>
      <c r="I345" s="130" t="e">
        <f>VLOOKUP(H345,Presupuesto!$B$11:$C$565,2,0)</f>
        <v>#N/A</v>
      </c>
      <c r="J345" s="98" t="str">
        <f t="shared" si="17"/>
        <v>Investigación Científica</v>
      </c>
      <c r="K345" s="98" t="s">
        <v>412</v>
      </c>
    </row>
    <row r="346" spans="3:11" x14ac:dyDescent="0.25">
      <c r="C346" s="141"/>
      <c r="D346" s="158"/>
      <c r="E346" s="123"/>
      <c r="F346" s="97">
        <f t="shared" si="16"/>
        <v>0</v>
      </c>
      <c r="G346" s="161"/>
      <c r="H346" s="142"/>
      <c r="I346" s="130" t="e">
        <f>VLOOKUP(H346,Presupuesto!$B$11:$C$565,2,0)</f>
        <v>#N/A</v>
      </c>
      <c r="J346" s="98" t="str">
        <f t="shared" si="17"/>
        <v>Investigación Científica</v>
      </c>
      <c r="K346" s="98" t="s">
        <v>412</v>
      </c>
    </row>
    <row r="347" spans="3:11" x14ac:dyDescent="0.25">
      <c r="C347" s="143"/>
      <c r="D347" s="151"/>
      <c r="E347" s="118"/>
      <c r="F347" s="97">
        <f t="shared" si="16"/>
        <v>0</v>
      </c>
      <c r="G347" s="161"/>
      <c r="H347" s="144"/>
      <c r="I347" s="130" t="e">
        <f>VLOOKUP(H347,Presupuesto!$B$11:$C$565,2,0)</f>
        <v>#N/A</v>
      </c>
      <c r="J347" s="98" t="str">
        <f t="shared" si="17"/>
        <v>Investigación Científica</v>
      </c>
      <c r="K347" s="98" t="s">
        <v>412</v>
      </c>
    </row>
    <row r="348" spans="3:11" x14ac:dyDescent="0.25">
      <c r="C348" s="143"/>
      <c r="D348" s="151"/>
      <c r="E348" s="118"/>
      <c r="F348" s="97">
        <f t="shared" si="16"/>
        <v>0</v>
      </c>
      <c r="G348" s="161"/>
      <c r="H348" s="144"/>
      <c r="I348" s="130" t="e">
        <f>VLOOKUP(H348,Presupuesto!$B$11:$C$565,2,0)</f>
        <v>#N/A</v>
      </c>
      <c r="J348" s="98" t="str">
        <f t="shared" si="17"/>
        <v>Investigación Científica</v>
      </c>
      <c r="K348" s="98" t="s">
        <v>412</v>
      </c>
    </row>
    <row r="349" spans="3:11" x14ac:dyDescent="0.25">
      <c r="C349" s="143"/>
      <c r="D349" s="151"/>
      <c r="E349" s="118"/>
      <c r="F349" s="97">
        <f t="shared" si="16"/>
        <v>0</v>
      </c>
      <c r="G349" s="161"/>
      <c r="H349" s="144"/>
      <c r="I349" s="130" t="e">
        <f>VLOOKUP(H349,Presupuesto!$B$11:$C$565,2,0)</f>
        <v>#N/A</v>
      </c>
      <c r="J349" s="98" t="str">
        <f t="shared" si="17"/>
        <v>Investigación Científica</v>
      </c>
      <c r="K349" s="98" t="s">
        <v>412</v>
      </c>
    </row>
    <row r="350" spans="3:11" x14ac:dyDescent="0.25">
      <c r="C350" s="143"/>
      <c r="D350" s="151"/>
      <c r="E350" s="118"/>
      <c r="F350" s="97">
        <f t="shared" si="16"/>
        <v>0</v>
      </c>
      <c r="G350" s="161"/>
      <c r="H350" s="144"/>
      <c r="I350" s="130" t="e">
        <f>VLOOKUP(H350,Presupuesto!$B$11:$C$565,2,0)</f>
        <v>#N/A</v>
      </c>
      <c r="J350" s="98" t="str">
        <f t="shared" si="17"/>
        <v>Investigación Científica</v>
      </c>
      <c r="K350" s="98" t="s">
        <v>412</v>
      </c>
    </row>
    <row r="351" spans="3:11" x14ac:dyDescent="0.25">
      <c r="C351" s="143"/>
      <c r="D351" s="151"/>
      <c r="E351" s="118"/>
      <c r="F351" s="97">
        <f t="shared" si="16"/>
        <v>0</v>
      </c>
      <c r="G351" s="161"/>
      <c r="H351" s="144"/>
      <c r="I351" s="130" t="e">
        <f>VLOOKUP(H351,Presupuesto!$B$11:$C$565,2,0)</f>
        <v>#N/A</v>
      </c>
      <c r="J351" s="98" t="str">
        <f t="shared" si="17"/>
        <v>Investigación Científica</v>
      </c>
      <c r="K351" s="98" t="s">
        <v>412</v>
      </c>
    </row>
    <row r="352" spans="3:11" x14ac:dyDescent="0.25">
      <c r="C352" s="143"/>
      <c r="D352" s="151"/>
      <c r="E352" s="118"/>
      <c r="F352" s="97">
        <f t="shared" si="16"/>
        <v>0</v>
      </c>
      <c r="G352" s="161"/>
      <c r="H352" s="144"/>
      <c r="I352" s="130" t="e">
        <f>VLOOKUP(H352,Presupuesto!$B$11:$C$565,2,0)</f>
        <v>#N/A</v>
      </c>
      <c r="J352" s="98" t="str">
        <f t="shared" si="17"/>
        <v>Investigación Científica</v>
      </c>
      <c r="K352" s="98" t="s">
        <v>412</v>
      </c>
    </row>
    <row r="353" spans="3:11" x14ac:dyDescent="0.25">
      <c r="C353" s="143"/>
      <c r="D353" s="151"/>
      <c r="E353" s="118"/>
      <c r="F353" s="97">
        <f t="shared" si="16"/>
        <v>0</v>
      </c>
      <c r="G353" s="161"/>
      <c r="H353" s="144"/>
      <c r="I353" s="130" t="e">
        <f>VLOOKUP(H353,Presupuesto!$B$11:$C$565,2,0)</f>
        <v>#N/A</v>
      </c>
      <c r="J353" s="98" t="str">
        <f t="shared" si="17"/>
        <v>Investigación Científica</v>
      </c>
      <c r="K353" s="98" t="s">
        <v>412</v>
      </c>
    </row>
    <row r="354" spans="3:11" x14ac:dyDescent="0.25">
      <c r="C354" s="143"/>
      <c r="D354" s="151"/>
      <c r="E354" s="118"/>
      <c r="F354" s="97">
        <f t="shared" si="16"/>
        <v>0</v>
      </c>
      <c r="G354" s="161"/>
      <c r="H354" s="144"/>
      <c r="I354" s="130" t="e">
        <f>VLOOKUP(H354,Presupuesto!$B$11:$C$565,2,0)</f>
        <v>#N/A</v>
      </c>
      <c r="J354" s="98" t="str">
        <f t="shared" si="17"/>
        <v>Investigación Científica</v>
      </c>
      <c r="K354" s="98" t="s">
        <v>412</v>
      </c>
    </row>
    <row r="355" spans="3:11" x14ac:dyDescent="0.25">
      <c r="C355" s="145"/>
      <c r="D355" s="151"/>
      <c r="E355" s="118"/>
      <c r="F355" s="97">
        <f t="shared" si="16"/>
        <v>0</v>
      </c>
      <c r="G355" s="161"/>
      <c r="H355" s="146"/>
      <c r="I355" s="130" t="e">
        <f>VLOOKUP(H355,Presupuesto!$B$11:$C$565,2,0)</f>
        <v>#N/A</v>
      </c>
      <c r="J355" s="98" t="str">
        <f t="shared" si="17"/>
        <v>Investigación Científica</v>
      </c>
      <c r="K355" s="98" t="s">
        <v>403</v>
      </c>
    </row>
    <row r="356" spans="3:11" x14ac:dyDescent="0.25">
      <c r="C356" s="145"/>
      <c r="D356" s="151"/>
      <c r="E356" s="118"/>
      <c r="F356" s="97">
        <f t="shared" si="16"/>
        <v>0</v>
      </c>
      <c r="G356" s="161"/>
      <c r="H356" s="146"/>
      <c r="I356" s="130" t="e">
        <f>VLOOKUP(H356,Presupuesto!$B$11:$C$565,2,0)</f>
        <v>#N/A</v>
      </c>
      <c r="J356" s="98" t="str">
        <f t="shared" si="17"/>
        <v>Investigación Científica</v>
      </c>
      <c r="K356" s="98" t="s">
        <v>412</v>
      </c>
    </row>
    <row r="357" spans="3:11" x14ac:dyDescent="0.25">
      <c r="C357" s="145"/>
      <c r="D357" s="151"/>
      <c r="E357" s="118"/>
      <c r="F357" s="97">
        <f t="shared" si="16"/>
        <v>0</v>
      </c>
      <c r="G357" s="161"/>
      <c r="H357" s="146"/>
      <c r="I357" s="130" t="e">
        <f>VLOOKUP(H357,Presupuesto!$B$11:$C$565,2,0)</f>
        <v>#N/A</v>
      </c>
      <c r="J357" s="98" t="str">
        <f t="shared" si="17"/>
        <v>Investigación Científica</v>
      </c>
      <c r="K357" s="98" t="s">
        <v>412</v>
      </c>
    </row>
    <row r="358" spans="3:11" x14ac:dyDescent="0.25">
      <c r="C358" s="145"/>
      <c r="D358" s="151"/>
      <c r="E358" s="118"/>
      <c r="F358" s="97">
        <f t="shared" si="16"/>
        <v>0</v>
      </c>
      <c r="G358" s="161"/>
      <c r="H358" s="146"/>
      <c r="I358" s="130" t="e">
        <f>VLOOKUP(H358,Presupuesto!$B$11:$C$565,2,0)</f>
        <v>#N/A</v>
      </c>
      <c r="J358" s="98" t="str">
        <f t="shared" si="17"/>
        <v>Investigación Científica</v>
      </c>
      <c r="K358" s="98" t="s">
        <v>412</v>
      </c>
    </row>
    <row r="359" spans="3:11" ht="15.75" thickBot="1" x14ac:dyDescent="0.3">
      <c r="C359" s="147"/>
      <c r="D359" s="159"/>
      <c r="E359" s="103"/>
      <c r="F359" s="105">
        <f t="shared" si="16"/>
        <v>0</v>
      </c>
      <c r="G359" s="162"/>
      <c r="H359" s="148"/>
      <c r="I359" s="132" t="e">
        <f>VLOOKUP(H359,Presupuesto!$B$11:$C$565,2,0)</f>
        <v>#N/A</v>
      </c>
      <c r="J359" s="106" t="str">
        <f t="shared" si="17"/>
        <v>Investigación Científica</v>
      </c>
      <c r="K359" s="124" t="s">
        <v>394</v>
      </c>
    </row>
    <row r="362" spans="3:11" ht="15.75" thickBot="1" x14ac:dyDescent="0.3"/>
    <row r="363" spans="3:11" ht="15.75" thickBot="1" x14ac:dyDescent="0.3">
      <c r="C363" s="157" t="s">
        <v>53</v>
      </c>
      <c r="D363" s="374">
        <f>SUM(F370:F404)</f>
        <v>120000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c r="E366" s="93"/>
      <c r="F366" s="93"/>
      <c r="G366" s="93"/>
      <c r="H366" s="76"/>
      <c r="I366" s="76"/>
      <c r="J366" s="76"/>
      <c r="K366" s="112"/>
    </row>
    <row r="367" spans="3:11" ht="18.75" x14ac:dyDescent="0.2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15.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439</v>
      </c>
      <c r="D370" s="222"/>
      <c r="E370" s="220">
        <f>HLOOKUP(C370,$AH$2:$BU$3,2,0)</f>
        <v>620</v>
      </c>
      <c r="F370" s="97">
        <f t="shared" ref="F370:F404" si="18">D370*E370</f>
        <v>0</v>
      </c>
      <c r="G370" s="161"/>
      <c r="H370" s="142"/>
      <c r="I370" s="130" t="e">
        <f>VLOOKUP(H370,Presupuesto!$B$11:$C$565,2,0)</f>
        <v>#N/A</v>
      </c>
      <c r="J370" s="219" t="s">
        <v>1463</v>
      </c>
      <c r="K370" s="98" t="s">
        <v>394</v>
      </c>
    </row>
    <row r="371" spans="3:11" ht="30" x14ac:dyDescent="0.25">
      <c r="C371" s="511" t="s">
        <v>1707</v>
      </c>
      <c r="D371" s="158">
        <v>300</v>
      </c>
      <c r="E371" s="123">
        <v>400</v>
      </c>
      <c r="F371" s="97">
        <f t="shared" si="18"/>
        <v>120000</v>
      </c>
      <c r="G371" s="658"/>
      <c r="H371" s="663"/>
      <c r="I371" s="130" t="e">
        <f>VLOOKUP(H371,Presupuesto!$B$11:$C$565,2,0)</f>
        <v>#N/A</v>
      </c>
      <c r="J371" s="98" t="str">
        <f>$J$370</f>
        <v>Desarrollo del Sistema de Educación Superior</v>
      </c>
      <c r="K371" s="98" t="s">
        <v>412</v>
      </c>
    </row>
    <row r="372" spans="3:11" x14ac:dyDescent="0.25">
      <c r="C372" s="141" t="s">
        <v>1708</v>
      </c>
      <c r="D372" s="158">
        <v>300</v>
      </c>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t="s">
        <v>1710</v>
      </c>
      <c r="D373" s="158">
        <v>300</v>
      </c>
      <c r="E373" s="123"/>
      <c r="F373" s="97">
        <f t="shared" si="18"/>
        <v>0</v>
      </c>
      <c r="G373" s="161"/>
      <c r="H373" s="142"/>
      <c r="I373" s="130" t="e">
        <f>VLOOKUP(H373,Presupuesto!$B$11:$C$565,2,0)</f>
        <v>#N/A</v>
      </c>
      <c r="J373" s="98" t="str">
        <f t="shared" si="19"/>
        <v>Desarrollo del Sistema de Educación Superior</v>
      </c>
      <c r="K373" s="98" t="s">
        <v>412</v>
      </c>
    </row>
    <row r="374" spans="3:11" ht="30" x14ac:dyDescent="0.25">
      <c r="C374" s="511" t="s">
        <v>1709</v>
      </c>
      <c r="D374" s="158">
        <v>300</v>
      </c>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t="s">
        <v>1708</v>
      </c>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4">
        <f>SUM(F414:F448)</f>
        <v>64000000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531" t="s">
        <v>1729</v>
      </c>
      <c r="E410" s="93"/>
      <c r="F410" s="93"/>
      <c r="G410" s="93"/>
      <c r="H410" s="76"/>
      <c r="I410" s="76"/>
      <c r="J410" s="76"/>
      <c r="K410" s="112"/>
    </row>
    <row r="411" spans="3:11" ht="18.75" x14ac:dyDescent="0.25">
      <c r="C411" s="211"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2. Solicitar financiamiento ante la Rectoría y realizar las gestiones correspondientes antes las diferentes intancias de la UNAH</v>
      </c>
      <c r="D411" s="31"/>
      <c r="E411" s="93"/>
      <c r="F411" s="93"/>
      <c r="G411" s="93"/>
      <c r="H411" s="76"/>
      <c r="I411" s="76"/>
      <c r="J411" s="76"/>
      <c r="K411" s="112"/>
    </row>
    <row r="412" spans="3:11" ht="15.75" thickBot="1" x14ac:dyDescent="0.3">
      <c r="F412" s="93"/>
      <c r="G412" s="76"/>
      <c r="H412" s="76"/>
      <c r="I412" s="76"/>
    </row>
    <row r="413" spans="3:11" ht="15.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1364</v>
      </c>
      <c r="K414" s="98" t="s">
        <v>394</v>
      </c>
    </row>
    <row r="415" spans="3:11" ht="30" x14ac:dyDescent="0.25">
      <c r="C415" s="511" t="s">
        <v>1730</v>
      </c>
      <c r="D415" s="158">
        <v>1</v>
      </c>
      <c r="E415" s="123">
        <v>64000000</v>
      </c>
      <c r="F415" s="97">
        <f t="shared" si="20"/>
        <v>64000000</v>
      </c>
      <c r="G415" s="161" t="s">
        <v>1493</v>
      </c>
      <c r="H415" s="142" t="s">
        <v>977</v>
      </c>
      <c r="I415" s="130" t="str">
        <f>VLOOKUP(H415,Presupuesto!$B$11:$C$565,2,0)</f>
        <v>EDIFICIOS Y LOCALES</v>
      </c>
      <c r="J415" s="98" t="str">
        <f>$J$414</f>
        <v>Gestión Administrativa y  financiera en apoyo al Desarrollo Académico</v>
      </c>
      <c r="K415" s="98" t="s">
        <v>412</v>
      </c>
    </row>
    <row r="416" spans="3:11" x14ac:dyDescent="0.25">
      <c r="C416" s="141"/>
      <c r="D416" s="158"/>
      <c r="E416" s="123"/>
      <c r="F416" s="97">
        <f t="shared" si="20"/>
        <v>0</v>
      </c>
      <c r="G416" s="161"/>
      <c r="H416" s="142"/>
      <c r="I416" s="130" t="e">
        <f>VLOOKUP(H416,Presupuesto!$B$11:$C$565,2,0)</f>
        <v>#N/A</v>
      </c>
      <c r="J416" s="98" t="str">
        <f t="shared" ref="J416:J448" si="21">$J$414</f>
        <v>Gestión Administrativa y  financiera en apoyo al Desarrollo Académico</v>
      </c>
      <c r="K416" s="98" t="s">
        <v>412</v>
      </c>
    </row>
    <row r="417" spans="3:11" x14ac:dyDescent="0.25">
      <c r="C417" s="141"/>
      <c r="D417" s="158"/>
      <c r="E417" s="123"/>
      <c r="F417" s="97">
        <f t="shared" si="20"/>
        <v>0</v>
      </c>
      <c r="G417" s="161"/>
      <c r="H417" s="142"/>
      <c r="I417" s="130" t="e">
        <f>VLOOKUP(H417,Presupuesto!$B$11:$C$565,2,0)</f>
        <v>#N/A</v>
      </c>
      <c r="J417" s="98" t="str">
        <f t="shared" si="21"/>
        <v>Gestión Administrativa y  financiera en apoyo al Desarrollo Académico</v>
      </c>
      <c r="K417" s="98" t="s">
        <v>412</v>
      </c>
    </row>
    <row r="418" spans="3:11" x14ac:dyDescent="0.25">
      <c r="C418" s="141"/>
      <c r="D418" s="158"/>
      <c r="E418" s="123"/>
      <c r="F418" s="97">
        <f t="shared" si="20"/>
        <v>0</v>
      </c>
      <c r="G418" s="161"/>
      <c r="H418" s="142"/>
      <c r="I418" s="130" t="e">
        <f>VLOOKUP(H418,Presupuesto!$B$11:$C$565,2,0)</f>
        <v>#N/A</v>
      </c>
      <c r="J418" s="98" t="str">
        <f t="shared" si="21"/>
        <v>Gestión Administrativa y  financiera en apoyo al Desarrollo Académico</v>
      </c>
      <c r="K418" s="98" t="s">
        <v>412</v>
      </c>
    </row>
    <row r="419" spans="3:11" x14ac:dyDescent="0.25">
      <c r="C419" s="141"/>
      <c r="D419" s="158"/>
      <c r="E419" s="123"/>
      <c r="F419" s="97">
        <f t="shared" si="20"/>
        <v>0</v>
      </c>
      <c r="G419" s="161"/>
      <c r="H419" s="142"/>
      <c r="I419" s="130" t="e">
        <f>VLOOKUP(H419,Presupuesto!$B$11:$C$565,2,0)</f>
        <v>#N/A</v>
      </c>
      <c r="J419" s="98" t="str">
        <f t="shared" si="21"/>
        <v>Gestión Administrativa y  financiera en apoyo al Desarrollo Académico</v>
      </c>
      <c r="K419" s="98" t="s">
        <v>401</v>
      </c>
    </row>
    <row r="420" spans="3:11" x14ac:dyDescent="0.25">
      <c r="C420" s="141"/>
      <c r="D420" s="158"/>
      <c r="E420" s="123"/>
      <c r="F420" s="97">
        <f t="shared" si="20"/>
        <v>0</v>
      </c>
      <c r="G420" s="161"/>
      <c r="H420" s="142"/>
      <c r="I420" s="130" t="e">
        <f>VLOOKUP(H420,Presupuesto!$B$11:$C$565,2,0)</f>
        <v>#N/A</v>
      </c>
      <c r="J420" s="98" t="str">
        <f t="shared" si="21"/>
        <v>Gestión Administrativa y  financiera en apoyo al Desarrollo Académico</v>
      </c>
      <c r="K420" s="98" t="s">
        <v>412</v>
      </c>
    </row>
    <row r="421" spans="3:11" x14ac:dyDescent="0.25">
      <c r="C421" s="141"/>
      <c r="D421" s="158"/>
      <c r="E421" s="123"/>
      <c r="F421" s="97">
        <f t="shared" si="20"/>
        <v>0</v>
      </c>
      <c r="G421" s="161"/>
      <c r="H421" s="142"/>
      <c r="I421" s="130" t="e">
        <f>VLOOKUP(H421,Presupuesto!$B$11:$C$565,2,0)</f>
        <v>#N/A</v>
      </c>
      <c r="J421" s="98" t="str">
        <f t="shared" si="21"/>
        <v>Gestión Administrativa y  financiera en apoyo al Desarrollo Académico</v>
      </c>
      <c r="K421" s="98" t="s">
        <v>412</v>
      </c>
    </row>
    <row r="422" spans="3:11" x14ac:dyDescent="0.25">
      <c r="C422" s="141"/>
      <c r="D422" s="158"/>
      <c r="E422" s="123"/>
      <c r="F422" s="97">
        <f t="shared" si="20"/>
        <v>0</v>
      </c>
      <c r="G422" s="161"/>
      <c r="H422" s="142"/>
      <c r="I422" s="130" t="e">
        <f>VLOOKUP(H422,Presupuesto!$B$11:$C$565,2,0)</f>
        <v>#N/A</v>
      </c>
      <c r="J422" s="98" t="str">
        <f t="shared" si="21"/>
        <v>Gestión Administrativa y  financiera en apoyo al Desarrollo Académico</v>
      </c>
      <c r="K422" s="98" t="s">
        <v>412</v>
      </c>
    </row>
    <row r="423" spans="3:11" x14ac:dyDescent="0.25">
      <c r="C423" s="141"/>
      <c r="D423" s="158"/>
      <c r="E423" s="123"/>
      <c r="F423" s="97">
        <f t="shared" si="20"/>
        <v>0</v>
      </c>
      <c r="G423" s="161"/>
      <c r="H423" s="142"/>
      <c r="I423" s="130" t="e">
        <f>VLOOKUP(H423,Presupuesto!$B$11:$C$565,2,0)</f>
        <v>#N/A</v>
      </c>
      <c r="J423" s="98" t="str">
        <f t="shared" si="21"/>
        <v>Gestión Administrativa y  financiera en apoyo al Desarrollo Académico</v>
      </c>
      <c r="K423" s="98" t="s">
        <v>412</v>
      </c>
    </row>
    <row r="424" spans="3:11" x14ac:dyDescent="0.25">
      <c r="C424" s="141"/>
      <c r="D424" s="158"/>
      <c r="E424" s="123"/>
      <c r="F424" s="97">
        <f t="shared" si="20"/>
        <v>0</v>
      </c>
      <c r="G424" s="161"/>
      <c r="H424" s="142"/>
      <c r="I424" s="130" t="e">
        <f>VLOOKUP(H424,Presupuesto!$B$11:$C$565,2,0)</f>
        <v>#N/A</v>
      </c>
      <c r="J424" s="98" t="str">
        <f t="shared" si="21"/>
        <v>Gestión Administrativa y  financiera en apoyo al Desarrollo Académico</v>
      </c>
      <c r="K424" s="98" t="s">
        <v>412</v>
      </c>
    </row>
    <row r="425" spans="3:11" x14ac:dyDescent="0.25">
      <c r="C425" s="141"/>
      <c r="D425" s="158"/>
      <c r="E425" s="123"/>
      <c r="F425" s="97">
        <f t="shared" si="20"/>
        <v>0</v>
      </c>
      <c r="G425" s="161"/>
      <c r="H425" s="142"/>
      <c r="I425" s="130" t="e">
        <f>VLOOKUP(H425,Presupuesto!$B$11:$C$565,2,0)</f>
        <v>#N/A</v>
      </c>
      <c r="J425" s="98" t="str">
        <f t="shared" si="21"/>
        <v>Gestión Administrativa y  financiera en apoyo al Desarrollo Académico</v>
      </c>
      <c r="K425" s="98" t="s">
        <v>412</v>
      </c>
    </row>
    <row r="426" spans="3:11" x14ac:dyDescent="0.25">
      <c r="C426" s="141"/>
      <c r="D426" s="158"/>
      <c r="E426" s="123"/>
      <c r="F426" s="97">
        <f t="shared" si="20"/>
        <v>0</v>
      </c>
      <c r="G426" s="161"/>
      <c r="H426" s="142"/>
      <c r="I426" s="130" t="e">
        <f>VLOOKUP(H426,Presupuesto!$B$11:$C$565,2,0)</f>
        <v>#N/A</v>
      </c>
      <c r="J426" s="98" t="str">
        <f t="shared" si="21"/>
        <v>Gestión Administrativa y  financiera en apoyo al Desarrollo Académico</v>
      </c>
      <c r="K426" s="98" t="s">
        <v>412</v>
      </c>
    </row>
    <row r="427" spans="3:11" x14ac:dyDescent="0.25">
      <c r="C427" s="141"/>
      <c r="D427" s="158"/>
      <c r="E427" s="123"/>
      <c r="F427" s="97">
        <f t="shared" si="20"/>
        <v>0</v>
      </c>
      <c r="G427" s="161"/>
      <c r="H427" s="142"/>
      <c r="I427" s="130" t="e">
        <f>VLOOKUP(H427,Presupuesto!$B$11:$C$565,2,0)</f>
        <v>#N/A</v>
      </c>
      <c r="J427" s="98" t="str">
        <f t="shared" si="21"/>
        <v>Gestión Administrativa y  financiera en apoyo al Desarrollo Académico</v>
      </c>
      <c r="K427" s="98" t="s">
        <v>412</v>
      </c>
    </row>
    <row r="428" spans="3:11" x14ac:dyDescent="0.25">
      <c r="C428" s="141"/>
      <c r="D428" s="158"/>
      <c r="E428" s="123"/>
      <c r="F428" s="97">
        <f t="shared" si="20"/>
        <v>0</v>
      </c>
      <c r="G428" s="161"/>
      <c r="H428" s="142"/>
      <c r="I428" s="130" t="e">
        <f>VLOOKUP(H428,Presupuesto!$B$11:$C$565,2,0)</f>
        <v>#N/A</v>
      </c>
      <c r="J428" s="98" t="str">
        <f t="shared" si="21"/>
        <v>Gestión Administrativa y  financiera en apoyo al Desarrollo Académico</v>
      </c>
      <c r="K428" s="98" t="s">
        <v>412</v>
      </c>
    </row>
    <row r="429" spans="3:11" x14ac:dyDescent="0.25">
      <c r="C429" s="141"/>
      <c r="D429" s="158"/>
      <c r="E429" s="123"/>
      <c r="F429" s="97">
        <f t="shared" si="20"/>
        <v>0</v>
      </c>
      <c r="G429" s="161"/>
      <c r="H429" s="142"/>
      <c r="I429" s="130" t="e">
        <f>VLOOKUP(H429,Presupuesto!$B$11:$C$565,2,0)</f>
        <v>#N/A</v>
      </c>
      <c r="J429" s="98" t="str">
        <f t="shared" si="21"/>
        <v>Gestión Administrativa y  financiera en apoyo al Desarrollo Académico</v>
      </c>
      <c r="K429" s="98" t="s">
        <v>412</v>
      </c>
    </row>
    <row r="430" spans="3:11" x14ac:dyDescent="0.25">
      <c r="C430" s="141"/>
      <c r="D430" s="158"/>
      <c r="E430" s="123"/>
      <c r="F430" s="97">
        <f t="shared" si="20"/>
        <v>0</v>
      </c>
      <c r="G430" s="161"/>
      <c r="H430" s="142"/>
      <c r="I430" s="130" t="e">
        <f>VLOOKUP(H430,Presupuesto!$B$11:$C$565,2,0)</f>
        <v>#N/A</v>
      </c>
      <c r="J430" s="98" t="str">
        <f t="shared" si="21"/>
        <v>Gestión Administrativa y  financiera en apoyo al Desarrollo Académico</v>
      </c>
      <c r="K430" s="98" t="s">
        <v>412</v>
      </c>
    </row>
    <row r="431" spans="3:11" x14ac:dyDescent="0.25">
      <c r="C431" s="141"/>
      <c r="D431" s="158"/>
      <c r="E431" s="123"/>
      <c r="F431" s="97">
        <f t="shared" si="20"/>
        <v>0</v>
      </c>
      <c r="G431" s="161"/>
      <c r="H431" s="142"/>
      <c r="I431" s="130" t="e">
        <f>VLOOKUP(H431,Presupuesto!$B$11:$C$565,2,0)</f>
        <v>#N/A</v>
      </c>
      <c r="J431" s="98" t="str">
        <f t="shared" si="21"/>
        <v>Gestión Administrativa y  financiera en apoyo al Desarrollo Académico</v>
      </c>
      <c r="K431" s="98" t="s">
        <v>412</v>
      </c>
    </row>
    <row r="432" spans="3:11" x14ac:dyDescent="0.25">
      <c r="C432" s="141"/>
      <c r="D432" s="158"/>
      <c r="E432" s="123"/>
      <c r="F432" s="97">
        <f t="shared" si="20"/>
        <v>0</v>
      </c>
      <c r="G432" s="161"/>
      <c r="H432" s="142"/>
      <c r="I432" s="130" t="e">
        <f>VLOOKUP(H432,Presupuesto!$B$11:$C$565,2,0)</f>
        <v>#N/A</v>
      </c>
      <c r="J432" s="98" t="str">
        <f t="shared" si="21"/>
        <v>Gestión Administrativa y  financiera en apoyo al Desarrollo Académico</v>
      </c>
      <c r="K432" s="98" t="s">
        <v>412</v>
      </c>
    </row>
    <row r="433" spans="3:11" x14ac:dyDescent="0.25">
      <c r="C433" s="141"/>
      <c r="D433" s="158"/>
      <c r="E433" s="123"/>
      <c r="F433" s="97">
        <f t="shared" si="20"/>
        <v>0</v>
      </c>
      <c r="G433" s="161"/>
      <c r="H433" s="142"/>
      <c r="I433" s="130" t="e">
        <f>VLOOKUP(H433,Presupuesto!$B$11:$C$565,2,0)</f>
        <v>#N/A</v>
      </c>
      <c r="J433" s="98" t="str">
        <f t="shared" si="21"/>
        <v>Gestión Administrativa y  financiera en apoyo al Desarrollo Académico</v>
      </c>
      <c r="K433" s="98" t="s">
        <v>412</v>
      </c>
    </row>
    <row r="434" spans="3:11" x14ac:dyDescent="0.25">
      <c r="C434" s="141"/>
      <c r="D434" s="158"/>
      <c r="E434" s="123"/>
      <c r="F434" s="97">
        <f t="shared" si="20"/>
        <v>0</v>
      </c>
      <c r="G434" s="161"/>
      <c r="H434" s="142"/>
      <c r="I434" s="130" t="e">
        <f>VLOOKUP(H434,Presupuesto!$B$11:$C$565,2,0)</f>
        <v>#N/A</v>
      </c>
      <c r="J434" s="98" t="str">
        <f t="shared" si="21"/>
        <v>Gestión Administrativa y  financiera en apoyo al Desarrollo Académico</v>
      </c>
      <c r="K434" s="98" t="s">
        <v>412</v>
      </c>
    </row>
    <row r="435" spans="3:11" x14ac:dyDescent="0.25">
      <c r="C435" s="141"/>
      <c r="D435" s="158"/>
      <c r="E435" s="123"/>
      <c r="F435" s="97">
        <f t="shared" si="20"/>
        <v>0</v>
      </c>
      <c r="G435" s="161"/>
      <c r="H435" s="142"/>
      <c r="I435" s="130" t="e">
        <f>VLOOKUP(H435,Presupuesto!$B$11:$C$565,2,0)</f>
        <v>#N/A</v>
      </c>
      <c r="J435" s="98" t="str">
        <f t="shared" si="21"/>
        <v>Gestión Administrativa y  financiera en apoyo al Desarrollo Académico</v>
      </c>
      <c r="K435" s="98" t="s">
        <v>412</v>
      </c>
    </row>
    <row r="436" spans="3:11" x14ac:dyDescent="0.25">
      <c r="C436" s="143"/>
      <c r="D436" s="151"/>
      <c r="E436" s="118"/>
      <c r="F436" s="97">
        <f t="shared" si="20"/>
        <v>0</v>
      </c>
      <c r="G436" s="161"/>
      <c r="H436" s="144"/>
      <c r="I436" s="130" t="e">
        <f>VLOOKUP(H436,Presupuesto!$B$11:$C$565,2,0)</f>
        <v>#N/A</v>
      </c>
      <c r="J436" s="98" t="str">
        <f t="shared" si="21"/>
        <v>Gestión Administrativa y  financiera en apoyo al Desarrollo Académico</v>
      </c>
      <c r="K436" s="98" t="s">
        <v>412</v>
      </c>
    </row>
    <row r="437" spans="3:11" x14ac:dyDescent="0.25">
      <c r="C437" s="143"/>
      <c r="D437" s="151"/>
      <c r="E437" s="118"/>
      <c r="F437" s="97">
        <f t="shared" si="20"/>
        <v>0</v>
      </c>
      <c r="G437" s="161"/>
      <c r="H437" s="144"/>
      <c r="I437" s="130" t="e">
        <f>VLOOKUP(H437,Presupuesto!$B$11:$C$565,2,0)</f>
        <v>#N/A</v>
      </c>
      <c r="J437" s="98" t="str">
        <f t="shared" si="21"/>
        <v>Gestión Administrativa y  financiera en apoyo al Desarrollo Académico</v>
      </c>
      <c r="K437" s="98" t="s">
        <v>412</v>
      </c>
    </row>
    <row r="438" spans="3:11" x14ac:dyDescent="0.25">
      <c r="C438" s="143"/>
      <c r="D438" s="151"/>
      <c r="E438" s="118"/>
      <c r="F438" s="97">
        <f t="shared" si="20"/>
        <v>0</v>
      </c>
      <c r="G438" s="161"/>
      <c r="H438" s="144"/>
      <c r="I438" s="130" t="e">
        <f>VLOOKUP(H438,Presupuesto!$B$11:$C$565,2,0)</f>
        <v>#N/A</v>
      </c>
      <c r="J438" s="98" t="str">
        <f t="shared" si="21"/>
        <v>Gestión Administrativa y  financiera en apoyo al Desarrollo Académico</v>
      </c>
      <c r="K438" s="98" t="s">
        <v>412</v>
      </c>
    </row>
    <row r="439" spans="3:11" x14ac:dyDescent="0.25">
      <c r="C439" s="143"/>
      <c r="D439" s="151"/>
      <c r="E439" s="118"/>
      <c r="F439" s="97">
        <f t="shared" si="20"/>
        <v>0</v>
      </c>
      <c r="G439" s="161"/>
      <c r="H439" s="144"/>
      <c r="I439" s="130" t="e">
        <f>VLOOKUP(H439,Presupuesto!$B$11:$C$565,2,0)</f>
        <v>#N/A</v>
      </c>
      <c r="J439" s="98" t="str">
        <f t="shared" si="21"/>
        <v>Gestión Administrativa y  financiera en apoyo al Desarrollo Académico</v>
      </c>
      <c r="K439" s="98" t="s">
        <v>412</v>
      </c>
    </row>
    <row r="440" spans="3:11" x14ac:dyDescent="0.25">
      <c r="C440" s="143"/>
      <c r="D440" s="151"/>
      <c r="E440" s="118"/>
      <c r="F440" s="97">
        <f t="shared" si="20"/>
        <v>0</v>
      </c>
      <c r="G440" s="161"/>
      <c r="H440" s="144"/>
      <c r="I440" s="130" t="e">
        <f>VLOOKUP(H440,Presupuesto!$B$11:$C$565,2,0)</f>
        <v>#N/A</v>
      </c>
      <c r="J440" s="98" t="str">
        <f t="shared" si="21"/>
        <v>Gestión Administrativa y  financiera en apoyo al Desarrollo Académico</v>
      </c>
      <c r="K440" s="98" t="s">
        <v>412</v>
      </c>
    </row>
    <row r="441" spans="3:11" x14ac:dyDescent="0.25">
      <c r="C441" s="143"/>
      <c r="D441" s="151"/>
      <c r="E441" s="118"/>
      <c r="F441" s="97">
        <f t="shared" si="20"/>
        <v>0</v>
      </c>
      <c r="G441" s="161"/>
      <c r="H441" s="144"/>
      <c r="I441" s="130" t="e">
        <f>VLOOKUP(H441,Presupuesto!$B$11:$C$565,2,0)</f>
        <v>#N/A</v>
      </c>
      <c r="J441" s="98" t="str">
        <f t="shared" si="21"/>
        <v>Gestión Administrativa y  financiera en apoyo al Desarrollo Académico</v>
      </c>
      <c r="K441" s="98" t="s">
        <v>412</v>
      </c>
    </row>
    <row r="442" spans="3:11" x14ac:dyDescent="0.25">
      <c r="C442" s="143"/>
      <c r="D442" s="151"/>
      <c r="E442" s="118"/>
      <c r="F442" s="97">
        <f t="shared" si="20"/>
        <v>0</v>
      </c>
      <c r="G442" s="161"/>
      <c r="H442" s="144"/>
      <c r="I442" s="130" t="e">
        <f>VLOOKUP(H442,Presupuesto!$B$11:$C$565,2,0)</f>
        <v>#N/A</v>
      </c>
      <c r="J442" s="98" t="str">
        <f t="shared" si="21"/>
        <v>Gestión Administrativa y  financiera en apoyo al Desarrollo Académico</v>
      </c>
      <c r="K442" s="98" t="s">
        <v>412</v>
      </c>
    </row>
    <row r="443" spans="3:11" x14ac:dyDescent="0.25">
      <c r="C443" s="143"/>
      <c r="D443" s="151"/>
      <c r="E443" s="118"/>
      <c r="F443" s="97">
        <f t="shared" si="20"/>
        <v>0</v>
      </c>
      <c r="G443" s="161"/>
      <c r="H443" s="144"/>
      <c r="I443" s="130" t="e">
        <f>VLOOKUP(H443,Presupuesto!$B$11:$C$565,2,0)</f>
        <v>#N/A</v>
      </c>
      <c r="J443" s="98" t="str">
        <f t="shared" si="21"/>
        <v>Gestión Administrativa y  financiera en apoyo al Desarrollo Académico</v>
      </c>
      <c r="K443" s="98" t="s">
        <v>412</v>
      </c>
    </row>
    <row r="444" spans="3:11" x14ac:dyDescent="0.25">
      <c r="C444" s="145"/>
      <c r="D444" s="151"/>
      <c r="E444" s="118"/>
      <c r="F444" s="97">
        <f t="shared" si="20"/>
        <v>0</v>
      </c>
      <c r="G444" s="161"/>
      <c r="H444" s="146"/>
      <c r="I444" s="130" t="e">
        <f>VLOOKUP(H444,Presupuesto!$B$11:$C$565,2,0)</f>
        <v>#N/A</v>
      </c>
      <c r="J444" s="98" t="str">
        <f t="shared" si="21"/>
        <v>Gestión Administrativa y  financiera en apoyo al Desarrollo Académico</v>
      </c>
      <c r="K444" s="98" t="s">
        <v>403</v>
      </c>
    </row>
    <row r="445" spans="3:11" x14ac:dyDescent="0.25">
      <c r="C445" s="145"/>
      <c r="D445" s="151"/>
      <c r="E445" s="118"/>
      <c r="F445" s="97">
        <f t="shared" si="20"/>
        <v>0</v>
      </c>
      <c r="G445" s="161"/>
      <c r="H445" s="146"/>
      <c r="I445" s="130" t="e">
        <f>VLOOKUP(H445,Presupuesto!$B$11:$C$565,2,0)</f>
        <v>#N/A</v>
      </c>
      <c r="J445" s="98" t="str">
        <f t="shared" si="21"/>
        <v>Gestión Administrativa y  financiera en apoyo al Desarrollo Académico</v>
      </c>
      <c r="K445" s="98" t="s">
        <v>412</v>
      </c>
    </row>
    <row r="446" spans="3:11" x14ac:dyDescent="0.25">
      <c r="C446" s="145"/>
      <c r="D446" s="151"/>
      <c r="E446" s="118"/>
      <c r="F446" s="97">
        <f t="shared" si="20"/>
        <v>0</v>
      </c>
      <c r="G446" s="161"/>
      <c r="H446" s="146"/>
      <c r="I446" s="130" t="e">
        <f>VLOOKUP(H446,Presupuesto!$B$11:$C$565,2,0)</f>
        <v>#N/A</v>
      </c>
      <c r="J446" s="98" t="str">
        <f t="shared" si="21"/>
        <v>Gestión Administrativa y  financiera en apoyo al Desarrollo Académico</v>
      </c>
      <c r="K446" s="98" t="s">
        <v>412</v>
      </c>
    </row>
    <row r="447" spans="3:11" x14ac:dyDescent="0.25">
      <c r="C447" s="145"/>
      <c r="D447" s="151"/>
      <c r="E447" s="118"/>
      <c r="F447" s="97">
        <f t="shared" si="20"/>
        <v>0</v>
      </c>
      <c r="G447" s="161"/>
      <c r="H447" s="146"/>
      <c r="I447" s="130" t="e">
        <f>VLOOKUP(H447,Presupuesto!$B$11:$C$565,2,0)</f>
        <v>#N/A</v>
      </c>
      <c r="J447" s="98" t="str">
        <f t="shared" si="21"/>
        <v>Gestión Administrativa y  financiera en apoyo al Desarrollo Académico</v>
      </c>
      <c r="K447" s="98" t="s">
        <v>412</v>
      </c>
    </row>
    <row r="448" spans="3:11" ht="15.75" thickBot="1" x14ac:dyDescent="0.3">
      <c r="C448" s="147"/>
      <c r="D448" s="159"/>
      <c r="E448" s="103"/>
      <c r="F448" s="105">
        <f t="shared" si="20"/>
        <v>0</v>
      </c>
      <c r="G448" s="162"/>
      <c r="H448" s="148"/>
      <c r="I448" s="132" t="e">
        <f>VLOOKUP(H448,Presupuesto!$B$11:$C$565,2,0)</f>
        <v>#N/A</v>
      </c>
      <c r="J448" s="106" t="str">
        <f t="shared" si="21"/>
        <v>Gestión Administrativa y  financiera en apoyo al Desarrollo Académico</v>
      </c>
      <c r="K448" s="124" t="s">
        <v>394</v>
      </c>
    </row>
    <row r="450" spans="3:11" ht="15.75" thickBot="1" x14ac:dyDescent="0.3"/>
    <row r="451" spans="3:11" ht="15.75" thickBot="1" x14ac:dyDescent="0.3">
      <c r="C451" s="157" t="s">
        <v>53</v>
      </c>
      <c r="D451" s="374">
        <f>SUM(F458:F492)</f>
        <v>60000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08" t="s">
        <v>1737</v>
      </c>
      <c r="E454" s="93"/>
      <c r="F454" s="93"/>
      <c r="G454" s="93"/>
      <c r="H454" s="76"/>
      <c r="I454" s="76"/>
      <c r="J454" s="76"/>
      <c r="K454" s="112"/>
    </row>
    <row r="455" spans="3:11" ht="18.75" x14ac:dyDescent="0.25">
      <c r="C455" s="211" t="str">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4. Elaboracion de cuatro boletines en el año</v>
      </c>
      <c r="D455" s="31"/>
      <c r="E455" s="93"/>
      <c r="F455" s="93"/>
      <c r="G455" s="93"/>
      <c r="H455" s="76"/>
      <c r="I455" s="76"/>
      <c r="J455" s="76"/>
      <c r="K455" s="112"/>
    </row>
    <row r="456" spans="3:11" ht="15.75" thickBot="1" x14ac:dyDescent="0.3">
      <c r="F456" s="93"/>
      <c r="G456" s="76"/>
      <c r="H456" s="76"/>
      <c r="I456" s="76"/>
    </row>
    <row r="457" spans="3:11" ht="15.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1359</v>
      </c>
      <c r="K458" s="98" t="s">
        <v>394</v>
      </c>
    </row>
    <row r="459" spans="3:11" x14ac:dyDescent="0.25">
      <c r="C459" s="141" t="s">
        <v>1834</v>
      </c>
      <c r="D459" s="158">
        <v>2000</v>
      </c>
      <c r="E459" s="123">
        <v>30</v>
      </c>
      <c r="F459" s="97">
        <f t="shared" si="22"/>
        <v>60000</v>
      </c>
      <c r="G459" s="161" t="s">
        <v>1493</v>
      </c>
      <c r="H459" s="142" t="s">
        <v>294</v>
      </c>
      <c r="I459" s="130" t="str">
        <f>VLOOKUP(H459,Presupuesto!$B$11:$C$565,2,0)</f>
        <v>IMPRENTA, PUBLIC. Y REPRODUC. (25300-00)</v>
      </c>
      <c r="J459" s="98" t="str">
        <f>$J$458</f>
        <v>Investigación Científica</v>
      </c>
      <c r="K459" s="98" t="s">
        <v>412</v>
      </c>
    </row>
    <row r="460" spans="3:11" x14ac:dyDescent="0.25">
      <c r="C460" s="141"/>
      <c r="D460" s="158"/>
      <c r="E460" s="123"/>
      <c r="F460" s="97">
        <f t="shared" si="22"/>
        <v>0</v>
      </c>
      <c r="G460" s="161"/>
      <c r="H460" s="142"/>
      <c r="I460" s="130" t="e">
        <f>VLOOKUP(H460,Presupuesto!$B$11:$C$565,2,0)</f>
        <v>#N/A</v>
      </c>
      <c r="J460" s="98" t="str">
        <f t="shared" ref="J460:J492" si="23">$J$458</f>
        <v>Investigación Científica</v>
      </c>
      <c r="K460" s="98" t="s">
        <v>412</v>
      </c>
    </row>
    <row r="461" spans="3:11" x14ac:dyDescent="0.25">
      <c r="C461" s="141"/>
      <c r="D461" s="158"/>
      <c r="E461" s="123"/>
      <c r="F461" s="97">
        <f t="shared" si="22"/>
        <v>0</v>
      </c>
      <c r="G461" s="161"/>
      <c r="H461" s="142"/>
      <c r="I461" s="130" t="e">
        <f>VLOOKUP(H461,Presupuesto!$B$11:$C$565,2,0)</f>
        <v>#N/A</v>
      </c>
      <c r="J461" s="98" t="str">
        <f t="shared" si="23"/>
        <v>Investigación Científica</v>
      </c>
      <c r="K461" s="98" t="s">
        <v>412</v>
      </c>
    </row>
    <row r="462" spans="3:11" x14ac:dyDescent="0.25">
      <c r="C462" s="141"/>
      <c r="D462" s="158"/>
      <c r="E462" s="123"/>
      <c r="F462" s="97">
        <f t="shared" si="22"/>
        <v>0</v>
      </c>
      <c r="G462" s="161"/>
      <c r="H462" s="142"/>
      <c r="I462" s="130" t="e">
        <f>VLOOKUP(H462,Presupuesto!$B$11:$C$565,2,0)</f>
        <v>#N/A</v>
      </c>
      <c r="J462" s="98" t="str">
        <f t="shared" si="23"/>
        <v>Investigación Científica</v>
      </c>
      <c r="K462" s="98" t="s">
        <v>412</v>
      </c>
    </row>
    <row r="463" spans="3:11" x14ac:dyDescent="0.25">
      <c r="C463" s="141"/>
      <c r="D463" s="158"/>
      <c r="E463" s="123"/>
      <c r="F463" s="97">
        <f t="shared" si="22"/>
        <v>0</v>
      </c>
      <c r="G463" s="161"/>
      <c r="H463" s="142"/>
      <c r="I463" s="130" t="e">
        <f>VLOOKUP(H463,Presupuesto!$B$11:$C$565,2,0)</f>
        <v>#N/A</v>
      </c>
      <c r="J463" s="98" t="str">
        <f t="shared" si="23"/>
        <v>Investigación Científica</v>
      </c>
      <c r="K463" s="98" t="s">
        <v>401</v>
      </c>
    </row>
    <row r="464" spans="3:11" x14ac:dyDescent="0.25">
      <c r="C464" s="141"/>
      <c r="D464" s="158"/>
      <c r="E464" s="123"/>
      <c r="F464" s="97">
        <f t="shared" si="22"/>
        <v>0</v>
      </c>
      <c r="G464" s="161"/>
      <c r="H464" s="142"/>
      <c r="I464" s="130" t="e">
        <f>VLOOKUP(H464,Presupuesto!$B$11:$C$565,2,0)</f>
        <v>#N/A</v>
      </c>
      <c r="J464" s="98" t="str">
        <f t="shared" si="23"/>
        <v>Investigación Científica</v>
      </c>
      <c r="K464" s="98" t="s">
        <v>412</v>
      </c>
    </row>
    <row r="465" spans="3:11" x14ac:dyDescent="0.25">
      <c r="C465" s="141"/>
      <c r="D465" s="158"/>
      <c r="E465" s="123"/>
      <c r="F465" s="97">
        <f t="shared" si="22"/>
        <v>0</v>
      </c>
      <c r="G465" s="161"/>
      <c r="H465" s="142"/>
      <c r="I465" s="130" t="e">
        <f>VLOOKUP(H465,Presupuesto!$B$11:$C$565,2,0)</f>
        <v>#N/A</v>
      </c>
      <c r="J465" s="98" t="str">
        <f t="shared" si="23"/>
        <v>Investigación Científica</v>
      </c>
      <c r="K465" s="98" t="s">
        <v>412</v>
      </c>
    </row>
    <row r="466" spans="3:11" x14ac:dyDescent="0.25">
      <c r="C466" s="141"/>
      <c r="D466" s="158"/>
      <c r="E466" s="123"/>
      <c r="F466" s="97">
        <f t="shared" si="22"/>
        <v>0</v>
      </c>
      <c r="G466" s="161"/>
      <c r="H466" s="142"/>
      <c r="I466" s="130" t="e">
        <f>VLOOKUP(H466,Presupuesto!$B$11:$C$565,2,0)</f>
        <v>#N/A</v>
      </c>
      <c r="J466" s="98" t="str">
        <f t="shared" si="23"/>
        <v>Investigación Científica</v>
      </c>
      <c r="K466" s="98" t="s">
        <v>412</v>
      </c>
    </row>
    <row r="467" spans="3:11" x14ac:dyDescent="0.25">
      <c r="C467" s="141"/>
      <c r="D467" s="158"/>
      <c r="E467" s="123"/>
      <c r="F467" s="97">
        <f t="shared" si="22"/>
        <v>0</v>
      </c>
      <c r="G467" s="161"/>
      <c r="H467" s="142"/>
      <c r="I467" s="130" t="e">
        <f>VLOOKUP(H467,Presupuesto!$B$11:$C$565,2,0)</f>
        <v>#N/A</v>
      </c>
      <c r="J467" s="98" t="str">
        <f t="shared" si="23"/>
        <v>Investigación Científica</v>
      </c>
      <c r="K467" s="98" t="s">
        <v>412</v>
      </c>
    </row>
    <row r="468" spans="3:11" x14ac:dyDescent="0.25">
      <c r="C468" s="141"/>
      <c r="D468" s="158"/>
      <c r="E468" s="123"/>
      <c r="F468" s="97">
        <f t="shared" si="22"/>
        <v>0</v>
      </c>
      <c r="G468" s="161"/>
      <c r="H468" s="142"/>
      <c r="I468" s="130" t="e">
        <f>VLOOKUP(H468,Presupuesto!$B$11:$C$565,2,0)</f>
        <v>#N/A</v>
      </c>
      <c r="J468" s="98" t="str">
        <f t="shared" si="23"/>
        <v>Investigación Científica</v>
      </c>
      <c r="K468" s="98" t="s">
        <v>412</v>
      </c>
    </row>
    <row r="469" spans="3:11" x14ac:dyDescent="0.25">
      <c r="C469" s="141"/>
      <c r="D469" s="158"/>
      <c r="E469" s="123"/>
      <c r="F469" s="97">
        <f t="shared" si="22"/>
        <v>0</v>
      </c>
      <c r="G469" s="161"/>
      <c r="H469" s="142"/>
      <c r="I469" s="130" t="e">
        <f>VLOOKUP(H469,Presupuesto!$B$11:$C$565,2,0)</f>
        <v>#N/A</v>
      </c>
      <c r="J469" s="98" t="str">
        <f t="shared" si="23"/>
        <v>Investigación Científica</v>
      </c>
      <c r="K469" s="98" t="s">
        <v>412</v>
      </c>
    </row>
    <row r="470" spans="3:11" x14ac:dyDescent="0.25">
      <c r="C470" s="141"/>
      <c r="D470" s="158"/>
      <c r="E470" s="123"/>
      <c r="F470" s="97">
        <f t="shared" si="22"/>
        <v>0</v>
      </c>
      <c r="G470" s="161"/>
      <c r="H470" s="142"/>
      <c r="I470" s="130" t="e">
        <f>VLOOKUP(H470,Presupuesto!$B$11:$C$565,2,0)</f>
        <v>#N/A</v>
      </c>
      <c r="J470" s="98" t="str">
        <f t="shared" si="23"/>
        <v>Investigación Científica</v>
      </c>
      <c r="K470" s="98" t="s">
        <v>412</v>
      </c>
    </row>
    <row r="471" spans="3:11" x14ac:dyDescent="0.25">
      <c r="C471" s="141"/>
      <c r="D471" s="158"/>
      <c r="E471" s="123"/>
      <c r="F471" s="97">
        <f t="shared" si="22"/>
        <v>0</v>
      </c>
      <c r="G471" s="161"/>
      <c r="H471" s="142"/>
      <c r="I471" s="130" t="e">
        <f>VLOOKUP(H471,Presupuesto!$B$11:$C$565,2,0)</f>
        <v>#N/A</v>
      </c>
      <c r="J471" s="98" t="str">
        <f t="shared" si="23"/>
        <v>Investigación Científica</v>
      </c>
      <c r="K471" s="98" t="s">
        <v>412</v>
      </c>
    </row>
    <row r="472" spans="3:11" x14ac:dyDescent="0.25">
      <c r="C472" s="141"/>
      <c r="D472" s="158"/>
      <c r="E472" s="123"/>
      <c r="F472" s="97">
        <f t="shared" si="22"/>
        <v>0</v>
      </c>
      <c r="G472" s="161"/>
      <c r="H472" s="142"/>
      <c r="I472" s="130" t="e">
        <f>VLOOKUP(H472,Presupuesto!$B$11:$C$565,2,0)</f>
        <v>#N/A</v>
      </c>
      <c r="J472" s="98" t="str">
        <f t="shared" si="23"/>
        <v>Investigación Científica</v>
      </c>
      <c r="K472" s="98" t="s">
        <v>412</v>
      </c>
    </row>
    <row r="473" spans="3:11" x14ac:dyDescent="0.25">
      <c r="C473" s="141"/>
      <c r="D473" s="158"/>
      <c r="E473" s="123"/>
      <c r="F473" s="97">
        <f t="shared" si="22"/>
        <v>0</v>
      </c>
      <c r="G473" s="161"/>
      <c r="H473" s="142"/>
      <c r="I473" s="130" t="e">
        <f>VLOOKUP(H473,Presupuesto!$B$11:$C$565,2,0)</f>
        <v>#N/A</v>
      </c>
      <c r="J473" s="98" t="str">
        <f t="shared" si="23"/>
        <v>Investigación Científica</v>
      </c>
      <c r="K473" s="98" t="s">
        <v>412</v>
      </c>
    </row>
    <row r="474" spans="3:11" x14ac:dyDescent="0.25">
      <c r="C474" s="141"/>
      <c r="D474" s="158"/>
      <c r="E474" s="123"/>
      <c r="F474" s="97">
        <f t="shared" si="22"/>
        <v>0</v>
      </c>
      <c r="G474" s="161"/>
      <c r="H474" s="142"/>
      <c r="I474" s="130" t="e">
        <f>VLOOKUP(H474,Presupuesto!$B$11:$C$565,2,0)</f>
        <v>#N/A</v>
      </c>
      <c r="J474" s="98" t="str">
        <f t="shared" si="23"/>
        <v>Investigación Científica</v>
      </c>
      <c r="K474" s="98" t="s">
        <v>412</v>
      </c>
    </row>
    <row r="475" spans="3:11" x14ac:dyDescent="0.25">
      <c r="C475" s="141"/>
      <c r="D475" s="158"/>
      <c r="E475" s="123"/>
      <c r="F475" s="97">
        <f t="shared" si="22"/>
        <v>0</v>
      </c>
      <c r="G475" s="161"/>
      <c r="H475" s="142"/>
      <c r="I475" s="130" t="e">
        <f>VLOOKUP(H475,Presupuesto!$B$11:$C$565,2,0)</f>
        <v>#N/A</v>
      </c>
      <c r="J475" s="98" t="str">
        <f t="shared" si="23"/>
        <v>Investigación Científica</v>
      </c>
      <c r="K475" s="98" t="s">
        <v>412</v>
      </c>
    </row>
    <row r="476" spans="3:11" x14ac:dyDescent="0.25">
      <c r="C476" s="141"/>
      <c r="D476" s="158"/>
      <c r="E476" s="123"/>
      <c r="F476" s="97">
        <f t="shared" si="22"/>
        <v>0</v>
      </c>
      <c r="G476" s="161"/>
      <c r="H476" s="142"/>
      <c r="I476" s="130" t="e">
        <f>VLOOKUP(H476,Presupuesto!$B$11:$C$565,2,0)</f>
        <v>#N/A</v>
      </c>
      <c r="J476" s="98" t="str">
        <f t="shared" si="23"/>
        <v>Investigación Científica</v>
      </c>
      <c r="K476" s="98" t="s">
        <v>412</v>
      </c>
    </row>
    <row r="477" spans="3:11" x14ac:dyDescent="0.25">
      <c r="C477" s="141"/>
      <c r="D477" s="158"/>
      <c r="E477" s="123"/>
      <c r="F477" s="97">
        <f t="shared" si="22"/>
        <v>0</v>
      </c>
      <c r="G477" s="161"/>
      <c r="H477" s="142"/>
      <c r="I477" s="130" t="e">
        <f>VLOOKUP(H477,Presupuesto!$B$11:$C$565,2,0)</f>
        <v>#N/A</v>
      </c>
      <c r="J477" s="98" t="str">
        <f t="shared" si="23"/>
        <v>Investigación Científica</v>
      </c>
      <c r="K477" s="98" t="s">
        <v>412</v>
      </c>
    </row>
    <row r="478" spans="3:11" x14ac:dyDescent="0.25">
      <c r="C478" s="141"/>
      <c r="D478" s="158"/>
      <c r="E478" s="123"/>
      <c r="F478" s="97">
        <f t="shared" si="22"/>
        <v>0</v>
      </c>
      <c r="G478" s="161"/>
      <c r="H478" s="142"/>
      <c r="I478" s="130" t="e">
        <f>VLOOKUP(H478,Presupuesto!$B$11:$C$565,2,0)</f>
        <v>#N/A</v>
      </c>
      <c r="J478" s="98" t="str">
        <f t="shared" si="23"/>
        <v>Investigación Científica</v>
      </c>
      <c r="K478" s="98" t="s">
        <v>412</v>
      </c>
    </row>
    <row r="479" spans="3:11" x14ac:dyDescent="0.25">
      <c r="C479" s="141"/>
      <c r="D479" s="158"/>
      <c r="E479" s="123"/>
      <c r="F479" s="97">
        <f t="shared" si="22"/>
        <v>0</v>
      </c>
      <c r="G479" s="161"/>
      <c r="H479" s="142"/>
      <c r="I479" s="130" t="e">
        <f>VLOOKUP(H479,Presupuesto!$B$11:$C$565,2,0)</f>
        <v>#N/A</v>
      </c>
      <c r="J479" s="98" t="str">
        <f t="shared" si="23"/>
        <v>Investigación Científica</v>
      </c>
      <c r="K479" s="98" t="s">
        <v>412</v>
      </c>
    </row>
    <row r="480" spans="3:11" x14ac:dyDescent="0.25">
      <c r="C480" s="143"/>
      <c r="D480" s="151"/>
      <c r="E480" s="118"/>
      <c r="F480" s="97">
        <f t="shared" si="22"/>
        <v>0</v>
      </c>
      <c r="G480" s="161"/>
      <c r="H480" s="144"/>
      <c r="I480" s="130" t="e">
        <f>VLOOKUP(H480,Presupuesto!$B$11:$C$565,2,0)</f>
        <v>#N/A</v>
      </c>
      <c r="J480" s="98" t="str">
        <f t="shared" si="23"/>
        <v>Investigación Científica</v>
      </c>
      <c r="K480" s="98" t="s">
        <v>412</v>
      </c>
    </row>
    <row r="481" spans="3:11" x14ac:dyDescent="0.25">
      <c r="C481" s="143"/>
      <c r="D481" s="151"/>
      <c r="E481" s="118"/>
      <c r="F481" s="97">
        <f t="shared" si="22"/>
        <v>0</v>
      </c>
      <c r="G481" s="161"/>
      <c r="H481" s="144"/>
      <c r="I481" s="130" t="e">
        <f>VLOOKUP(H481,Presupuesto!$B$11:$C$565,2,0)</f>
        <v>#N/A</v>
      </c>
      <c r="J481" s="98" t="str">
        <f t="shared" si="23"/>
        <v>Investigación Científica</v>
      </c>
      <c r="K481" s="98" t="s">
        <v>412</v>
      </c>
    </row>
    <row r="482" spans="3:11" x14ac:dyDescent="0.25">
      <c r="C482" s="143"/>
      <c r="D482" s="151"/>
      <c r="E482" s="118"/>
      <c r="F482" s="97">
        <f t="shared" si="22"/>
        <v>0</v>
      </c>
      <c r="G482" s="161"/>
      <c r="H482" s="144"/>
      <c r="I482" s="130" t="e">
        <f>VLOOKUP(H482,Presupuesto!$B$11:$C$565,2,0)</f>
        <v>#N/A</v>
      </c>
      <c r="J482" s="98" t="str">
        <f t="shared" si="23"/>
        <v>Investigación Científica</v>
      </c>
      <c r="K482" s="98" t="s">
        <v>412</v>
      </c>
    </row>
    <row r="483" spans="3:11" x14ac:dyDescent="0.25">
      <c r="C483" s="143"/>
      <c r="D483" s="151"/>
      <c r="E483" s="118"/>
      <c r="F483" s="97">
        <f t="shared" si="22"/>
        <v>0</v>
      </c>
      <c r="G483" s="161"/>
      <c r="H483" s="144"/>
      <c r="I483" s="130" t="e">
        <f>VLOOKUP(H483,Presupuesto!$B$11:$C$565,2,0)</f>
        <v>#N/A</v>
      </c>
      <c r="J483" s="98" t="str">
        <f t="shared" si="23"/>
        <v>Investigación Científica</v>
      </c>
      <c r="K483" s="98" t="s">
        <v>412</v>
      </c>
    </row>
    <row r="484" spans="3:11" x14ac:dyDescent="0.25">
      <c r="C484" s="143"/>
      <c r="D484" s="151"/>
      <c r="E484" s="118"/>
      <c r="F484" s="97">
        <f t="shared" si="22"/>
        <v>0</v>
      </c>
      <c r="G484" s="161"/>
      <c r="H484" s="144"/>
      <c r="I484" s="130" t="e">
        <f>VLOOKUP(H484,Presupuesto!$B$11:$C$565,2,0)</f>
        <v>#N/A</v>
      </c>
      <c r="J484" s="98" t="str">
        <f t="shared" si="23"/>
        <v>Investigación Científica</v>
      </c>
      <c r="K484" s="98" t="s">
        <v>412</v>
      </c>
    </row>
    <row r="485" spans="3:11" x14ac:dyDescent="0.25">
      <c r="C485" s="143"/>
      <c r="D485" s="151"/>
      <c r="E485" s="118"/>
      <c r="F485" s="97">
        <f t="shared" si="22"/>
        <v>0</v>
      </c>
      <c r="G485" s="161"/>
      <c r="H485" s="144"/>
      <c r="I485" s="130" t="e">
        <f>VLOOKUP(H485,Presupuesto!$B$11:$C$565,2,0)</f>
        <v>#N/A</v>
      </c>
      <c r="J485" s="98" t="str">
        <f t="shared" si="23"/>
        <v>Investigación Científica</v>
      </c>
      <c r="K485" s="98" t="s">
        <v>412</v>
      </c>
    </row>
    <row r="486" spans="3:11" x14ac:dyDescent="0.25">
      <c r="C486" s="143"/>
      <c r="D486" s="151"/>
      <c r="E486" s="118"/>
      <c r="F486" s="97">
        <f t="shared" si="22"/>
        <v>0</v>
      </c>
      <c r="G486" s="161"/>
      <c r="H486" s="144"/>
      <c r="I486" s="130" t="e">
        <f>VLOOKUP(H486,Presupuesto!$B$11:$C$565,2,0)</f>
        <v>#N/A</v>
      </c>
      <c r="J486" s="98" t="str">
        <f t="shared" si="23"/>
        <v>Investigación Científica</v>
      </c>
      <c r="K486" s="98" t="s">
        <v>412</v>
      </c>
    </row>
    <row r="487" spans="3:11" x14ac:dyDescent="0.25">
      <c r="C487" s="143"/>
      <c r="D487" s="151"/>
      <c r="E487" s="118"/>
      <c r="F487" s="97">
        <f t="shared" si="22"/>
        <v>0</v>
      </c>
      <c r="G487" s="161"/>
      <c r="H487" s="144"/>
      <c r="I487" s="130" t="e">
        <f>VLOOKUP(H487,Presupuesto!$B$11:$C$565,2,0)</f>
        <v>#N/A</v>
      </c>
      <c r="J487" s="98" t="str">
        <f t="shared" si="23"/>
        <v>Investigación Científica</v>
      </c>
      <c r="K487" s="98" t="s">
        <v>412</v>
      </c>
    </row>
    <row r="488" spans="3:11" x14ac:dyDescent="0.25">
      <c r="C488" s="145"/>
      <c r="D488" s="151"/>
      <c r="E488" s="118"/>
      <c r="F488" s="97">
        <f t="shared" si="22"/>
        <v>0</v>
      </c>
      <c r="G488" s="161"/>
      <c r="H488" s="146"/>
      <c r="I488" s="130" t="e">
        <f>VLOOKUP(H488,Presupuesto!$B$11:$C$565,2,0)</f>
        <v>#N/A</v>
      </c>
      <c r="J488" s="98" t="str">
        <f t="shared" si="23"/>
        <v>Investigación Científica</v>
      </c>
      <c r="K488" s="98" t="s">
        <v>403</v>
      </c>
    </row>
    <row r="489" spans="3:11" x14ac:dyDescent="0.25">
      <c r="C489" s="145"/>
      <c r="D489" s="151"/>
      <c r="E489" s="118"/>
      <c r="F489" s="97">
        <f t="shared" si="22"/>
        <v>0</v>
      </c>
      <c r="G489" s="161"/>
      <c r="H489" s="146"/>
      <c r="I489" s="130" t="e">
        <f>VLOOKUP(H489,Presupuesto!$B$11:$C$565,2,0)</f>
        <v>#N/A</v>
      </c>
      <c r="J489" s="98" t="str">
        <f t="shared" si="23"/>
        <v>Investigación Científica</v>
      </c>
      <c r="K489" s="98" t="s">
        <v>412</v>
      </c>
    </row>
    <row r="490" spans="3:11" x14ac:dyDescent="0.25">
      <c r="C490" s="145"/>
      <c r="D490" s="151"/>
      <c r="E490" s="118"/>
      <c r="F490" s="97">
        <f t="shared" si="22"/>
        <v>0</v>
      </c>
      <c r="G490" s="161"/>
      <c r="H490" s="146"/>
      <c r="I490" s="130" t="e">
        <f>VLOOKUP(H490,Presupuesto!$B$11:$C$565,2,0)</f>
        <v>#N/A</v>
      </c>
      <c r="J490" s="98" t="str">
        <f t="shared" si="23"/>
        <v>Investigación Científica</v>
      </c>
      <c r="K490" s="98" t="s">
        <v>412</v>
      </c>
    </row>
    <row r="491" spans="3:11" x14ac:dyDescent="0.25">
      <c r="C491" s="145"/>
      <c r="D491" s="151"/>
      <c r="E491" s="118"/>
      <c r="F491" s="97">
        <f t="shared" si="22"/>
        <v>0</v>
      </c>
      <c r="G491" s="161"/>
      <c r="H491" s="146"/>
      <c r="I491" s="130" t="e">
        <f>VLOOKUP(H491,Presupuesto!$B$11:$C$565,2,0)</f>
        <v>#N/A</v>
      </c>
      <c r="J491" s="98" t="str">
        <f t="shared" si="23"/>
        <v>Investigación Científica</v>
      </c>
      <c r="K491" s="98" t="s">
        <v>412</v>
      </c>
    </row>
    <row r="492" spans="3:11" ht="15.75" thickBot="1" x14ac:dyDescent="0.3">
      <c r="C492" s="147"/>
      <c r="D492" s="159"/>
      <c r="E492" s="103"/>
      <c r="F492" s="105">
        <f t="shared" si="22"/>
        <v>0</v>
      </c>
      <c r="G492" s="162"/>
      <c r="H492" s="148"/>
      <c r="I492" s="132" t="e">
        <f>VLOOKUP(H492,Presupuesto!$B$11:$C$565,2,0)</f>
        <v>#N/A</v>
      </c>
      <c r="J492" s="106" t="str">
        <f t="shared" si="23"/>
        <v>Investigación Científica</v>
      </c>
      <c r="K492" s="124" t="s">
        <v>394</v>
      </c>
    </row>
    <row r="494" spans="3:11" ht="15.75" thickBot="1" x14ac:dyDescent="0.3">
      <c r="F494" s="90"/>
      <c r="G494" s="89"/>
      <c r="H494" s="90"/>
      <c r="I494" s="90"/>
    </row>
    <row r="495" spans="3:11" ht="15.75" thickBot="1" x14ac:dyDescent="0.3">
      <c r="C495" s="157" t="s">
        <v>53</v>
      </c>
      <c r="D495" s="374">
        <f>SUM(F502:F536)</f>
        <v>1940000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561" t="s">
        <v>1552</v>
      </c>
      <c r="E498" s="93"/>
      <c r="F498" s="93"/>
      <c r="G498" s="93"/>
      <c r="H498" s="76"/>
      <c r="I498" s="76"/>
      <c r="J498" s="76"/>
      <c r="K498" s="112"/>
    </row>
    <row r="499" spans="3:11" ht="18.75" x14ac:dyDescent="0.25">
      <c r="C499" s="211" t="str">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1. presentación de proyecto, planeación, diseño y ejecución</v>
      </c>
      <c r="D499" s="31"/>
      <c r="E499" s="93"/>
      <c r="F499" s="93"/>
      <c r="G499" s="93"/>
      <c r="H499" s="76"/>
      <c r="I499" s="76"/>
      <c r="J499" s="76"/>
      <c r="K499" s="112"/>
    </row>
    <row r="500" spans="3:11" ht="15.75" thickBot="1" x14ac:dyDescent="0.3">
      <c r="F500" s="93"/>
      <c r="G500" s="76"/>
      <c r="H500" s="76"/>
      <c r="I500" s="76"/>
    </row>
    <row r="501" spans="3:11" ht="15.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1463</v>
      </c>
      <c r="K502" s="98" t="s">
        <v>394</v>
      </c>
    </row>
    <row r="503" spans="3:11" ht="49.5" customHeight="1" x14ac:dyDescent="0.25">
      <c r="C503" s="511" t="s">
        <v>1982</v>
      </c>
      <c r="D503" s="158">
        <v>1</v>
      </c>
      <c r="E503" s="123">
        <v>1940000</v>
      </c>
      <c r="F503" s="97">
        <f t="shared" si="24"/>
        <v>1940000</v>
      </c>
      <c r="G503" s="658"/>
      <c r="H503" s="663"/>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4">
        <f>SUM(F546:F580)</f>
        <v>2750000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544" t="s">
        <v>1988</v>
      </c>
      <c r="E542" s="93"/>
      <c r="F542" s="93"/>
      <c r="G542" s="93"/>
      <c r="H542" s="76"/>
      <c r="I542" s="76"/>
      <c r="J542" s="76"/>
      <c r="K542" s="112"/>
    </row>
    <row r="543" spans="3:11" ht="18.75" x14ac:dyDescent="0.25">
      <c r="C543" s="211" t="str">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1. Supervisión de las acciones del trabajo de campo y de intervención en la comunidad, realizar trámites administrativos de manera eficiente y efectiva</v>
      </c>
      <c r="D543" s="31"/>
      <c r="E543" s="93"/>
      <c r="F543" s="93"/>
      <c r="G543" s="93"/>
      <c r="H543" s="76"/>
      <c r="I543" s="76"/>
      <c r="J543" s="76"/>
      <c r="K543" s="112"/>
    </row>
    <row r="544" spans="3:11" ht="15.75" thickBot="1" x14ac:dyDescent="0.3">
      <c r="F544" s="93"/>
      <c r="G544" s="76"/>
      <c r="H544" s="76"/>
      <c r="I544" s="76"/>
    </row>
    <row r="545" spans="3:11" ht="15.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1463</v>
      </c>
      <c r="K546" s="98" t="s">
        <v>394</v>
      </c>
    </row>
    <row r="547" spans="3:11" ht="30" x14ac:dyDescent="0.25">
      <c r="C547" s="511" t="s">
        <v>1990</v>
      </c>
      <c r="D547" s="158">
        <v>5</v>
      </c>
      <c r="E547" s="123">
        <v>550000</v>
      </c>
      <c r="F547" s="97">
        <f t="shared" si="26"/>
        <v>2750000</v>
      </c>
      <c r="G547" s="161" t="s">
        <v>1493</v>
      </c>
      <c r="H547" s="142" t="s">
        <v>336</v>
      </c>
      <c r="I547" s="130" t="str">
        <f>VLOOKUP(H547,Presupuesto!$B$11:$C$565,2,0)</f>
        <v>EQUIPO DE TRANSPORTE TRACCION Y ELEVACION</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4">
        <f>SUM(F590:F624)</f>
        <v>1200000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563" t="s">
        <v>1997</v>
      </c>
      <c r="E586" s="93"/>
      <c r="F586" s="93"/>
      <c r="G586" s="93"/>
      <c r="H586" s="76"/>
      <c r="I586" s="76"/>
      <c r="J586" s="76"/>
      <c r="K586" s="112"/>
    </row>
    <row r="587" spans="3:11" ht="18.75" x14ac:dyDescent="0.25">
      <c r="C587" s="211"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Reuniones de coordinación y promoción social, talleres de construcción y consenso con gestores desentralizados y edición y reproducción de materiales y gestión logistica</v>
      </c>
      <c r="D587" s="31"/>
      <c r="E587" s="93"/>
      <c r="F587" s="93"/>
      <c r="G587" s="93"/>
      <c r="H587" s="76"/>
      <c r="I587" s="76"/>
      <c r="J587" s="76"/>
      <c r="K587" s="112"/>
    </row>
    <row r="588" spans="3:11" ht="15.75" thickBot="1" x14ac:dyDescent="0.3">
      <c r="F588" s="93"/>
      <c r="G588" s="76"/>
      <c r="H588" s="76"/>
      <c r="I588" s="76"/>
    </row>
    <row r="589" spans="3:11" ht="15.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1463</v>
      </c>
      <c r="K590" s="98" t="s">
        <v>394</v>
      </c>
    </row>
    <row r="591" spans="3:11" ht="75" x14ac:dyDescent="0.25">
      <c r="C591" s="511" t="s">
        <v>1999</v>
      </c>
      <c r="D591" s="158">
        <v>1</v>
      </c>
      <c r="E591" s="123">
        <v>1200000</v>
      </c>
      <c r="F591" s="97">
        <f t="shared" si="28"/>
        <v>1200000</v>
      </c>
      <c r="G591" s="161" t="s">
        <v>1493</v>
      </c>
      <c r="H591" s="142" t="s">
        <v>298</v>
      </c>
      <c r="I591" s="130" t="str">
        <f>VLOOKUP(H591,Presupuesto!$B$11:$C$565,2,0)</f>
        <v>OTROS SERVICIOS COMERCIALES Y FINANCIEROS N.C.</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4">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15.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1463</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4">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70"/>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15.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1463</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4">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70"/>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15.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1463</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4">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70"/>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15.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1463</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4">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70"/>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15.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1463</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4">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70"/>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15.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1463</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xWindow="997" yWindow="683"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854 C149 C193 C237 C281:C282 C325 C370 C414 C458 C502 C546 C590 C634 C678 C722 C766 C810 C105">
      <formula1>$AH$2:$BU$2</formula1>
    </dataValidation>
    <dataValidation type="list" allowBlank="1" showInputMessage="1" showErrorMessage="1" errorTitle="¡Ingreso Inválido!" error="Verifique el valor ingresado." promptTitle="Ingrese el Objeto de Gasto" prompt="Ingrese el Objeto de Gasto" sqref="H17:H51 H61:H95 H854:H888 H149:H183 H193:H227 H237:H271 H281:H315 H105:H139 H370:H404 H414:H448 H458:H492 H502:H536 H546:H580 H325:H359 H634:H668 H678:H712 H722:H756 H766:H800 H810:H844 H590:H624">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D13" sqref="D13"/>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1463</v>
      </c>
      <c r="Q2" s="122" t="s">
        <v>1501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1114000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1114000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536" t="s">
        <v>1854</v>
      </c>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1856</v>
      </c>
      <c r="F16" s="135" t="s">
        <v>27</v>
      </c>
      <c r="G16" s="133" t="s">
        <v>131</v>
      </c>
      <c r="H16" s="136" t="s">
        <v>46</v>
      </c>
      <c r="I16" s="133" t="s">
        <v>132</v>
      </c>
      <c r="J16" s="133" t="s">
        <v>410</v>
      </c>
      <c r="K16" s="133" t="s">
        <v>411</v>
      </c>
      <c r="L16" s="133" t="s">
        <v>465</v>
      </c>
    </row>
    <row r="17" spans="3:12" x14ac:dyDescent="0.25">
      <c r="C17" s="537" t="s">
        <v>1853</v>
      </c>
      <c r="D17" s="158">
        <v>2</v>
      </c>
      <c r="E17" s="115">
        <v>57000</v>
      </c>
      <c r="F17" s="97">
        <f>D17*E17</f>
        <v>114000</v>
      </c>
      <c r="G17" s="658"/>
      <c r="H17" s="142" t="s">
        <v>1066</v>
      </c>
      <c r="I17" s="130" t="str">
        <f>VLOOKUP(H17,Presupuesto!$B$11:$C$565,2,0)</f>
        <v>BECAS</v>
      </c>
      <c r="J17" s="219" t="s">
        <v>1441</v>
      </c>
      <c r="K17" s="98" t="s">
        <v>394</v>
      </c>
      <c r="L17" s="98"/>
    </row>
    <row r="18" spans="3:12" x14ac:dyDescent="0.25">
      <c r="C18" s="141"/>
      <c r="D18" s="158"/>
      <c r="E18" s="123"/>
      <c r="F18" s="97">
        <f t="shared" ref="F18:F38" si="0">D18*E18</f>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537"/>
      <c r="D20" s="538"/>
      <c r="E20" s="123"/>
      <c r="F20" s="97">
        <f>D20*E20</f>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ht="48.75" customHeight="1" x14ac:dyDescent="0.25">
      <c r="C29" s="539" t="s">
        <v>1855</v>
      </c>
      <c r="D29" s="158">
        <v>2</v>
      </c>
      <c r="E29" s="123">
        <v>500000</v>
      </c>
      <c r="F29" s="97">
        <f t="shared" si="0"/>
        <v>1000000</v>
      </c>
      <c r="G29" s="658"/>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1441</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1441</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1441</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2015-09-29T19:24:47Z</cp:lastPrinted>
  <dcterms:created xsi:type="dcterms:W3CDTF">2010-05-02T01:28:32Z</dcterms:created>
  <dcterms:modified xsi:type="dcterms:W3CDTF">2015-10-02T23:03:05Z</dcterms:modified>
</cp:coreProperties>
</file>