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420" windowWidth="11880" windowHeight="3555" tabRatio="767" firstSheet="12" activeTab="2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9. Cultura de Inno. Insti..." sheetId="47" r:id="rId12"/>
    <sheet name="1. Desarrollo e Innov. Curricu." sheetId="28" r:id="rId13"/>
    <sheet name="2. Investigación Científica" sheetId="21" state="hidden" r:id="rId14"/>
    <sheet name="3. Vinculación Univ. Sociedad" sheetId="22" state="hidden" r:id="rId15"/>
    <sheet name="4. Docencia y Profesorado Univ." sheetId="29" state="hidden" r:id="rId16"/>
    <sheet name="5. Estudiantes y Graduados" sheetId="30" state="hidden" r:id="rId17"/>
    <sheet name="6. Gestión del Conocimiento" sheetId="23" r:id="rId18"/>
    <sheet name="7. Lo Esencial de la Reforma U." sheetId="45" state="hidden" r:id="rId19"/>
    <sheet name="8. Asegura. de la Calid. y M" sheetId="33"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r:id="rId25"/>
    <sheet name="15. Gobernabilidad y Proceso..." sheetId="34" state="hidden" r:id="rId26"/>
    <sheet name="16. Desa. del Sistema Educ.Sup." sheetId="49" state="hidden" r:id="rId27"/>
    <sheet name="17. Gestión TIC" sheetId="50" r:id="rId28"/>
  </sheets>
  <externalReferences>
    <externalReference r:id="rId29"/>
  </externalReferences>
  <definedNames>
    <definedName name="_xlnm._FilterDatabase" localSheetId="3" hidden="1">'1. TALLERES SEMINARIOS'!$G$10:$H$278</definedName>
    <definedName name="_xlnm._FilterDatabase" localSheetId="4" hidden="1">'2. CONTRATACION DE PERSONAL'!$G$10:$H$852</definedName>
    <definedName name="_xlnm._FilterDatabase" localSheetId="5" hidden="1">'3. EQUIPO DE OFICINA'!$C$12:$C$235</definedName>
    <definedName name="_xlnm._FilterDatabase" localSheetId="6" hidden="1">'4. EQUIPO TECNOLÓGICOS'!$F$10:$G$263</definedName>
    <definedName name="_xlnm._FilterDatabase" localSheetId="7" hidden="1">'5. ACTIVIDADES ESPECIALES'!$F$7:$G$674</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2">'1. Desarrollo e Innov. Curricu.'!$5:$7</definedName>
    <definedName name="_xlnm.Print_Titles" localSheetId="13">'2. Investigación Científica'!#REF!</definedName>
    <definedName name="_xlnm.Print_Titles" localSheetId="14">'3. Vinculación Univ. Sociedad'!#REF!</definedName>
    <definedName name="_xlnm.Print_Titles" localSheetId="0">'CME VACIO'!$1:$9</definedName>
  </definedNames>
  <calcPr calcId="124519"/>
</workbook>
</file>

<file path=xl/calcChain.xml><?xml version="1.0" encoding="utf-8"?>
<calcChain xmlns="http://schemas.openxmlformats.org/spreadsheetml/2006/main">
  <c r="P21" i="47"/>
  <c r="P48"/>
  <c r="P46"/>
  <c r="P44"/>
  <c r="P40"/>
  <c r="P37"/>
  <c r="P34"/>
  <c r="G16" i="24"/>
  <c r="H16"/>
  <c r="I16"/>
  <c r="J16"/>
  <c r="K16"/>
  <c r="L16"/>
  <c r="M16"/>
  <c r="M50" i="47" l="1"/>
  <c r="K50"/>
  <c r="I50"/>
  <c r="G50"/>
  <c r="H50"/>
  <c r="N50"/>
  <c r="O47" i="50" l="1"/>
  <c r="P47"/>
  <c r="L22" i="47" l="1"/>
  <c r="P11" i="46"/>
  <c r="P12"/>
  <c r="P13"/>
  <c r="P9"/>
  <c r="P10"/>
  <c r="P8"/>
  <c r="O11"/>
  <c r="O13"/>
  <c r="O12"/>
  <c r="O10"/>
  <c r="O9"/>
  <c r="O8"/>
  <c r="P9" i="23"/>
  <c r="O9"/>
  <c r="O10" i="28"/>
  <c r="P10"/>
  <c r="J166" i="12" l="1"/>
  <c r="I166"/>
  <c r="F166"/>
  <c r="I165"/>
  <c r="F165"/>
  <c r="I120"/>
  <c r="F120"/>
  <c r="D113" s="1"/>
  <c r="C117"/>
  <c r="P47" i="47"/>
  <c r="O47"/>
  <c r="O25"/>
  <c r="O26"/>
  <c r="O27"/>
  <c r="O28"/>
  <c r="O29"/>
  <c r="P33" l="1"/>
  <c r="P35"/>
  <c r="P32"/>
  <c r="P27"/>
  <c r="P28"/>
  <c r="P29"/>
  <c r="L26"/>
  <c r="L50" s="1"/>
  <c r="J26"/>
  <c r="J50" s="1"/>
  <c r="O9"/>
  <c r="O10"/>
  <c r="O11"/>
  <c r="O12"/>
  <c r="O13"/>
  <c r="O14"/>
  <c r="O15"/>
  <c r="O16"/>
  <c r="O17"/>
  <c r="O18"/>
  <c r="O19"/>
  <c r="O20"/>
  <c r="O21"/>
  <c r="O8"/>
  <c r="P9"/>
  <c r="P10"/>
  <c r="P11"/>
  <c r="P12"/>
  <c r="P13"/>
  <c r="P14"/>
  <c r="P15"/>
  <c r="P16"/>
  <c r="P17"/>
  <c r="P18"/>
  <c r="P19"/>
  <c r="P20"/>
  <c r="P8"/>
  <c r="N12" i="24"/>
  <c r="N16" s="1"/>
  <c r="J70" i="8"/>
  <c r="G70"/>
  <c r="J69"/>
  <c r="G69"/>
  <c r="J68"/>
  <c r="G68"/>
  <c r="J67"/>
  <c r="G67"/>
  <c r="J66"/>
  <c r="G66"/>
  <c r="J65"/>
  <c r="G65"/>
  <c r="G64"/>
  <c r="G63"/>
  <c r="G62"/>
  <c r="J61"/>
  <c r="G61"/>
  <c r="J60"/>
  <c r="G60"/>
  <c r="J59"/>
  <c r="G59"/>
  <c r="J58"/>
  <c r="G58"/>
  <c r="J57"/>
  <c r="G57"/>
  <c r="J56"/>
  <c r="G56"/>
  <c r="J55"/>
  <c r="G55"/>
  <c r="J54"/>
  <c r="G54"/>
  <c r="J53"/>
  <c r="G53"/>
  <c r="J52"/>
  <c r="G52"/>
  <c r="J51"/>
  <c r="G51"/>
  <c r="J50"/>
  <c r="G50"/>
  <c r="J49"/>
  <c r="G49"/>
  <c r="J48"/>
  <c r="G48"/>
  <c r="J47"/>
  <c r="G47"/>
  <c r="J46"/>
  <c r="G46"/>
  <c r="J45"/>
  <c r="G45"/>
  <c r="J44"/>
  <c r="G44"/>
  <c r="J43"/>
  <c r="G43"/>
  <c r="J42"/>
  <c r="G42"/>
  <c r="J41"/>
  <c r="G41"/>
  <c r="J40"/>
  <c r="G40"/>
  <c r="J39"/>
  <c r="G39"/>
  <c r="J38"/>
  <c r="G38"/>
  <c r="J37"/>
  <c r="G37"/>
  <c r="J36"/>
  <c r="G36"/>
  <c r="J35"/>
  <c r="G35"/>
  <c r="J34"/>
  <c r="G34"/>
  <c r="J33"/>
  <c r="G33"/>
  <c r="J32"/>
  <c r="G32"/>
  <c r="J31"/>
  <c r="G31"/>
  <c r="J30"/>
  <c r="G30"/>
  <c r="J29"/>
  <c r="G29"/>
  <c r="D22" s="1"/>
  <c r="I110" i="12"/>
  <c r="F110"/>
  <c r="D103" s="1"/>
  <c r="C107"/>
  <c r="J100" i="7"/>
  <c r="F100"/>
  <c r="G100" s="1"/>
  <c r="J99"/>
  <c r="G99"/>
  <c r="J98"/>
  <c r="G98"/>
  <c r="J97"/>
  <c r="G97"/>
  <c r="J96"/>
  <c r="G96"/>
  <c r="J95"/>
  <c r="G95"/>
  <c r="J94"/>
  <c r="G94"/>
  <c r="J93"/>
  <c r="G93"/>
  <c r="D86" l="1"/>
  <c r="I101" i="12" l="1"/>
  <c r="F101"/>
  <c r="D94" s="1"/>
  <c r="C98"/>
  <c r="I91"/>
  <c r="F91"/>
  <c r="D84" s="1"/>
  <c r="C88"/>
  <c r="I71"/>
  <c r="F71"/>
  <c r="D64" s="1"/>
  <c r="C68"/>
  <c r="I57"/>
  <c r="I58"/>
  <c r="F57"/>
  <c r="F58"/>
  <c r="F59"/>
  <c r="G83" i="7"/>
  <c r="D76" s="1"/>
  <c r="J83"/>
  <c r="C80"/>
  <c r="J74"/>
  <c r="G74"/>
  <c r="J73"/>
  <c r="G73"/>
  <c r="C70"/>
  <c r="G63"/>
  <c r="J63"/>
  <c r="J62"/>
  <c r="G62"/>
  <c r="C59"/>
  <c r="J52"/>
  <c r="G52"/>
  <c r="J51"/>
  <c r="G51"/>
  <c r="C48"/>
  <c r="J42"/>
  <c r="G42"/>
  <c r="J41"/>
  <c r="G41"/>
  <c r="J40"/>
  <c r="G40"/>
  <c r="C37"/>
  <c r="J31"/>
  <c r="G31"/>
  <c r="J30"/>
  <c r="G30"/>
  <c r="J29"/>
  <c r="G29"/>
  <c r="C26"/>
  <c r="J20"/>
  <c r="G20"/>
  <c r="J19"/>
  <c r="G19"/>
  <c r="J18"/>
  <c r="G18"/>
  <c r="C15"/>
  <c r="I34" i="12"/>
  <c r="F34"/>
  <c r="D27" s="1"/>
  <c r="C31"/>
  <c r="I24"/>
  <c r="F24"/>
  <c r="D17" s="1"/>
  <c r="C21"/>
  <c r="I14"/>
  <c r="F14"/>
  <c r="D7" s="1"/>
  <c r="C11"/>
  <c r="C42"/>
  <c r="D55" i="7" l="1"/>
  <c r="D33"/>
  <c r="D66"/>
  <c r="D44"/>
  <c r="D22"/>
  <c r="D11"/>
  <c r="O45" i="47"/>
  <c r="O44"/>
  <c r="P36"/>
  <c r="O36"/>
  <c r="O35"/>
  <c r="O43"/>
  <c r="P42"/>
  <c r="O42"/>
  <c r="P11" i="33"/>
  <c r="O11"/>
  <c r="P10"/>
  <c r="O10"/>
  <c r="P31" i="47"/>
  <c r="O31"/>
  <c r="G18" i="8" l="1"/>
  <c r="G17"/>
  <c r="J17"/>
  <c r="I45" i="12"/>
  <c r="F45"/>
  <c r="P38" i="47" l="1"/>
  <c r="O38"/>
  <c r="P41"/>
  <c r="O41"/>
  <c r="P39"/>
  <c r="O39"/>
  <c r="O22"/>
  <c r="P22"/>
  <c r="O23"/>
  <c r="P23"/>
  <c r="O24"/>
  <c r="P24"/>
  <c r="C143" i="43" l="1"/>
  <c r="C100"/>
  <c r="C57"/>
  <c r="C14"/>
  <c r="C163" i="42"/>
  <c r="C133"/>
  <c r="C103"/>
  <c r="C73"/>
  <c r="C43"/>
  <c r="C107" i="40"/>
  <c r="C76"/>
  <c r="C45"/>
  <c r="C13" i="42"/>
  <c r="C14" i="40"/>
  <c r="C637" i="12"/>
  <c r="C593"/>
  <c r="C549"/>
  <c r="C505"/>
  <c r="C461"/>
  <c r="C417"/>
  <c r="C373"/>
  <c r="C329"/>
  <c r="C285"/>
  <c r="C241"/>
  <c r="C197"/>
  <c r="C185"/>
  <c r="C173"/>
  <c r="C162"/>
  <c r="C151"/>
  <c r="C140"/>
  <c r="C130"/>
  <c r="C78"/>
  <c r="C53"/>
  <c r="C247" i="10"/>
  <c r="C224"/>
  <c r="C201"/>
  <c r="C178"/>
  <c r="C155"/>
  <c r="C132"/>
  <c r="C109"/>
  <c r="C86"/>
  <c r="C63"/>
  <c r="C40"/>
  <c r="C14"/>
  <c r="C223" i="9"/>
  <c r="C204"/>
  <c r="C185"/>
  <c r="C166"/>
  <c r="C147"/>
  <c r="C128"/>
  <c r="C109"/>
  <c r="C90"/>
  <c r="C71"/>
  <c r="C52"/>
  <c r="C33"/>
  <c r="C14"/>
  <c r="C799" i="8"/>
  <c r="C739"/>
  <c r="C679"/>
  <c r="C619"/>
  <c r="C559"/>
  <c r="C499"/>
  <c r="C439"/>
  <c r="C379"/>
  <c r="C319"/>
  <c r="C259"/>
  <c r="C199"/>
  <c r="C139"/>
  <c r="C79"/>
  <c r="C26"/>
  <c r="C14"/>
  <c r="C266" i="7"/>
  <c r="C247"/>
  <c r="C228"/>
  <c r="C209"/>
  <c r="C190"/>
  <c r="C171"/>
  <c r="C152"/>
  <c r="C133"/>
  <c r="C122"/>
  <c r="C109"/>
  <c r="C90"/>
  <c r="O23" i="50"/>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8"/>
  <c r="P48"/>
  <c r="O49"/>
  <c r="P49"/>
  <c r="O50"/>
  <c r="P50"/>
  <c r="O51"/>
  <c r="P51"/>
  <c r="O52"/>
  <c r="P52"/>
  <c r="O53"/>
  <c r="P53"/>
  <c r="O54"/>
  <c r="P54"/>
  <c r="O55"/>
  <c r="P55"/>
  <c r="O56"/>
  <c r="P56"/>
  <c r="O57"/>
  <c r="P57"/>
  <c r="O58"/>
  <c r="P58"/>
  <c r="O59"/>
  <c r="P59"/>
  <c r="O60"/>
  <c r="P60"/>
  <c r="O61"/>
  <c r="P61"/>
  <c r="O62"/>
  <c r="P62"/>
  <c r="O63"/>
  <c r="P63"/>
  <c r="N65"/>
  <c r="M65"/>
  <c r="L65"/>
  <c r="K65"/>
  <c r="J65"/>
  <c r="I65"/>
  <c r="H65"/>
  <c r="G65"/>
  <c r="P64"/>
  <c r="O64"/>
  <c r="P22"/>
  <c r="O22"/>
  <c r="P21"/>
  <c r="O21"/>
  <c r="P20"/>
  <c r="O20"/>
  <c r="P19"/>
  <c r="O19"/>
  <c r="P18"/>
  <c r="O18"/>
  <c r="O65" l="1"/>
  <c r="P65"/>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4" i="44"/>
  <c r="O14"/>
  <c r="P13"/>
  <c r="O13"/>
  <c r="O10"/>
  <c r="P10"/>
  <c r="O11"/>
  <c r="P11"/>
  <c r="O12"/>
  <c r="P12"/>
  <c r="O15"/>
  <c r="P15"/>
  <c r="O13" i="49"/>
  <c r="P13"/>
  <c r="O14"/>
  <c r="P14"/>
  <c r="O15"/>
  <c r="P15"/>
  <c r="O16"/>
  <c r="P16"/>
  <c r="O17"/>
  <c r="P17"/>
  <c r="O18"/>
  <c r="P18"/>
  <c r="O23"/>
  <c r="P23"/>
  <c r="O24"/>
  <c r="P24"/>
  <c r="O25"/>
  <c r="P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26"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14" i="46"/>
  <c r="P14"/>
  <c r="O15"/>
  <c r="P15"/>
  <c r="P20" i="31"/>
  <c r="O20"/>
  <c r="P19"/>
  <c r="O19"/>
  <c r="P18"/>
  <c r="O18"/>
  <c r="P17"/>
  <c r="O17"/>
  <c r="P16"/>
  <c r="O16"/>
  <c r="P15"/>
  <c r="O15"/>
  <c r="P14"/>
  <c r="O14"/>
  <c r="P13"/>
  <c r="O13"/>
  <c r="P12"/>
  <c r="O12"/>
  <c r="P11"/>
  <c r="O11"/>
  <c r="P10"/>
  <c r="O10"/>
  <c r="P9"/>
  <c r="O9"/>
  <c r="O9" i="44"/>
  <c r="P9"/>
  <c r="O16"/>
  <c r="P16"/>
  <c r="O17"/>
  <c r="P17"/>
  <c r="O18"/>
  <c r="P18"/>
  <c r="O19"/>
  <c r="P19"/>
  <c r="O20"/>
  <c r="P20"/>
  <c r="P8"/>
  <c r="O8"/>
  <c r="O10" i="24"/>
  <c r="P10"/>
  <c r="O11"/>
  <c r="P11"/>
  <c r="O12"/>
  <c r="P12"/>
  <c r="O13"/>
  <c r="P13"/>
  <c r="O14"/>
  <c r="P14"/>
  <c r="O15"/>
  <c r="P15"/>
  <c r="P9"/>
  <c r="P16" s="1"/>
  <c r="O9"/>
  <c r="O16" s="1"/>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P26" i="47"/>
  <c r="P50" s="1"/>
  <c r="O12" i="33"/>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8" i="45"/>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P7"/>
  <c r="O7"/>
  <c r="O10" i="23"/>
  <c r="P10"/>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20" i="29"/>
  <c r="O20"/>
  <c r="P19"/>
  <c r="O19"/>
  <c r="P18"/>
  <c r="O18"/>
  <c r="P17"/>
  <c r="O17"/>
  <c r="P16"/>
  <c r="O16"/>
  <c r="P15"/>
  <c r="O15"/>
  <c r="P14"/>
  <c r="O14"/>
  <c r="P13"/>
  <c r="O13"/>
  <c r="P12"/>
  <c r="O12"/>
  <c r="P11"/>
  <c r="O11"/>
  <c r="P10"/>
  <c r="O10"/>
  <c r="P9"/>
  <c r="O9"/>
  <c r="P8"/>
  <c r="O8"/>
  <c r="P72" i="22"/>
  <c r="O72"/>
  <c r="P71"/>
  <c r="O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9"/>
  <c r="O9"/>
  <c r="P73"/>
  <c r="O73"/>
  <c r="O12" i="21"/>
  <c r="P12"/>
  <c r="O13"/>
  <c r="P13"/>
  <c r="O14"/>
  <c r="P14"/>
  <c r="O15"/>
  <c r="P15"/>
  <c r="O16"/>
  <c r="P16"/>
  <c r="O17"/>
  <c r="P17"/>
  <c r="O18"/>
  <c r="P18"/>
  <c r="O19"/>
  <c r="P19"/>
  <c r="O20"/>
  <c r="P20"/>
  <c r="O21"/>
  <c r="P21"/>
  <c r="O22"/>
  <c r="P22"/>
  <c r="O23"/>
  <c r="P23"/>
  <c r="O24"/>
  <c r="P24"/>
  <c r="O25"/>
  <c r="P25"/>
  <c r="O26"/>
  <c r="P26"/>
  <c r="O27"/>
  <c r="P27"/>
  <c r="O28"/>
  <c r="P28"/>
  <c r="O29"/>
  <c r="P29"/>
  <c r="O30"/>
  <c r="P30"/>
  <c r="O31"/>
  <c r="P31"/>
  <c r="O34"/>
  <c r="P34"/>
  <c r="O35"/>
  <c r="P35"/>
  <c r="O36"/>
  <c r="P36"/>
  <c r="O37"/>
  <c r="P37"/>
  <c r="O38"/>
  <c r="P38"/>
  <c r="O39"/>
  <c r="P39"/>
  <c r="O40"/>
  <c r="P40"/>
  <c r="O41"/>
  <c r="P41"/>
  <c r="O42"/>
  <c r="P42"/>
  <c r="O43"/>
  <c r="P43"/>
  <c r="O44"/>
  <c r="P44"/>
  <c r="O45"/>
  <c r="P45"/>
  <c r="O46"/>
  <c r="P46"/>
  <c r="O47"/>
  <c r="P47"/>
  <c r="O9" i="28"/>
  <c r="P9"/>
  <c r="P16" i="46" l="1"/>
  <c r="O179" i="43"/>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O73"/>
  <c r="P73" s="1"/>
  <c r="I73"/>
  <c r="F73"/>
  <c r="O72"/>
  <c r="Q72" s="1"/>
  <c r="I72"/>
  <c r="F72"/>
  <c r="O71"/>
  <c r="P71" s="1"/>
  <c r="I71"/>
  <c r="F71"/>
  <c r="O70"/>
  <c r="Q70" s="1"/>
  <c r="I70"/>
  <c r="F70"/>
  <c r="O69"/>
  <c r="P69" s="1"/>
  <c r="I69"/>
  <c r="F69"/>
  <c r="O68"/>
  <c r="Q68" s="1"/>
  <c r="I68"/>
  <c r="F68"/>
  <c r="O67"/>
  <c r="P67" s="1"/>
  <c r="I67"/>
  <c r="F67"/>
  <c r="O66"/>
  <c r="Q66" s="1"/>
  <c r="I66"/>
  <c r="F66"/>
  <c r="O65"/>
  <c r="P65" s="1"/>
  <c r="I65"/>
  <c r="F65"/>
  <c r="O64"/>
  <c r="Q64" s="1"/>
  <c r="I64"/>
  <c r="F64"/>
  <c r="O63"/>
  <c r="P63" s="1"/>
  <c r="I63"/>
  <c r="F63"/>
  <c r="O62"/>
  <c r="Q62" s="1"/>
  <c r="I62"/>
  <c r="F62"/>
  <c r="O61"/>
  <c r="P61" s="1"/>
  <c r="I61"/>
  <c r="F61"/>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674" i="12"/>
  <c r="J673"/>
  <c r="J672"/>
  <c r="J671"/>
  <c r="J670"/>
  <c r="J669"/>
  <c r="J668"/>
  <c r="J667"/>
  <c r="J666"/>
  <c r="J665"/>
  <c r="J664"/>
  <c r="J663"/>
  <c r="J662"/>
  <c r="J661"/>
  <c r="J660"/>
  <c r="J659"/>
  <c r="J658"/>
  <c r="J657"/>
  <c r="J656"/>
  <c r="J655"/>
  <c r="J654"/>
  <c r="J653"/>
  <c r="J652"/>
  <c r="J651"/>
  <c r="J650"/>
  <c r="J649"/>
  <c r="J648"/>
  <c r="J647"/>
  <c r="J646"/>
  <c r="J645"/>
  <c r="J644"/>
  <c r="J643"/>
  <c r="J642"/>
  <c r="J641"/>
  <c r="J630"/>
  <c r="J629"/>
  <c r="J628"/>
  <c r="J627"/>
  <c r="J626"/>
  <c r="J625"/>
  <c r="J624"/>
  <c r="J623"/>
  <c r="J622"/>
  <c r="J621"/>
  <c r="J620"/>
  <c r="J619"/>
  <c r="J618"/>
  <c r="J617"/>
  <c r="J616"/>
  <c r="J615"/>
  <c r="J614"/>
  <c r="J613"/>
  <c r="J612"/>
  <c r="J611"/>
  <c r="J610"/>
  <c r="J609"/>
  <c r="J608"/>
  <c r="J607"/>
  <c r="J606"/>
  <c r="J605"/>
  <c r="J604"/>
  <c r="J603"/>
  <c r="J602"/>
  <c r="J601"/>
  <c r="J600"/>
  <c r="J599"/>
  <c r="J598"/>
  <c r="J597"/>
  <c r="J586"/>
  <c r="J585"/>
  <c r="J584"/>
  <c r="J583"/>
  <c r="J582"/>
  <c r="J581"/>
  <c r="J580"/>
  <c r="J579"/>
  <c r="J578"/>
  <c r="J577"/>
  <c r="J576"/>
  <c r="J575"/>
  <c r="J574"/>
  <c r="J573"/>
  <c r="J572"/>
  <c r="J571"/>
  <c r="J570"/>
  <c r="J569"/>
  <c r="J568"/>
  <c r="J567"/>
  <c r="J566"/>
  <c r="J565"/>
  <c r="J564"/>
  <c r="J563"/>
  <c r="J562"/>
  <c r="J561"/>
  <c r="J560"/>
  <c r="J559"/>
  <c r="J558"/>
  <c r="J557"/>
  <c r="J556"/>
  <c r="J555"/>
  <c r="J554"/>
  <c r="J553"/>
  <c r="J542"/>
  <c r="J541"/>
  <c r="J540"/>
  <c r="J539"/>
  <c r="J538"/>
  <c r="J537"/>
  <c r="J536"/>
  <c r="J535"/>
  <c r="J534"/>
  <c r="J533"/>
  <c r="J532"/>
  <c r="J531"/>
  <c r="J530"/>
  <c r="J529"/>
  <c r="J528"/>
  <c r="J527"/>
  <c r="J526"/>
  <c r="J525"/>
  <c r="J524"/>
  <c r="J523"/>
  <c r="J522"/>
  <c r="J521"/>
  <c r="J520"/>
  <c r="J519"/>
  <c r="J518"/>
  <c r="J517"/>
  <c r="J516"/>
  <c r="J515"/>
  <c r="J514"/>
  <c r="J513"/>
  <c r="J512"/>
  <c r="J511"/>
  <c r="J510"/>
  <c r="J509"/>
  <c r="J498"/>
  <c r="J497"/>
  <c r="J496"/>
  <c r="J495"/>
  <c r="J494"/>
  <c r="J493"/>
  <c r="J492"/>
  <c r="J491"/>
  <c r="J490"/>
  <c r="J489"/>
  <c r="J488"/>
  <c r="J487"/>
  <c r="J486"/>
  <c r="J485"/>
  <c r="J484"/>
  <c r="J483"/>
  <c r="J482"/>
  <c r="J481"/>
  <c r="J480"/>
  <c r="J479"/>
  <c r="J478"/>
  <c r="J477"/>
  <c r="J476"/>
  <c r="J475"/>
  <c r="J474"/>
  <c r="J473"/>
  <c r="J472"/>
  <c r="J471"/>
  <c r="J470"/>
  <c r="J469"/>
  <c r="J468"/>
  <c r="J467"/>
  <c r="J466"/>
  <c r="J465"/>
  <c r="J454"/>
  <c r="J453"/>
  <c r="J452"/>
  <c r="J451"/>
  <c r="J450"/>
  <c r="J449"/>
  <c r="J448"/>
  <c r="J447"/>
  <c r="J446"/>
  <c r="J445"/>
  <c r="J444"/>
  <c r="J443"/>
  <c r="J442"/>
  <c r="J441"/>
  <c r="J440"/>
  <c r="J439"/>
  <c r="J438"/>
  <c r="J437"/>
  <c r="J436"/>
  <c r="J435"/>
  <c r="J434"/>
  <c r="J433"/>
  <c r="J432"/>
  <c r="J431"/>
  <c r="J430"/>
  <c r="J429"/>
  <c r="J428"/>
  <c r="J427"/>
  <c r="J426"/>
  <c r="J425"/>
  <c r="J424"/>
  <c r="J423"/>
  <c r="J422"/>
  <c r="J421"/>
  <c r="J410"/>
  <c r="J409"/>
  <c r="J408"/>
  <c r="J407"/>
  <c r="J406"/>
  <c r="J405"/>
  <c r="J404"/>
  <c r="J403"/>
  <c r="J402"/>
  <c r="J401"/>
  <c r="J400"/>
  <c r="J399"/>
  <c r="J398"/>
  <c r="J397"/>
  <c r="J396"/>
  <c r="J395"/>
  <c r="J394"/>
  <c r="J393"/>
  <c r="J392"/>
  <c r="J391"/>
  <c r="J390"/>
  <c r="J389"/>
  <c r="J388"/>
  <c r="J387"/>
  <c r="J386"/>
  <c r="J385"/>
  <c r="J384"/>
  <c r="J383"/>
  <c r="J382"/>
  <c r="J381"/>
  <c r="J380"/>
  <c r="J379"/>
  <c r="J378"/>
  <c r="J377"/>
  <c r="J366"/>
  <c r="J365"/>
  <c r="J364"/>
  <c r="J363"/>
  <c r="J362"/>
  <c r="J361"/>
  <c r="J360"/>
  <c r="J359"/>
  <c r="J358"/>
  <c r="J357"/>
  <c r="J356"/>
  <c r="J355"/>
  <c r="J354"/>
  <c r="J353"/>
  <c r="J352"/>
  <c r="J351"/>
  <c r="J350"/>
  <c r="J349"/>
  <c r="J348"/>
  <c r="J347"/>
  <c r="J346"/>
  <c r="J345"/>
  <c r="J344"/>
  <c r="J343"/>
  <c r="J342"/>
  <c r="J341"/>
  <c r="J340"/>
  <c r="J339"/>
  <c r="J338"/>
  <c r="J337"/>
  <c r="J336"/>
  <c r="J335"/>
  <c r="J334"/>
  <c r="J333"/>
  <c r="J322"/>
  <c r="J321"/>
  <c r="J320"/>
  <c r="J319"/>
  <c r="J318"/>
  <c r="J317"/>
  <c r="J316"/>
  <c r="J315"/>
  <c r="J314"/>
  <c r="J313"/>
  <c r="J312"/>
  <c r="J311"/>
  <c r="J310"/>
  <c r="J309"/>
  <c r="J308"/>
  <c r="J307"/>
  <c r="J306"/>
  <c r="J305"/>
  <c r="J304"/>
  <c r="J303"/>
  <c r="J302"/>
  <c r="J301"/>
  <c r="J300"/>
  <c r="J299"/>
  <c r="J298"/>
  <c r="J297"/>
  <c r="J296"/>
  <c r="J295"/>
  <c r="J294"/>
  <c r="J293"/>
  <c r="J292"/>
  <c r="J291"/>
  <c r="J290"/>
  <c r="J289"/>
  <c r="J278"/>
  <c r="J277"/>
  <c r="J276"/>
  <c r="J275"/>
  <c r="J274"/>
  <c r="J273"/>
  <c r="J272"/>
  <c r="J271"/>
  <c r="J270"/>
  <c r="J269"/>
  <c r="J268"/>
  <c r="J267"/>
  <c r="J266"/>
  <c r="J265"/>
  <c r="J264"/>
  <c r="J263"/>
  <c r="J262"/>
  <c r="J261"/>
  <c r="J260"/>
  <c r="J259"/>
  <c r="J258"/>
  <c r="J257"/>
  <c r="J256"/>
  <c r="J255"/>
  <c r="J254"/>
  <c r="J253"/>
  <c r="J252"/>
  <c r="J251"/>
  <c r="J250"/>
  <c r="J249"/>
  <c r="J248"/>
  <c r="J247"/>
  <c r="J246"/>
  <c r="J245"/>
  <c r="J234"/>
  <c r="J233"/>
  <c r="J232"/>
  <c r="J231"/>
  <c r="J230"/>
  <c r="J229"/>
  <c r="J228"/>
  <c r="J227"/>
  <c r="J226"/>
  <c r="J225"/>
  <c r="J224"/>
  <c r="J223"/>
  <c r="J222"/>
  <c r="J221"/>
  <c r="J220"/>
  <c r="J219"/>
  <c r="J218"/>
  <c r="J217"/>
  <c r="J216"/>
  <c r="J215"/>
  <c r="J214"/>
  <c r="J213"/>
  <c r="J212"/>
  <c r="J211"/>
  <c r="J210"/>
  <c r="J209"/>
  <c r="J208"/>
  <c r="J207"/>
  <c r="J206"/>
  <c r="J205"/>
  <c r="J204"/>
  <c r="J203"/>
  <c r="J202"/>
  <c r="J201"/>
  <c r="J190"/>
  <c r="J189"/>
  <c r="J177"/>
  <c r="J155"/>
  <c r="J144"/>
  <c r="I674"/>
  <c r="F674"/>
  <c r="I673"/>
  <c r="F673"/>
  <c r="I672"/>
  <c r="F672"/>
  <c r="I671"/>
  <c r="F671"/>
  <c r="I670"/>
  <c r="F670"/>
  <c r="I669"/>
  <c r="F669"/>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E640"/>
  <c r="F640" s="1"/>
  <c r="I630"/>
  <c r="F630"/>
  <c r="I629"/>
  <c r="F629"/>
  <c r="I628"/>
  <c r="F628"/>
  <c r="I627"/>
  <c r="F627"/>
  <c r="I626"/>
  <c r="F626"/>
  <c r="I625"/>
  <c r="F625"/>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E596"/>
  <c r="F596" s="1"/>
  <c r="I586"/>
  <c r="F586"/>
  <c r="I585"/>
  <c r="F585"/>
  <c r="I584"/>
  <c r="F584"/>
  <c r="I583"/>
  <c r="F583"/>
  <c r="I582"/>
  <c r="F582"/>
  <c r="I581"/>
  <c r="F58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E552"/>
  <c r="F552" s="1"/>
  <c r="I542"/>
  <c r="F542"/>
  <c r="I541"/>
  <c r="F541"/>
  <c r="I540"/>
  <c r="F540"/>
  <c r="I539"/>
  <c r="F539"/>
  <c r="I538"/>
  <c r="F538"/>
  <c r="I537"/>
  <c r="F537"/>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E508"/>
  <c r="F508" s="1"/>
  <c r="I498"/>
  <c r="F498"/>
  <c r="I497"/>
  <c r="F497"/>
  <c r="I496"/>
  <c r="F496"/>
  <c r="I495"/>
  <c r="F495"/>
  <c r="I494"/>
  <c r="F494"/>
  <c r="I493"/>
  <c r="F493"/>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E464"/>
  <c r="F464" s="1"/>
  <c r="I454"/>
  <c r="F454"/>
  <c r="I453"/>
  <c r="F453"/>
  <c r="I452"/>
  <c r="F452"/>
  <c r="I451"/>
  <c r="F451"/>
  <c r="I450"/>
  <c r="F450"/>
  <c r="I449"/>
  <c r="F449"/>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E420"/>
  <c r="F420" s="1"/>
  <c r="I410"/>
  <c r="F410"/>
  <c r="I409"/>
  <c r="F409"/>
  <c r="I408"/>
  <c r="F408"/>
  <c r="I407"/>
  <c r="F407"/>
  <c r="I406"/>
  <c r="F406"/>
  <c r="I405"/>
  <c r="F405"/>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E376"/>
  <c r="F376" s="1"/>
  <c r="I366"/>
  <c r="F366"/>
  <c r="I365"/>
  <c r="F365"/>
  <c r="I364"/>
  <c r="F364"/>
  <c r="I363"/>
  <c r="F363"/>
  <c r="I362"/>
  <c r="F362"/>
  <c r="I361"/>
  <c r="F361"/>
  <c r="I360"/>
  <c r="F360"/>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E332"/>
  <c r="F332" s="1"/>
  <c r="I322"/>
  <c r="F322"/>
  <c r="I321"/>
  <c r="F321"/>
  <c r="I320"/>
  <c r="F320"/>
  <c r="I319"/>
  <c r="F319"/>
  <c r="I318"/>
  <c r="F318"/>
  <c r="I317"/>
  <c r="F317"/>
  <c r="I316"/>
  <c r="F316"/>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E288"/>
  <c r="F288" s="1"/>
  <c r="I278"/>
  <c r="F278"/>
  <c r="I277"/>
  <c r="F277"/>
  <c r="I276"/>
  <c r="F276"/>
  <c r="I275"/>
  <c r="F275"/>
  <c r="I274"/>
  <c r="F274"/>
  <c r="I273"/>
  <c r="F273"/>
  <c r="I272"/>
  <c r="F272"/>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E244"/>
  <c r="F244" s="1"/>
  <c r="I234"/>
  <c r="F234"/>
  <c r="I233"/>
  <c r="F233"/>
  <c r="I232"/>
  <c r="F232"/>
  <c r="I231"/>
  <c r="F231"/>
  <c r="I230"/>
  <c r="F230"/>
  <c r="I229"/>
  <c r="F229"/>
  <c r="I228"/>
  <c r="F228"/>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E200"/>
  <c r="F200" s="1"/>
  <c r="I190"/>
  <c r="F190"/>
  <c r="I189"/>
  <c r="F189"/>
  <c r="I188"/>
  <c r="F188"/>
  <c r="I177"/>
  <c r="F177"/>
  <c r="I176"/>
  <c r="F176"/>
  <c r="I155"/>
  <c r="F155"/>
  <c r="I154"/>
  <c r="F154"/>
  <c r="I144"/>
  <c r="F144"/>
  <c r="I143"/>
  <c r="F143"/>
  <c r="I133"/>
  <c r="F133"/>
  <c r="I81"/>
  <c r="F81"/>
  <c r="I61"/>
  <c r="F61"/>
  <c r="I60"/>
  <c r="F60"/>
  <c r="I59"/>
  <c r="I56"/>
  <c r="F56"/>
  <c r="J56" i="10"/>
  <c r="J55"/>
  <c r="J54"/>
  <c r="J53"/>
  <c r="J52"/>
  <c r="J51"/>
  <c r="J50"/>
  <c r="J49"/>
  <c r="J48"/>
  <c r="J47"/>
  <c r="J46"/>
  <c r="J45"/>
  <c r="J44"/>
  <c r="J79"/>
  <c r="J78"/>
  <c r="J77"/>
  <c r="J76"/>
  <c r="J75"/>
  <c r="J74"/>
  <c r="J73"/>
  <c r="J72"/>
  <c r="J71"/>
  <c r="J70"/>
  <c r="J69"/>
  <c r="J68"/>
  <c r="J67"/>
  <c r="J102"/>
  <c r="J101"/>
  <c r="J100"/>
  <c r="J99"/>
  <c r="J98"/>
  <c r="J97"/>
  <c r="J96"/>
  <c r="J95"/>
  <c r="J94"/>
  <c r="J93"/>
  <c r="J92"/>
  <c r="J91"/>
  <c r="J90"/>
  <c r="J125"/>
  <c r="J124"/>
  <c r="J123"/>
  <c r="J122"/>
  <c r="J121"/>
  <c r="J120"/>
  <c r="J119"/>
  <c r="J118"/>
  <c r="J117"/>
  <c r="J116"/>
  <c r="J115"/>
  <c r="J114"/>
  <c r="J113"/>
  <c r="J148"/>
  <c r="J147"/>
  <c r="J146"/>
  <c r="J145"/>
  <c r="J144"/>
  <c r="J143"/>
  <c r="J142"/>
  <c r="J141"/>
  <c r="J140"/>
  <c r="J139"/>
  <c r="J138"/>
  <c r="J137"/>
  <c r="J136"/>
  <c r="J171"/>
  <c r="J170"/>
  <c r="J169"/>
  <c r="J168"/>
  <c r="J167"/>
  <c r="J166"/>
  <c r="J165"/>
  <c r="J164"/>
  <c r="J163"/>
  <c r="J162"/>
  <c r="J161"/>
  <c r="J160"/>
  <c r="J159"/>
  <c r="J194"/>
  <c r="J193"/>
  <c r="J192"/>
  <c r="J191"/>
  <c r="J190"/>
  <c r="J189"/>
  <c r="J188"/>
  <c r="J187"/>
  <c r="J186"/>
  <c r="J185"/>
  <c r="J184"/>
  <c r="J183"/>
  <c r="J182"/>
  <c r="J217"/>
  <c r="J216"/>
  <c r="J215"/>
  <c r="J214"/>
  <c r="J213"/>
  <c r="J212"/>
  <c r="J211"/>
  <c r="J210"/>
  <c r="J209"/>
  <c r="J208"/>
  <c r="J207"/>
  <c r="J206"/>
  <c r="J205"/>
  <c r="J240"/>
  <c r="J239"/>
  <c r="J238"/>
  <c r="J237"/>
  <c r="J236"/>
  <c r="J235"/>
  <c r="J234"/>
  <c r="J233"/>
  <c r="J232"/>
  <c r="J231"/>
  <c r="J230"/>
  <c r="J229"/>
  <c r="J228"/>
  <c r="J263"/>
  <c r="J262"/>
  <c r="J261"/>
  <c r="J260"/>
  <c r="J259"/>
  <c r="J258"/>
  <c r="J257"/>
  <c r="J256"/>
  <c r="J255"/>
  <c r="J254"/>
  <c r="J253"/>
  <c r="J252"/>
  <c r="J251"/>
  <c r="I263"/>
  <c r="F263"/>
  <c r="I262"/>
  <c r="F262"/>
  <c r="I261"/>
  <c r="F261"/>
  <c r="I260"/>
  <c r="F260"/>
  <c r="I259"/>
  <c r="F259"/>
  <c r="I258"/>
  <c r="F258"/>
  <c r="I257"/>
  <c r="F257"/>
  <c r="I256"/>
  <c r="F256"/>
  <c r="I255"/>
  <c r="F255"/>
  <c r="I254"/>
  <c r="F254"/>
  <c r="I253"/>
  <c r="F253"/>
  <c r="I252"/>
  <c r="F252"/>
  <c r="I251"/>
  <c r="E251"/>
  <c r="F251" s="1"/>
  <c r="I250"/>
  <c r="E250"/>
  <c r="F250" s="1"/>
  <c r="I240"/>
  <c r="F240"/>
  <c r="I239"/>
  <c r="F239"/>
  <c r="I238"/>
  <c r="F238"/>
  <c r="I237"/>
  <c r="F237"/>
  <c r="I236"/>
  <c r="F236"/>
  <c r="I235"/>
  <c r="F235"/>
  <c r="I234"/>
  <c r="F234"/>
  <c r="I233"/>
  <c r="F233"/>
  <c r="I232"/>
  <c r="F232"/>
  <c r="I231"/>
  <c r="F231"/>
  <c r="I230"/>
  <c r="F230"/>
  <c r="I229"/>
  <c r="F229"/>
  <c r="I228"/>
  <c r="E228"/>
  <c r="F228" s="1"/>
  <c r="I227"/>
  <c r="E227"/>
  <c r="F227" s="1"/>
  <c r="I217"/>
  <c r="F217"/>
  <c r="I216"/>
  <c r="F216"/>
  <c r="I215"/>
  <c r="F215"/>
  <c r="I214"/>
  <c r="F214"/>
  <c r="I213"/>
  <c r="F213"/>
  <c r="I212"/>
  <c r="F212"/>
  <c r="I211"/>
  <c r="F211"/>
  <c r="I210"/>
  <c r="F210"/>
  <c r="I209"/>
  <c r="F209"/>
  <c r="I208"/>
  <c r="F208"/>
  <c r="I207"/>
  <c r="F207"/>
  <c r="I206"/>
  <c r="F206"/>
  <c r="I205"/>
  <c r="E205"/>
  <c r="F205" s="1"/>
  <c r="I204"/>
  <c r="E204"/>
  <c r="F204" s="1"/>
  <c r="I194"/>
  <c r="F194"/>
  <c r="I193"/>
  <c r="F193"/>
  <c r="I192"/>
  <c r="F192"/>
  <c r="I191"/>
  <c r="F191"/>
  <c r="I190"/>
  <c r="F190"/>
  <c r="I189"/>
  <c r="F189"/>
  <c r="I188"/>
  <c r="F188"/>
  <c r="I187"/>
  <c r="F187"/>
  <c r="I186"/>
  <c r="F186"/>
  <c r="I185"/>
  <c r="F185"/>
  <c r="I184"/>
  <c r="F184"/>
  <c r="I183"/>
  <c r="F183"/>
  <c r="I182"/>
  <c r="E182"/>
  <c r="F182" s="1"/>
  <c r="I181"/>
  <c r="E181"/>
  <c r="F181" s="1"/>
  <c r="I171"/>
  <c r="F171"/>
  <c r="I170"/>
  <c r="F170"/>
  <c r="I169"/>
  <c r="F169"/>
  <c r="I168"/>
  <c r="F168"/>
  <c r="I167"/>
  <c r="F167"/>
  <c r="I166"/>
  <c r="F166"/>
  <c r="I165"/>
  <c r="F165"/>
  <c r="I164"/>
  <c r="F164"/>
  <c r="I163"/>
  <c r="F163"/>
  <c r="I162"/>
  <c r="F162"/>
  <c r="I161"/>
  <c r="F161"/>
  <c r="I160"/>
  <c r="F160"/>
  <c r="I159"/>
  <c r="E159"/>
  <c r="F159" s="1"/>
  <c r="I158"/>
  <c r="E158"/>
  <c r="F158" s="1"/>
  <c r="I148"/>
  <c r="F148"/>
  <c r="I147"/>
  <c r="F147"/>
  <c r="I146"/>
  <c r="F146"/>
  <c r="I145"/>
  <c r="F145"/>
  <c r="I144"/>
  <c r="F144"/>
  <c r="I143"/>
  <c r="F143"/>
  <c r="I142"/>
  <c r="F142"/>
  <c r="I141"/>
  <c r="F141"/>
  <c r="I140"/>
  <c r="F140"/>
  <c r="I139"/>
  <c r="F139"/>
  <c r="I138"/>
  <c r="F138"/>
  <c r="I137"/>
  <c r="F137"/>
  <c r="I136"/>
  <c r="E136"/>
  <c r="F136" s="1"/>
  <c r="I135"/>
  <c r="E135"/>
  <c r="F135" s="1"/>
  <c r="I125"/>
  <c r="F125"/>
  <c r="I124"/>
  <c r="F124"/>
  <c r="I123"/>
  <c r="F123"/>
  <c r="I122"/>
  <c r="F122"/>
  <c r="I121"/>
  <c r="F121"/>
  <c r="I120"/>
  <c r="F120"/>
  <c r="I119"/>
  <c r="F119"/>
  <c r="I118"/>
  <c r="F118"/>
  <c r="I117"/>
  <c r="F117"/>
  <c r="I116"/>
  <c r="F116"/>
  <c r="I115"/>
  <c r="F115"/>
  <c r="I114"/>
  <c r="F114"/>
  <c r="I113"/>
  <c r="E113"/>
  <c r="F113" s="1"/>
  <c r="I112"/>
  <c r="E112"/>
  <c r="F112" s="1"/>
  <c r="I102"/>
  <c r="F102"/>
  <c r="I101"/>
  <c r="F101"/>
  <c r="I100"/>
  <c r="F100"/>
  <c r="I99"/>
  <c r="F99"/>
  <c r="I98"/>
  <c r="F98"/>
  <c r="I97"/>
  <c r="F97"/>
  <c r="I96"/>
  <c r="F96"/>
  <c r="I95"/>
  <c r="F95"/>
  <c r="I94"/>
  <c r="F94"/>
  <c r="I93"/>
  <c r="F93"/>
  <c r="I92"/>
  <c r="F92"/>
  <c r="I91"/>
  <c r="F91"/>
  <c r="I90"/>
  <c r="E90"/>
  <c r="F90" s="1"/>
  <c r="I89"/>
  <c r="E89"/>
  <c r="F89" s="1"/>
  <c r="I79"/>
  <c r="F79"/>
  <c r="I78"/>
  <c r="F78"/>
  <c r="I77"/>
  <c r="F77"/>
  <c r="I76"/>
  <c r="F76"/>
  <c r="I75"/>
  <c r="F75"/>
  <c r="I74"/>
  <c r="F74"/>
  <c r="I73"/>
  <c r="F73"/>
  <c r="I72"/>
  <c r="F72"/>
  <c r="I71"/>
  <c r="F71"/>
  <c r="I70"/>
  <c r="F70"/>
  <c r="I69"/>
  <c r="F69"/>
  <c r="I68"/>
  <c r="F68"/>
  <c r="I67"/>
  <c r="E67"/>
  <c r="F67" s="1"/>
  <c r="I66"/>
  <c r="E66"/>
  <c r="F66" s="1"/>
  <c r="I56"/>
  <c r="F56"/>
  <c r="I55"/>
  <c r="F55"/>
  <c r="I54"/>
  <c r="F54"/>
  <c r="I53"/>
  <c r="F53"/>
  <c r="I52"/>
  <c r="F52"/>
  <c r="I51"/>
  <c r="F51"/>
  <c r="I50"/>
  <c r="F50"/>
  <c r="I49"/>
  <c r="F49"/>
  <c r="I48"/>
  <c r="F48"/>
  <c r="I47"/>
  <c r="F47"/>
  <c r="I46"/>
  <c r="F46"/>
  <c r="I45"/>
  <c r="F45"/>
  <c r="I44"/>
  <c r="E44"/>
  <c r="F44" s="1"/>
  <c r="I43"/>
  <c r="E43"/>
  <c r="F43" s="1"/>
  <c r="I33"/>
  <c r="F33"/>
  <c r="I32"/>
  <c r="F32"/>
  <c r="I31"/>
  <c r="F31"/>
  <c r="I30"/>
  <c r="F30"/>
  <c r="I29"/>
  <c r="F29"/>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I131"/>
  <c r="F131"/>
  <c r="D124"/>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852" i="8"/>
  <c r="K851"/>
  <c r="K850"/>
  <c r="K849"/>
  <c r="K84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792"/>
  <c r="K791"/>
  <c r="K790"/>
  <c r="K789"/>
  <c r="K78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32"/>
  <c r="K731"/>
  <c r="K730"/>
  <c r="K729"/>
  <c r="K72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72"/>
  <c r="K671"/>
  <c r="K670"/>
  <c r="K669"/>
  <c r="K66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12"/>
  <c r="K611"/>
  <c r="K610"/>
  <c r="K609"/>
  <c r="K60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52"/>
  <c r="K551"/>
  <c r="K550"/>
  <c r="K549"/>
  <c r="K54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492"/>
  <c r="K491"/>
  <c r="K490"/>
  <c r="K489"/>
  <c r="K48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32"/>
  <c r="K431"/>
  <c r="K430"/>
  <c r="K429"/>
  <c r="K428"/>
  <c r="K427"/>
  <c r="K426"/>
  <c r="K425"/>
  <c r="K424"/>
  <c r="K423"/>
  <c r="K422"/>
  <c r="K421"/>
  <c r="K420"/>
  <c r="K419"/>
  <c r="K418"/>
  <c r="K417"/>
  <c r="K416"/>
  <c r="K415"/>
  <c r="K414"/>
  <c r="K413"/>
  <c r="K412"/>
  <c r="K411"/>
  <c r="K410"/>
  <c r="K409"/>
  <c r="K408"/>
  <c r="K407"/>
  <c r="K406"/>
  <c r="K405"/>
  <c r="K404"/>
  <c r="K403"/>
  <c r="K402"/>
  <c r="K401"/>
  <c r="K400"/>
  <c r="K399"/>
  <c r="K398"/>
  <c r="K397"/>
  <c r="K396"/>
  <c r="K395"/>
  <c r="K394"/>
  <c r="K393"/>
  <c r="K392"/>
  <c r="K391"/>
  <c r="K390"/>
  <c r="K389"/>
  <c r="K388"/>
  <c r="K387"/>
  <c r="K386"/>
  <c r="K385"/>
  <c r="K384"/>
  <c r="K383"/>
  <c r="K372"/>
  <c r="K371"/>
  <c r="K370"/>
  <c r="K369"/>
  <c r="K368"/>
  <c r="K367"/>
  <c r="K366"/>
  <c r="K365"/>
  <c r="K364"/>
  <c r="K363"/>
  <c r="K362"/>
  <c r="K361"/>
  <c r="K360"/>
  <c r="K359"/>
  <c r="K358"/>
  <c r="K357"/>
  <c r="K356"/>
  <c r="K355"/>
  <c r="K354"/>
  <c r="K353"/>
  <c r="K352"/>
  <c r="K351"/>
  <c r="K350"/>
  <c r="K349"/>
  <c r="K348"/>
  <c r="K347"/>
  <c r="K346"/>
  <c r="K345"/>
  <c r="K344"/>
  <c r="K343"/>
  <c r="K342"/>
  <c r="K341"/>
  <c r="K340"/>
  <c r="K339"/>
  <c r="K338"/>
  <c r="K337"/>
  <c r="K336"/>
  <c r="K335"/>
  <c r="K334"/>
  <c r="K333"/>
  <c r="K332"/>
  <c r="K331"/>
  <c r="K330"/>
  <c r="K329"/>
  <c r="K328"/>
  <c r="K327"/>
  <c r="K326"/>
  <c r="K325"/>
  <c r="K324"/>
  <c r="K323"/>
  <c r="J852"/>
  <c r="J851"/>
  <c r="J850"/>
  <c r="G850"/>
  <c r="F852" s="1"/>
  <c r="G852" s="1"/>
  <c r="J849"/>
  <c r="G849"/>
  <c r="J848"/>
  <c r="G848"/>
  <c r="J847"/>
  <c r="G847"/>
  <c r="J846"/>
  <c r="J845"/>
  <c r="J844"/>
  <c r="G844"/>
  <c r="F846" s="1"/>
  <c r="G846" s="1"/>
  <c r="J843"/>
  <c r="J842"/>
  <c r="J841"/>
  <c r="F841"/>
  <c r="G841" s="1"/>
  <c r="J840"/>
  <c r="J839"/>
  <c r="J838"/>
  <c r="F838"/>
  <c r="G838" s="1"/>
  <c r="J837"/>
  <c r="J836"/>
  <c r="J835"/>
  <c r="F835"/>
  <c r="G835" s="1"/>
  <c r="J834"/>
  <c r="J833"/>
  <c r="J832"/>
  <c r="F832"/>
  <c r="G832" s="1"/>
  <c r="J831"/>
  <c r="J830"/>
  <c r="J829"/>
  <c r="F829"/>
  <c r="G829" s="1"/>
  <c r="J828"/>
  <c r="J827"/>
  <c r="J826"/>
  <c r="F826"/>
  <c r="G826" s="1"/>
  <c r="J825"/>
  <c r="J824"/>
  <c r="J823"/>
  <c r="F823"/>
  <c r="G823" s="1"/>
  <c r="J822"/>
  <c r="J821"/>
  <c r="J820"/>
  <c r="F820"/>
  <c r="G820" s="1"/>
  <c r="J819"/>
  <c r="J818"/>
  <c r="J817"/>
  <c r="F817"/>
  <c r="G817" s="1"/>
  <c r="J816"/>
  <c r="J815"/>
  <c r="J814"/>
  <c r="F814"/>
  <c r="G814" s="1"/>
  <c r="J813"/>
  <c r="J812"/>
  <c r="J811"/>
  <c r="F811"/>
  <c r="G811" s="1"/>
  <c r="J810"/>
  <c r="J809"/>
  <c r="J808"/>
  <c r="F808"/>
  <c r="G808" s="1"/>
  <c r="J807"/>
  <c r="J806"/>
  <c r="J805"/>
  <c r="F805"/>
  <c r="G805" s="1"/>
  <c r="J804"/>
  <c r="J803"/>
  <c r="J802"/>
  <c r="F802"/>
  <c r="G802" s="1"/>
  <c r="J792"/>
  <c r="J791"/>
  <c r="J790"/>
  <c r="G790"/>
  <c r="F791" s="1"/>
  <c r="G791" s="1"/>
  <c r="J789"/>
  <c r="G789"/>
  <c r="J788"/>
  <c r="G788"/>
  <c r="J787"/>
  <c r="G787"/>
  <c r="J786"/>
  <c r="J785"/>
  <c r="J784"/>
  <c r="G784"/>
  <c r="F785" s="1"/>
  <c r="G785" s="1"/>
  <c r="J783"/>
  <c r="J782"/>
  <c r="J781"/>
  <c r="F781"/>
  <c r="G781" s="1"/>
  <c r="J780"/>
  <c r="J779"/>
  <c r="J778"/>
  <c r="F778"/>
  <c r="G778" s="1"/>
  <c r="J777"/>
  <c r="J776"/>
  <c r="J775"/>
  <c r="F775"/>
  <c r="G775" s="1"/>
  <c r="J774"/>
  <c r="J773"/>
  <c r="J772"/>
  <c r="F772"/>
  <c r="G772" s="1"/>
  <c r="J771"/>
  <c r="J770"/>
  <c r="J769"/>
  <c r="F769"/>
  <c r="G769" s="1"/>
  <c r="J768"/>
  <c r="J767"/>
  <c r="J766"/>
  <c r="F766"/>
  <c r="G766" s="1"/>
  <c r="J765"/>
  <c r="J764"/>
  <c r="J763"/>
  <c r="F763"/>
  <c r="G763" s="1"/>
  <c r="J762"/>
  <c r="J761"/>
  <c r="J760"/>
  <c r="F760"/>
  <c r="G760" s="1"/>
  <c r="J759"/>
  <c r="J758"/>
  <c r="J757"/>
  <c r="F757"/>
  <c r="G757" s="1"/>
  <c r="J756"/>
  <c r="J755"/>
  <c r="J754"/>
  <c r="F754"/>
  <c r="G754" s="1"/>
  <c r="J753"/>
  <c r="J752"/>
  <c r="J751"/>
  <c r="F751"/>
  <c r="G751" s="1"/>
  <c r="J750"/>
  <c r="J749"/>
  <c r="J748"/>
  <c r="F748"/>
  <c r="G748" s="1"/>
  <c r="J747"/>
  <c r="J746"/>
  <c r="J745"/>
  <c r="F745"/>
  <c r="G745" s="1"/>
  <c r="J744"/>
  <c r="J743"/>
  <c r="J742"/>
  <c r="F742"/>
  <c r="G742" s="1"/>
  <c r="J732"/>
  <c r="J731"/>
  <c r="J730"/>
  <c r="G730"/>
  <c r="F732" s="1"/>
  <c r="G732" s="1"/>
  <c r="J729"/>
  <c r="G729"/>
  <c r="J728"/>
  <c r="G728"/>
  <c r="J727"/>
  <c r="G727"/>
  <c r="J726"/>
  <c r="J725"/>
  <c r="J724"/>
  <c r="G724"/>
  <c r="F726" s="1"/>
  <c r="G726" s="1"/>
  <c r="J723"/>
  <c r="J722"/>
  <c r="J721"/>
  <c r="F721"/>
  <c r="G721" s="1"/>
  <c r="J720"/>
  <c r="J719"/>
  <c r="J718"/>
  <c r="F718"/>
  <c r="G718" s="1"/>
  <c r="J717"/>
  <c r="J716"/>
  <c r="J715"/>
  <c r="F715"/>
  <c r="G715" s="1"/>
  <c r="J714"/>
  <c r="J713"/>
  <c r="J712"/>
  <c r="F712"/>
  <c r="G712" s="1"/>
  <c r="J711"/>
  <c r="J710"/>
  <c r="J709"/>
  <c r="F709"/>
  <c r="G709" s="1"/>
  <c r="J708"/>
  <c r="J707"/>
  <c r="J706"/>
  <c r="F706"/>
  <c r="G706" s="1"/>
  <c r="J705"/>
  <c r="J704"/>
  <c r="J703"/>
  <c r="F703"/>
  <c r="G703" s="1"/>
  <c r="J702"/>
  <c r="J701"/>
  <c r="J700"/>
  <c r="F700"/>
  <c r="G700" s="1"/>
  <c r="J699"/>
  <c r="J698"/>
  <c r="J697"/>
  <c r="F697"/>
  <c r="G697" s="1"/>
  <c r="J696"/>
  <c r="J695"/>
  <c r="J694"/>
  <c r="F694"/>
  <c r="G694" s="1"/>
  <c r="J693"/>
  <c r="J692"/>
  <c r="J691"/>
  <c r="F691"/>
  <c r="G691" s="1"/>
  <c r="J690"/>
  <c r="J689"/>
  <c r="J688"/>
  <c r="F688"/>
  <c r="G688" s="1"/>
  <c r="F690" s="1"/>
  <c r="G690" s="1"/>
  <c r="J687"/>
  <c r="J686"/>
  <c r="J685"/>
  <c r="F685"/>
  <c r="G685" s="1"/>
  <c r="F686" s="1"/>
  <c r="G686" s="1"/>
  <c r="J684"/>
  <c r="J683"/>
  <c r="J682"/>
  <c r="F682"/>
  <c r="G682" s="1"/>
  <c r="F683" s="1"/>
  <c r="G683" s="1"/>
  <c r="J672"/>
  <c r="J671"/>
  <c r="J670"/>
  <c r="G670"/>
  <c r="J669"/>
  <c r="G669"/>
  <c r="J668"/>
  <c r="G668"/>
  <c r="J667"/>
  <c r="G667"/>
  <c r="J666"/>
  <c r="J665"/>
  <c r="J664"/>
  <c r="G664"/>
  <c r="J663"/>
  <c r="J662"/>
  <c r="J661"/>
  <c r="F661"/>
  <c r="G661" s="1"/>
  <c r="F663" s="1"/>
  <c r="G663" s="1"/>
  <c r="J660"/>
  <c r="J659"/>
  <c r="J658"/>
  <c r="F658"/>
  <c r="G658" s="1"/>
  <c r="F660" s="1"/>
  <c r="G660" s="1"/>
  <c r="J657"/>
  <c r="J656"/>
  <c r="J655"/>
  <c r="F655"/>
  <c r="G655" s="1"/>
  <c r="F656" s="1"/>
  <c r="G656" s="1"/>
  <c r="J654"/>
  <c r="J653"/>
  <c r="J652"/>
  <c r="F652"/>
  <c r="G652" s="1"/>
  <c r="F654" s="1"/>
  <c r="G654" s="1"/>
  <c r="J651"/>
  <c r="J650"/>
  <c r="J649"/>
  <c r="F649"/>
  <c r="G649" s="1"/>
  <c r="F650" s="1"/>
  <c r="G650" s="1"/>
  <c r="J648"/>
  <c r="J647"/>
  <c r="J646"/>
  <c r="F646"/>
  <c r="G646" s="1"/>
  <c r="F648" s="1"/>
  <c r="G648" s="1"/>
  <c r="J645"/>
  <c r="J644"/>
  <c r="J643"/>
  <c r="F643"/>
  <c r="G643" s="1"/>
  <c r="F644" s="1"/>
  <c r="G644" s="1"/>
  <c r="J642"/>
  <c r="J641"/>
  <c r="J640"/>
  <c r="F640"/>
  <c r="G640" s="1"/>
  <c r="F642" s="1"/>
  <c r="G642" s="1"/>
  <c r="J639"/>
  <c r="J638"/>
  <c r="J637"/>
  <c r="F637"/>
  <c r="G637" s="1"/>
  <c r="F639" s="1"/>
  <c r="G639" s="1"/>
  <c r="J636"/>
  <c r="J635"/>
  <c r="J634"/>
  <c r="F634"/>
  <c r="G634" s="1"/>
  <c r="F636" s="1"/>
  <c r="G636" s="1"/>
  <c r="J633"/>
  <c r="J632"/>
  <c r="J631"/>
  <c r="F631"/>
  <c r="G631" s="1"/>
  <c r="F632" s="1"/>
  <c r="G632" s="1"/>
  <c r="J630"/>
  <c r="J629"/>
  <c r="J628"/>
  <c r="F628"/>
  <c r="G628" s="1"/>
  <c r="F629" s="1"/>
  <c r="G629" s="1"/>
  <c r="J627"/>
  <c r="J626"/>
  <c r="J625"/>
  <c r="F625"/>
  <c r="G625" s="1"/>
  <c r="F627" s="1"/>
  <c r="G627" s="1"/>
  <c r="J624"/>
  <c r="J623"/>
  <c r="J622"/>
  <c r="F622"/>
  <c r="G622" s="1"/>
  <c r="F623" s="1"/>
  <c r="G623" s="1"/>
  <c r="J612"/>
  <c r="J611"/>
  <c r="J610"/>
  <c r="G610"/>
  <c r="F612" s="1"/>
  <c r="G612" s="1"/>
  <c r="J609"/>
  <c r="G609"/>
  <c r="J608"/>
  <c r="G608"/>
  <c r="J607"/>
  <c r="G607"/>
  <c r="J606"/>
  <c r="J605"/>
  <c r="J604"/>
  <c r="G604"/>
  <c r="F606" s="1"/>
  <c r="G606" s="1"/>
  <c r="J603"/>
  <c r="J602"/>
  <c r="J601"/>
  <c r="F601"/>
  <c r="G601" s="1"/>
  <c r="F603" s="1"/>
  <c r="G603" s="1"/>
  <c r="J600"/>
  <c r="J599"/>
  <c r="J598"/>
  <c r="F598"/>
  <c r="G598" s="1"/>
  <c r="F600" s="1"/>
  <c r="G600" s="1"/>
  <c r="J597"/>
  <c r="J596"/>
  <c r="J595"/>
  <c r="F595"/>
  <c r="G595" s="1"/>
  <c r="F597" s="1"/>
  <c r="G597" s="1"/>
  <c r="J594"/>
  <c r="J593"/>
  <c r="J592"/>
  <c r="F592"/>
  <c r="G592" s="1"/>
  <c r="F594" s="1"/>
  <c r="G594" s="1"/>
  <c r="J591"/>
  <c r="J590"/>
  <c r="J589"/>
  <c r="F589"/>
  <c r="G589" s="1"/>
  <c r="F591" s="1"/>
  <c r="G591" s="1"/>
  <c r="J588"/>
  <c r="J587"/>
  <c r="J586"/>
  <c r="F586"/>
  <c r="G586" s="1"/>
  <c r="F588" s="1"/>
  <c r="G588" s="1"/>
  <c r="J585"/>
  <c r="J584"/>
  <c r="J583"/>
  <c r="F583"/>
  <c r="G583" s="1"/>
  <c r="F585" s="1"/>
  <c r="G585" s="1"/>
  <c r="J582"/>
  <c r="J581"/>
  <c r="J580"/>
  <c r="F580"/>
  <c r="G580" s="1"/>
  <c r="F582" s="1"/>
  <c r="G582" s="1"/>
  <c r="J579"/>
  <c r="J578"/>
  <c r="J577"/>
  <c r="F577"/>
  <c r="G577" s="1"/>
  <c r="F579" s="1"/>
  <c r="G579" s="1"/>
  <c r="J576"/>
  <c r="J575"/>
  <c r="J574"/>
  <c r="F574"/>
  <c r="G574" s="1"/>
  <c r="F576" s="1"/>
  <c r="G576" s="1"/>
  <c r="J573"/>
  <c r="J572"/>
  <c r="J571"/>
  <c r="F571"/>
  <c r="G571" s="1"/>
  <c r="F573" s="1"/>
  <c r="G573" s="1"/>
  <c r="J570"/>
  <c r="J569"/>
  <c r="J568"/>
  <c r="F568"/>
  <c r="G568" s="1"/>
  <c r="F570" s="1"/>
  <c r="G570" s="1"/>
  <c r="J567"/>
  <c r="J566"/>
  <c r="J565"/>
  <c r="F565"/>
  <c r="G565" s="1"/>
  <c r="F567" s="1"/>
  <c r="G567" s="1"/>
  <c r="J564"/>
  <c r="J563"/>
  <c r="J562"/>
  <c r="F562"/>
  <c r="G562" s="1"/>
  <c r="J552"/>
  <c r="J551"/>
  <c r="J550"/>
  <c r="G550"/>
  <c r="F551" s="1"/>
  <c r="G551" s="1"/>
  <c r="J549"/>
  <c r="G549"/>
  <c r="J548"/>
  <c r="G548"/>
  <c r="J547"/>
  <c r="G547"/>
  <c r="J546"/>
  <c r="J545"/>
  <c r="J544"/>
  <c r="G544"/>
  <c r="F545" s="1"/>
  <c r="G545" s="1"/>
  <c r="J543"/>
  <c r="J542"/>
  <c r="J541"/>
  <c r="F541"/>
  <c r="G541" s="1"/>
  <c r="F543" s="1"/>
  <c r="G543" s="1"/>
  <c r="J540"/>
  <c r="J539"/>
  <c r="J538"/>
  <c r="F538"/>
  <c r="G538" s="1"/>
  <c r="F540" s="1"/>
  <c r="G540" s="1"/>
  <c r="J537"/>
  <c r="J536"/>
  <c r="J535"/>
  <c r="F535"/>
  <c r="G535" s="1"/>
  <c r="F537" s="1"/>
  <c r="G537" s="1"/>
  <c r="J534"/>
  <c r="J533"/>
  <c r="J532"/>
  <c r="F532"/>
  <c r="G532" s="1"/>
  <c r="F534" s="1"/>
  <c r="G534" s="1"/>
  <c r="J531"/>
  <c r="J530"/>
  <c r="J529"/>
  <c r="F529"/>
  <c r="G529" s="1"/>
  <c r="F531" s="1"/>
  <c r="G531" s="1"/>
  <c r="J528"/>
  <c r="J527"/>
  <c r="J526"/>
  <c r="F526"/>
  <c r="G526" s="1"/>
  <c r="F528" s="1"/>
  <c r="G528" s="1"/>
  <c r="J525"/>
  <c r="J524"/>
  <c r="J523"/>
  <c r="F523"/>
  <c r="G523" s="1"/>
  <c r="F525" s="1"/>
  <c r="G525" s="1"/>
  <c r="J522"/>
  <c r="J521"/>
  <c r="J520"/>
  <c r="F520"/>
  <c r="G520" s="1"/>
  <c r="F522" s="1"/>
  <c r="G522" s="1"/>
  <c r="J519"/>
  <c r="J518"/>
  <c r="J517"/>
  <c r="F517"/>
  <c r="G517" s="1"/>
  <c r="F519" s="1"/>
  <c r="G519" s="1"/>
  <c r="J516"/>
  <c r="J515"/>
  <c r="J514"/>
  <c r="F514"/>
  <c r="G514" s="1"/>
  <c r="F516" s="1"/>
  <c r="G516" s="1"/>
  <c r="J513"/>
  <c r="J512"/>
  <c r="J511"/>
  <c r="F511"/>
  <c r="G511" s="1"/>
  <c r="F513" s="1"/>
  <c r="G513" s="1"/>
  <c r="J510"/>
  <c r="J509"/>
  <c r="J508"/>
  <c r="F508"/>
  <c r="G508" s="1"/>
  <c r="F510" s="1"/>
  <c r="G510" s="1"/>
  <c r="J507"/>
  <c r="J506"/>
  <c r="J505"/>
  <c r="F505"/>
  <c r="G505" s="1"/>
  <c r="F507" s="1"/>
  <c r="G507" s="1"/>
  <c r="J504"/>
  <c r="J503"/>
  <c r="J502"/>
  <c r="F502"/>
  <c r="G502" s="1"/>
  <c r="J492"/>
  <c r="J491"/>
  <c r="J490"/>
  <c r="G490"/>
  <c r="F492" s="1"/>
  <c r="G492" s="1"/>
  <c r="J489"/>
  <c r="G489"/>
  <c r="J488"/>
  <c r="G488"/>
  <c r="J487"/>
  <c r="G487"/>
  <c r="J486"/>
  <c r="J485"/>
  <c r="J484"/>
  <c r="G484"/>
  <c r="F486" s="1"/>
  <c r="G486" s="1"/>
  <c r="J483"/>
  <c r="J482"/>
  <c r="J481"/>
  <c r="F481"/>
  <c r="G481" s="1"/>
  <c r="J480"/>
  <c r="J479"/>
  <c r="J478"/>
  <c r="F478"/>
  <c r="G478" s="1"/>
  <c r="J477"/>
  <c r="J476"/>
  <c r="J475"/>
  <c r="F475"/>
  <c r="G475" s="1"/>
  <c r="J474"/>
  <c r="J473"/>
  <c r="J472"/>
  <c r="F472"/>
  <c r="G472" s="1"/>
  <c r="J471"/>
  <c r="J470"/>
  <c r="J469"/>
  <c r="F469"/>
  <c r="G469" s="1"/>
  <c r="J468"/>
  <c r="J467"/>
  <c r="J466"/>
  <c r="F466"/>
  <c r="G466" s="1"/>
  <c r="J465"/>
  <c r="J464"/>
  <c r="J463"/>
  <c r="F463"/>
  <c r="G463" s="1"/>
  <c r="J462"/>
  <c r="J461"/>
  <c r="J460"/>
  <c r="F460"/>
  <c r="G460" s="1"/>
  <c r="J459"/>
  <c r="J458"/>
  <c r="J457"/>
  <c r="F457"/>
  <c r="G457" s="1"/>
  <c r="F459" s="1"/>
  <c r="G459" s="1"/>
  <c r="J456"/>
  <c r="J455"/>
  <c r="J454"/>
  <c r="F454"/>
  <c r="G454" s="1"/>
  <c r="F456" s="1"/>
  <c r="G456" s="1"/>
  <c r="J453"/>
  <c r="J452"/>
  <c r="J451"/>
  <c r="F451"/>
  <c r="G451" s="1"/>
  <c r="F453" s="1"/>
  <c r="G453" s="1"/>
  <c r="J450"/>
  <c r="J449"/>
  <c r="J448"/>
  <c r="F448"/>
  <c r="G448" s="1"/>
  <c r="F450" s="1"/>
  <c r="G450" s="1"/>
  <c r="J447"/>
  <c r="J446"/>
  <c r="J445"/>
  <c r="F445"/>
  <c r="G445" s="1"/>
  <c r="F447" s="1"/>
  <c r="G447" s="1"/>
  <c r="J444"/>
  <c r="J443"/>
  <c r="J442"/>
  <c r="F442"/>
  <c r="G442" s="1"/>
  <c r="F444" s="1"/>
  <c r="G444" s="1"/>
  <c r="J432"/>
  <c r="J431"/>
  <c r="J430"/>
  <c r="G430"/>
  <c r="F431" s="1"/>
  <c r="G431" s="1"/>
  <c r="J429"/>
  <c r="G429"/>
  <c r="J428"/>
  <c r="G428"/>
  <c r="J427"/>
  <c r="G427"/>
  <c r="J426"/>
  <c r="J425"/>
  <c r="J424"/>
  <c r="G424"/>
  <c r="F426" s="1"/>
  <c r="G426" s="1"/>
  <c r="J423"/>
  <c r="J422"/>
  <c r="J421"/>
  <c r="F421"/>
  <c r="G421" s="1"/>
  <c r="F423" s="1"/>
  <c r="G423" s="1"/>
  <c r="J420"/>
  <c r="J419"/>
  <c r="J418"/>
  <c r="F418"/>
  <c r="G418" s="1"/>
  <c r="F420" s="1"/>
  <c r="G420" s="1"/>
  <c r="J417"/>
  <c r="J416"/>
  <c r="J415"/>
  <c r="F415"/>
  <c r="G415" s="1"/>
  <c r="F417" s="1"/>
  <c r="G417" s="1"/>
  <c r="J414"/>
  <c r="J413"/>
  <c r="J412"/>
  <c r="F412"/>
  <c r="G412" s="1"/>
  <c r="F414" s="1"/>
  <c r="G414" s="1"/>
  <c r="J411"/>
  <c r="J410"/>
  <c r="J409"/>
  <c r="F409"/>
  <c r="G409" s="1"/>
  <c r="F411" s="1"/>
  <c r="G411" s="1"/>
  <c r="J408"/>
  <c r="J407"/>
  <c r="J406"/>
  <c r="F406"/>
  <c r="G406" s="1"/>
  <c r="F408" s="1"/>
  <c r="G408" s="1"/>
  <c r="J405"/>
  <c r="J404"/>
  <c r="J403"/>
  <c r="F403"/>
  <c r="G403" s="1"/>
  <c r="F405" s="1"/>
  <c r="G405" s="1"/>
  <c r="J402"/>
  <c r="J401"/>
  <c r="J400"/>
  <c r="F400"/>
  <c r="G400" s="1"/>
  <c r="F402" s="1"/>
  <c r="G402" s="1"/>
  <c r="J399"/>
  <c r="J398"/>
  <c r="J397"/>
  <c r="F397"/>
  <c r="G397" s="1"/>
  <c r="F399" s="1"/>
  <c r="G399" s="1"/>
  <c r="J396"/>
  <c r="J395"/>
  <c r="J394"/>
  <c r="F394"/>
  <c r="G394" s="1"/>
  <c r="F396" s="1"/>
  <c r="G396" s="1"/>
  <c r="J393"/>
  <c r="J392"/>
  <c r="J391"/>
  <c r="F391"/>
  <c r="G391" s="1"/>
  <c r="F393" s="1"/>
  <c r="G393" s="1"/>
  <c r="J390"/>
  <c r="J389"/>
  <c r="J388"/>
  <c r="F388"/>
  <c r="G388" s="1"/>
  <c r="F390" s="1"/>
  <c r="G390" s="1"/>
  <c r="J387"/>
  <c r="J386"/>
  <c r="J385"/>
  <c r="F385"/>
  <c r="G385" s="1"/>
  <c r="F387" s="1"/>
  <c r="G387" s="1"/>
  <c r="J384"/>
  <c r="J383"/>
  <c r="J382"/>
  <c r="F382"/>
  <c r="G382" s="1"/>
  <c r="F384" s="1"/>
  <c r="G384" s="1"/>
  <c r="J372"/>
  <c r="J371"/>
  <c r="J370"/>
  <c r="G370"/>
  <c r="F371" s="1"/>
  <c r="G371" s="1"/>
  <c r="J369"/>
  <c r="G369"/>
  <c r="J368"/>
  <c r="G368"/>
  <c r="J367"/>
  <c r="G367"/>
  <c r="J366"/>
  <c r="J365"/>
  <c r="J364"/>
  <c r="G364"/>
  <c r="F365" s="1"/>
  <c r="G365" s="1"/>
  <c r="J363"/>
  <c r="J362"/>
  <c r="J361"/>
  <c r="F361"/>
  <c r="G361" s="1"/>
  <c r="J360"/>
  <c r="J359"/>
  <c r="J358"/>
  <c r="F358"/>
  <c r="G358" s="1"/>
  <c r="J357"/>
  <c r="J356"/>
  <c r="J355"/>
  <c r="F355"/>
  <c r="G355" s="1"/>
  <c r="J354"/>
  <c r="J353"/>
  <c r="J352"/>
  <c r="F352"/>
  <c r="G352" s="1"/>
  <c r="J351"/>
  <c r="J350"/>
  <c r="J349"/>
  <c r="F349"/>
  <c r="G349" s="1"/>
  <c r="J348"/>
  <c r="J347"/>
  <c r="J346"/>
  <c r="F346"/>
  <c r="G346" s="1"/>
  <c r="J345"/>
  <c r="J344"/>
  <c r="J343"/>
  <c r="F343"/>
  <c r="G343" s="1"/>
  <c r="J342"/>
  <c r="J341"/>
  <c r="J340"/>
  <c r="F340"/>
  <c r="G340" s="1"/>
  <c r="J339"/>
  <c r="J338"/>
  <c r="J337"/>
  <c r="F337"/>
  <c r="G337" s="1"/>
  <c r="J336"/>
  <c r="J335"/>
  <c r="J334"/>
  <c r="F334"/>
  <c r="G334" s="1"/>
  <c r="J333"/>
  <c r="J332"/>
  <c r="J331"/>
  <c r="F331"/>
  <c r="G331" s="1"/>
  <c r="J330"/>
  <c r="J329"/>
  <c r="J328"/>
  <c r="F328"/>
  <c r="G328" s="1"/>
  <c r="J327"/>
  <c r="J326"/>
  <c r="J325"/>
  <c r="F325"/>
  <c r="G325" s="1"/>
  <c r="J324"/>
  <c r="J323"/>
  <c r="J322"/>
  <c r="F322"/>
  <c r="G322" s="1"/>
  <c r="J312"/>
  <c r="J311"/>
  <c r="J310"/>
  <c r="G310"/>
  <c r="F312" s="1"/>
  <c r="G312" s="1"/>
  <c r="J309"/>
  <c r="G309"/>
  <c r="J308"/>
  <c r="G308"/>
  <c r="J307"/>
  <c r="G307"/>
  <c r="J306"/>
  <c r="J305"/>
  <c r="J304"/>
  <c r="G304"/>
  <c r="F306" s="1"/>
  <c r="G306" s="1"/>
  <c r="J303"/>
  <c r="J302"/>
  <c r="J301"/>
  <c r="F301"/>
  <c r="G301" s="1"/>
  <c r="J300"/>
  <c r="J299"/>
  <c r="J298"/>
  <c r="F298"/>
  <c r="G298" s="1"/>
  <c r="J297"/>
  <c r="J296"/>
  <c r="J295"/>
  <c r="F295"/>
  <c r="G295" s="1"/>
  <c r="J294"/>
  <c r="J293"/>
  <c r="J292"/>
  <c r="F292"/>
  <c r="G292" s="1"/>
  <c r="J291"/>
  <c r="J290"/>
  <c r="J289"/>
  <c r="F289"/>
  <c r="G289" s="1"/>
  <c r="J288"/>
  <c r="J287"/>
  <c r="J286"/>
  <c r="F286"/>
  <c r="G286" s="1"/>
  <c r="J285"/>
  <c r="J284"/>
  <c r="J283"/>
  <c r="F283"/>
  <c r="G283" s="1"/>
  <c r="J282"/>
  <c r="J281"/>
  <c r="J280"/>
  <c r="F280"/>
  <c r="G280" s="1"/>
  <c r="J279"/>
  <c r="J278"/>
  <c r="J277"/>
  <c r="F277"/>
  <c r="G277" s="1"/>
  <c r="J276"/>
  <c r="J275"/>
  <c r="J274"/>
  <c r="F274"/>
  <c r="G274" s="1"/>
  <c r="J273"/>
  <c r="J272"/>
  <c r="J271"/>
  <c r="F271"/>
  <c r="G271" s="1"/>
  <c r="J270"/>
  <c r="J269"/>
  <c r="J268"/>
  <c r="F268"/>
  <c r="G268" s="1"/>
  <c r="J267"/>
  <c r="J266"/>
  <c r="J265"/>
  <c r="F265"/>
  <c r="G265" s="1"/>
  <c r="J264"/>
  <c r="J263"/>
  <c r="J262"/>
  <c r="F262"/>
  <c r="G262" s="1"/>
  <c r="J252"/>
  <c r="J251"/>
  <c r="J250"/>
  <c r="G250"/>
  <c r="F251" s="1"/>
  <c r="G251" s="1"/>
  <c r="J249"/>
  <c r="G249"/>
  <c r="J248"/>
  <c r="G248"/>
  <c r="J247"/>
  <c r="G247"/>
  <c r="J246"/>
  <c r="J245"/>
  <c r="J244"/>
  <c r="G244"/>
  <c r="F245" s="1"/>
  <c r="G245" s="1"/>
  <c r="J243"/>
  <c r="J242"/>
  <c r="J241"/>
  <c r="F241"/>
  <c r="G241" s="1"/>
  <c r="J240"/>
  <c r="J239"/>
  <c r="J238"/>
  <c r="F238"/>
  <c r="G238" s="1"/>
  <c r="J237"/>
  <c r="J236"/>
  <c r="J235"/>
  <c r="F235"/>
  <c r="G235" s="1"/>
  <c r="J234"/>
  <c r="J233"/>
  <c r="J232"/>
  <c r="F232"/>
  <c r="G232" s="1"/>
  <c r="J231"/>
  <c r="J230"/>
  <c r="J229"/>
  <c r="F229"/>
  <c r="G229" s="1"/>
  <c r="J228"/>
  <c r="J227"/>
  <c r="J226"/>
  <c r="F226"/>
  <c r="G226" s="1"/>
  <c r="J225"/>
  <c r="J224"/>
  <c r="J223"/>
  <c r="F223"/>
  <c r="G223" s="1"/>
  <c r="J222"/>
  <c r="J221"/>
  <c r="J220"/>
  <c r="F220"/>
  <c r="G220" s="1"/>
  <c r="J219"/>
  <c r="J218"/>
  <c r="J217"/>
  <c r="F217"/>
  <c r="G217" s="1"/>
  <c r="J216"/>
  <c r="J215"/>
  <c r="J214"/>
  <c r="F214"/>
  <c r="G214" s="1"/>
  <c r="J213"/>
  <c r="J212"/>
  <c r="J211"/>
  <c r="F211"/>
  <c r="G211" s="1"/>
  <c r="J210"/>
  <c r="J209"/>
  <c r="J208"/>
  <c r="F208"/>
  <c r="G208" s="1"/>
  <c r="J207"/>
  <c r="J206"/>
  <c r="J205"/>
  <c r="F205"/>
  <c r="G205" s="1"/>
  <c r="J204"/>
  <c r="J203"/>
  <c r="J202"/>
  <c r="F202"/>
  <c r="G202" s="1"/>
  <c r="J192"/>
  <c r="J191"/>
  <c r="J190"/>
  <c r="G190"/>
  <c r="F192" s="1"/>
  <c r="G192" s="1"/>
  <c r="J189"/>
  <c r="G189"/>
  <c r="J188"/>
  <c r="G188"/>
  <c r="J187"/>
  <c r="G187"/>
  <c r="J186"/>
  <c r="J185"/>
  <c r="J184"/>
  <c r="G184"/>
  <c r="F186" s="1"/>
  <c r="G186" s="1"/>
  <c r="J183"/>
  <c r="J182"/>
  <c r="J181"/>
  <c r="F181"/>
  <c r="G181" s="1"/>
  <c r="J180"/>
  <c r="J179"/>
  <c r="J178"/>
  <c r="F178"/>
  <c r="G178" s="1"/>
  <c r="J177"/>
  <c r="J176"/>
  <c r="J175"/>
  <c r="F175"/>
  <c r="G175" s="1"/>
  <c r="J174"/>
  <c r="J173"/>
  <c r="J172"/>
  <c r="F172"/>
  <c r="G172" s="1"/>
  <c r="J171"/>
  <c r="J170"/>
  <c r="J169"/>
  <c r="F169"/>
  <c r="G169" s="1"/>
  <c r="J168"/>
  <c r="J167"/>
  <c r="J166"/>
  <c r="F166"/>
  <c r="G166" s="1"/>
  <c r="J165"/>
  <c r="J164"/>
  <c r="J163"/>
  <c r="F163"/>
  <c r="G163" s="1"/>
  <c r="J162"/>
  <c r="J161"/>
  <c r="J160"/>
  <c r="F160"/>
  <c r="G160" s="1"/>
  <c r="J159"/>
  <c r="J158"/>
  <c r="J157"/>
  <c r="F157"/>
  <c r="G157" s="1"/>
  <c r="J156"/>
  <c r="J155"/>
  <c r="J154"/>
  <c r="F154"/>
  <c r="G154" s="1"/>
  <c r="J153"/>
  <c r="J152"/>
  <c r="J151"/>
  <c r="F151"/>
  <c r="G151" s="1"/>
  <c r="J150"/>
  <c r="J149"/>
  <c r="J148"/>
  <c r="F148"/>
  <c r="G148" s="1"/>
  <c r="J147"/>
  <c r="J146"/>
  <c r="J145"/>
  <c r="F145"/>
  <c r="G145" s="1"/>
  <c r="J144"/>
  <c r="J143"/>
  <c r="J142"/>
  <c r="F142"/>
  <c r="G142" s="1"/>
  <c r="J132"/>
  <c r="J131"/>
  <c r="J130"/>
  <c r="G130"/>
  <c r="F131" s="1"/>
  <c r="G131" s="1"/>
  <c r="J129"/>
  <c r="G129"/>
  <c r="J128"/>
  <c r="G128"/>
  <c r="J127"/>
  <c r="G127"/>
  <c r="J126"/>
  <c r="J125"/>
  <c r="J124"/>
  <c r="G124"/>
  <c r="F125" s="1"/>
  <c r="G125" s="1"/>
  <c r="J123"/>
  <c r="J122"/>
  <c r="J121"/>
  <c r="F121"/>
  <c r="G121" s="1"/>
  <c r="F123" s="1"/>
  <c r="G123" s="1"/>
  <c r="J120"/>
  <c r="J119"/>
  <c r="J118"/>
  <c r="F118"/>
  <c r="G118" s="1"/>
  <c r="F120" s="1"/>
  <c r="G120" s="1"/>
  <c r="J117"/>
  <c r="J116"/>
  <c r="J115"/>
  <c r="F115"/>
  <c r="G115" s="1"/>
  <c r="F117" s="1"/>
  <c r="G117" s="1"/>
  <c r="J114"/>
  <c r="J113"/>
  <c r="J112"/>
  <c r="F112"/>
  <c r="G112" s="1"/>
  <c r="F114" s="1"/>
  <c r="G114" s="1"/>
  <c r="J111"/>
  <c r="J110"/>
  <c r="J109"/>
  <c r="F109"/>
  <c r="G109" s="1"/>
  <c r="F111" s="1"/>
  <c r="G111" s="1"/>
  <c r="J108"/>
  <c r="J107"/>
  <c r="J106"/>
  <c r="F106"/>
  <c r="G106" s="1"/>
  <c r="F108" s="1"/>
  <c r="G108" s="1"/>
  <c r="J105"/>
  <c r="J104"/>
  <c r="J103"/>
  <c r="F103"/>
  <c r="G103" s="1"/>
  <c r="F105" s="1"/>
  <c r="G105" s="1"/>
  <c r="J102"/>
  <c r="J101"/>
  <c r="J100"/>
  <c r="F100"/>
  <c r="G100" s="1"/>
  <c r="F102" s="1"/>
  <c r="G102" s="1"/>
  <c r="J99"/>
  <c r="J98"/>
  <c r="J97"/>
  <c r="F97"/>
  <c r="G97" s="1"/>
  <c r="F99" s="1"/>
  <c r="G99" s="1"/>
  <c r="J96"/>
  <c r="J95"/>
  <c r="J94"/>
  <c r="F94"/>
  <c r="G94" s="1"/>
  <c r="F96" s="1"/>
  <c r="G96" s="1"/>
  <c r="J93"/>
  <c r="J92"/>
  <c r="J91"/>
  <c r="F91"/>
  <c r="G91" s="1"/>
  <c r="F93" s="1"/>
  <c r="G93" s="1"/>
  <c r="J90"/>
  <c r="J89"/>
  <c r="J88"/>
  <c r="F88"/>
  <c r="G88" s="1"/>
  <c r="F90" s="1"/>
  <c r="G90" s="1"/>
  <c r="J87"/>
  <c r="J86"/>
  <c r="J85"/>
  <c r="F85"/>
  <c r="G85" s="1"/>
  <c r="F87" s="1"/>
  <c r="G87" s="1"/>
  <c r="J84"/>
  <c r="J83"/>
  <c r="J82"/>
  <c r="F82"/>
  <c r="G82" s="1"/>
  <c r="K278" i="7"/>
  <c r="K277"/>
  <c r="K276"/>
  <c r="K275"/>
  <c r="K274"/>
  <c r="K273"/>
  <c r="K272"/>
  <c r="K271"/>
  <c r="K270"/>
  <c r="K259"/>
  <c r="K258"/>
  <c r="K257"/>
  <c r="K256"/>
  <c r="K255"/>
  <c r="K254"/>
  <c r="K253"/>
  <c r="K252"/>
  <c r="K251"/>
  <c r="K240"/>
  <c r="K239"/>
  <c r="K238"/>
  <c r="K237"/>
  <c r="K236"/>
  <c r="K235"/>
  <c r="K234"/>
  <c r="K233"/>
  <c r="K232"/>
  <c r="K221"/>
  <c r="K220"/>
  <c r="K219"/>
  <c r="K218"/>
  <c r="K217"/>
  <c r="K216"/>
  <c r="K215"/>
  <c r="K214"/>
  <c r="K213"/>
  <c r="K202"/>
  <c r="K201"/>
  <c r="K200"/>
  <c r="K199"/>
  <c r="K198"/>
  <c r="K197"/>
  <c r="K196"/>
  <c r="K195"/>
  <c r="K194"/>
  <c r="K183"/>
  <c r="K182"/>
  <c r="K181"/>
  <c r="K180"/>
  <c r="K179"/>
  <c r="K178"/>
  <c r="K177"/>
  <c r="K176"/>
  <c r="K175"/>
  <c r="K164"/>
  <c r="K163"/>
  <c r="K162"/>
  <c r="K161"/>
  <c r="K160"/>
  <c r="K159"/>
  <c r="K158"/>
  <c r="K157"/>
  <c r="K156"/>
  <c r="K145"/>
  <c r="K144"/>
  <c r="K143"/>
  <c r="K142"/>
  <c r="K141"/>
  <c r="K140"/>
  <c r="K139"/>
  <c r="K138"/>
  <c r="K137"/>
  <c r="J278"/>
  <c r="F278"/>
  <c r="G278" s="1"/>
  <c r="J277"/>
  <c r="G277"/>
  <c r="J276"/>
  <c r="E276"/>
  <c r="G276" s="1"/>
  <c r="J275"/>
  <c r="E275"/>
  <c r="G275" s="1"/>
  <c r="J274"/>
  <c r="E274"/>
  <c r="G274" s="1"/>
  <c r="J273"/>
  <c r="G273"/>
  <c r="J272"/>
  <c r="G272"/>
  <c r="J271"/>
  <c r="E271"/>
  <c r="G271" s="1"/>
  <c r="J270"/>
  <c r="E270"/>
  <c r="G270" s="1"/>
  <c r="J269"/>
  <c r="G269"/>
  <c r="J259"/>
  <c r="F259"/>
  <c r="G259" s="1"/>
  <c r="J258"/>
  <c r="G258"/>
  <c r="J257"/>
  <c r="E257"/>
  <c r="G257" s="1"/>
  <c r="J256"/>
  <c r="E256"/>
  <c r="G256" s="1"/>
  <c r="J255"/>
  <c r="E255"/>
  <c r="G255" s="1"/>
  <c r="J254"/>
  <c r="G254"/>
  <c r="J253"/>
  <c r="G253"/>
  <c r="J252"/>
  <c r="E252"/>
  <c r="G252" s="1"/>
  <c r="J251"/>
  <c r="E251"/>
  <c r="G251" s="1"/>
  <c r="J250"/>
  <c r="G250"/>
  <c r="J240"/>
  <c r="F240"/>
  <c r="G240" s="1"/>
  <c r="J239"/>
  <c r="G239"/>
  <c r="J238"/>
  <c r="E238"/>
  <c r="G238" s="1"/>
  <c r="J237"/>
  <c r="E237"/>
  <c r="G237" s="1"/>
  <c r="J236"/>
  <c r="E236"/>
  <c r="G236" s="1"/>
  <c r="J235"/>
  <c r="G235"/>
  <c r="J234"/>
  <c r="G234"/>
  <c r="J233"/>
  <c r="E233"/>
  <c r="G233" s="1"/>
  <c r="J232"/>
  <c r="E232"/>
  <c r="G232" s="1"/>
  <c r="J231"/>
  <c r="G231"/>
  <c r="J221"/>
  <c r="F221"/>
  <c r="G221" s="1"/>
  <c r="J220"/>
  <c r="G220"/>
  <c r="J219"/>
  <c r="E219"/>
  <c r="G219" s="1"/>
  <c r="J218"/>
  <c r="E218"/>
  <c r="G218" s="1"/>
  <c r="J217"/>
  <c r="E217"/>
  <c r="G217" s="1"/>
  <c r="J216"/>
  <c r="G216"/>
  <c r="J215"/>
  <c r="G215"/>
  <c r="J214"/>
  <c r="E214"/>
  <c r="G214" s="1"/>
  <c r="J213"/>
  <c r="E213"/>
  <c r="G213" s="1"/>
  <c r="J212"/>
  <c r="G212"/>
  <c r="J202"/>
  <c r="F202"/>
  <c r="G202" s="1"/>
  <c r="J201"/>
  <c r="G201"/>
  <c r="J200"/>
  <c r="E200"/>
  <c r="G200" s="1"/>
  <c r="J199"/>
  <c r="E199"/>
  <c r="G199" s="1"/>
  <c r="J198"/>
  <c r="E198"/>
  <c r="G198" s="1"/>
  <c r="J197"/>
  <c r="G197"/>
  <c r="J196"/>
  <c r="G196"/>
  <c r="J195"/>
  <c r="E195"/>
  <c r="G195" s="1"/>
  <c r="J194"/>
  <c r="E194"/>
  <c r="G194" s="1"/>
  <c r="J193"/>
  <c r="G193"/>
  <c r="J183"/>
  <c r="F183"/>
  <c r="G183" s="1"/>
  <c r="J182"/>
  <c r="G182"/>
  <c r="J181"/>
  <c r="E181"/>
  <c r="G181" s="1"/>
  <c r="J180"/>
  <c r="E180"/>
  <c r="G180" s="1"/>
  <c r="J179"/>
  <c r="E179"/>
  <c r="G179" s="1"/>
  <c r="J178"/>
  <c r="G178"/>
  <c r="J177"/>
  <c r="G177"/>
  <c r="J176"/>
  <c r="E176"/>
  <c r="G176" s="1"/>
  <c r="J175"/>
  <c r="E175"/>
  <c r="G175" s="1"/>
  <c r="J174"/>
  <c r="G174"/>
  <c r="J164"/>
  <c r="F164"/>
  <c r="G164" s="1"/>
  <c r="J163"/>
  <c r="G163"/>
  <c r="J162"/>
  <c r="E162"/>
  <c r="G162" s="1"/>
  <c r="J161"/>
  <c r="E161"/>
  <c r="G161" s="1"/>
  <c r="J160"/>
  <c r="E160"/>
  <c r="G160" s="1"/>
  <c r="J159"/>
  <c r="G159"/>
  <c r="J158"/>
  <c r="G158"/>
  <c r="J157"/>
  <c r="E157"/>
  <c r="G157" s="1"/>
  <c r="J156"/>
  <c r="E156"/>
  <c r="G156" s="1"/>
  <c r="J155"/>
  <c r="G155"/>
  <c r="J145"/>
  <c r="F145"/>
  <c r="G145" s="1"/>
  <c r="J144"/>
  <c r="G144"/>
  <c r="J143"/>
  <c r="E143"/>
  <c r="G143" s="1"/>
  <c r="J142"/>
  <c r="E142"/>
  <c r="G142" s="1"/>
  <c r="J141"/>
  <c r="E141"/>
  <c r="G141" s="1"/>
  <c r="J140"/>
  <c r="G140"/>
  <c r="J139"/>
  <c r="G139"/>
  <c r="J138"/>
  <c r="E138"/>
  <c r="G138" s="1"/>
  <c r="J137"/>
  <c r="E137"/>
  <c r="G137" s="1"/>
  <c r="J136"/>
  <c r="G136"/>
  <c r="J126"/>
  <c r="G126"/>
  <c r="J125"/>
  <c r="G125"/>
  <c r="J115"/>
  <c r="G115"/>
  <c r="J114"/>
  <c r="G114"/>
  <c r="J113"/>
  <c r="G113"/>
  <c r="J112"/>
  <c r="G112"/>
  <c r="D49" i="12" l="1"/>
  <c r="F305" i="8"/>
  <c r="G305" s="1"/>
  <c r="D72" i="40"/>
  <c r="D103"/>
  <c r="P60" i="43"/>
  <c r="Q61"/>
  <c r="P62"/>
  <c r="Q63"/>
  <c r="P64"/>
  <c r="Q65"/>
  <c r="P66"/>
  <c r="Q67"/>
  <c r="P68"/>
  <c r="Q69"/>
  <c r="P70"/>
  <c r="Q71"/>
  <c r="P72"/>
  <c r="Q73"/>
  <c r="P92"/>
  <c r="D67" i="9"/>
  <c r="D86"/>
  <c r="D143"/>
  <c r="D200"/>
  <c r="D219"/>
  <c r="D96" i="43"/>
  <c r="D40" i="42"/>
  <c r="D160"/>
  <c r="D70"/>
  <c r="D41" i="40"/>
  <c r="D126" i="12"/>
  <c r="D147"/>
  <c r="D281"/>
  <c r="D369"/>
  <c r="D457"/>
  <c r="D633"/>
  <c r="D181"/>
  <c r="D501"/>
  <c r="D589"/>
  <c r="D181" i="9"/>
  <c r="D105"/>
  <c r="D29"/>
  <c r="D48"/>
  <c r="D162"/>
  <c r="F191" i="8"/>
  <c r="G191" s="1"/>
  <c r="F185"/>
  <c r="G185" s="1"/>
  <c r="F311"/>
  <c r="G311" s="1"/>
  <c r="F126"/>
  <c r="G126" s="1"/>
  <c r="F132"/>
  <c r="G132" s="1"/>
  <c r="F246"/>
  <c r="G246" s="1"/>
  <c r="F252"/>
  <c r="G252" s="1"/>
  <c r="F366"/>
  <c r="G366" s="1"/>
  <c r="F372"/>
  <c r="G372" s="1"/>
  <c r="F432"/>
  <c r="G432" s="1"/>
  <c r="F485"/>
  <c r="G485" s="1"/>
  <c r="F491"/>
  <c r="G491" s="1"/>
  <c r="F546"/>
  <c r="G546" s="1"/>
  <c r="F552"/>
  <c r="G552" s="1"/>
  <c r="F605"/>
  <c r="G605" s="1"/>
  <c r="F611"/>
  <c r="G611" s="1"/>
  <c r="F725"/>
  <c r="G725" s="1"/>
  <c r="F731"/>
  <c r="G731" s="1"/>
  <c r="F786"/>
  <c r="G786" s="1"/>
  <c r="F792"/>
  <c r="G792" s="1"/>
  <c r="F845"/>
  <c r="G845" s="1"/>
  <c r="F851"/>
  <c r="G851" s="1"/>
  <c r="F626"/>
  <c r="G626" s="1"/>
  <c r="F662"/>
  <c r="G662" s="1"/>
  <c r="F635"/>
  <c r="G635" s="1"/>
  <c r="D148" i="7"/>
  <c r="D22" i="10"/>
  <c r="D36"/>
  <c r="D128"/>
  <c r="D220"/>
  <c r="D243"/>
  <c r="D82"/>
  <c r="D174"/>
  <c r="F653" i="8"/>
  <c r="G653" s="1"/>
  <c r="F689"/>
  <c r="G689" s="1"/>
  <c r="F641"/>
  <c r="G641" s="1"/>
  <c r="F638"/>
  <c r="G638" s="1"/>
  <c r="F647"/>
  <c r="G647" s="1"/>
  <c r="F630"/>
  <c r="G630" s="1"/>
  <c r="F651"/>
  <c r="G651" s="1"/>
  <c r="F659"/>
  <c r="G659" s="1"/>
  <c r="D105" i="7"/>
  <c r="D186"/>
  <c r="D205"/>
  <c r="D129"/>
  <c r="D243"/>
  <c r="D262"/>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413" i="12"/>
  <c r="D325"/>
  <c r="D74"/>
  <c r="D136"/>
  <c r="D158"/>
  <c r="D193"/>
  <c r="D169"/>
  <c r="D237"/>
  <c r="D545"/>
  <c r="D197" i="10"/>
  <c r="D151"/>
  <c r="D105"/>
  <c r="D59"/>
  <c r="F645" i="8"/>
  <c r="G645" s="1"/>
  <c r="F657"/>
  <c r="G657" s="1"/>
  <c r="F687"/>
  <c r="G687" s="1"/>
  <c r="F693"/>
  <c r="G693" s="1"/>
  <c r="F692"/>
  <c r="G692" s="1"/>
  <c r="F699"/>
  <c r="G699" s="1"/>
  <c r="F698"/>
  <c r="G698" s="1"/>
  <c r="F633"/>
  <c r="G633" s="1"/>
  <c r="F624"/>
  <c r="G624" s="1"/>
  <c r="F666"/>
  <c r="G666" s="1"/>
  <c r="F665"/>
  <c r="G665" s="1"/>
  <c r="F744"/>
  <c r="G744" s="1"/>
  <c r="F743"/>
  <c r="G743" s="1"/>
  <c r="F672"/>
  <c r="G672" s="1"/>
  <c r="F671"/>
  <c r="G671" s="1"/>
  <c r="F684"/>
  <c r="G684" s="1"/>
  <c r="F696"/>
  <c r="G696" s="1"/>
  <c r="F695"/>
  <c r="G695" s="1"/>
  <c r="F804"/>
  <c r="G804" s="1"/>
  <c r="F803"/>
  <c r="G803" s="1"/>
  <c r="F705"/>
  <c r="G705" s="1"/>
  <c r="F704"/>
  <c r="G704" s="1"/>
  <c r="F711"/>
  <c r="G711" s="1"/>
  <c r="F710"/>
  <c r="G710" s="1"/>
  <c r="F717"/>
  <c r="G717" s="1"/>
  <c r="F716"/>
  <c r="G716" s="1"/>
  <c r="F723"/>
  <c r="G723" s="1"/>
  <c r="F722"/>
  <c r="G722" s="1"/>
  <c r="F747"/>
  <c r="G747" s="1"/>
  <c r="F746"/>
  <c r="G746" s="1"/>
  <c r="F753"/>
  <c r="G753" s="1"/>
  <c r="F752"/>
  <c r="G752" s="1"/>
  <c r="F759"/>
  <c r="G759" s="1"/>
  <c r="F758"/>
  <c r="G758" s="1"/>
  <c r="F765"/>
  <c r="G765" s="1"/>
  <c r="F764"/>
  <c r="G764" s="1"/>
  <c r="F771"/>
  <c r="G771" s="1"/>
  <c r="F770"/>
  <c r="G770" s="1"/>
  <c r="F777"/>
  <c r="G777" s="1"/>
  <c r="F776"/>
  <c r="G776" s="1"/>
  <c r="F783"/>
  <c r="G783" s="1"/>
  <c r="F782"/>
  <c r="G782" s="1"/>
  <c r="F807"/>
  <c r="G807" s="1"/>
  <c r="F806"/>
  <c r="G806" s="1"/>
  <c r="F813"/>
  <c r="G813" s="1"/>
  <c r="F812"/>
  <c r="G812" s="1"/>
  <c r="F819"/>
  <c r="G819" s="1"/>
  <c r="F818"/>
  <c r="G818" s="1"/>
  <c r="F825"/>
  <c r="G825" s="1"/>
  <c r="F824"/>
  <c r="G824" s="1"/>
  <c r="F831"/>
  <c r="G831" s="1"/>
  <c r="F830"/>
  <c r="G830" s="1"/>
  <c r="F837"/>
  <c r="G837" s="1"/>
  <c r="F836"/>
  <c r="G836" s="1"/>
  <c r="F843"/>
  <c r="G843" s="1"/>
  <c r="F842"/>
  <c r="G842" s="1"/>
  <c r="F702"/>
  <c r="G702" s="1"/>
  <c r="F701"/>
  <c r="G701" s="1"/>
  <c r="F714"/>
  <c r="G714" s="1"/>
  <c r="F713"/>
  <c r="G713" s="1"/>
  <c r="F750"/>
  <c r="G750" s="1"/>
  <c r="F749"/>
  <c r="G749" s="1"/>
  <c r="F756"/>
  <c r="G756" s="1"/>
  <c r="F755"/>
  <c r="G755" s="1"/>
  <c r="F762"/>
  <c r="G762" s="1"/>
  <c r="F761"/>
  <c r="G761" s="1"/>
  <c r="F768"/>
  <c r="G768" s="1"/>
  <c r="F767"/>
  <c r="G767" s="1"/>
  <c r="F774"/>
  <c r="G774" s="1"/>
  <c r="F773"/>
  <c r="G773" s="1"/>
  <c r="F780"/>
  <c r="G780" s="1"/>
  <c r="F779"/>
  <c r="G779" s="1"/>
  <c r="F810"/>
  <c r="G810" s="1"/>
  <c r="F809"/>
  <c r="G809" s="1"/>
  <c r="F816"/>
  <c r="G816" s="1"/>
  <c r="F815"/>
  <c r="G815" s="1"/>
  <c r="F822"/>
  <c r="G822" s="1"/>
  <c r="F821"/>
  <c r="G821" s="1"/>
  <c r="F828"/>
  <c r="G828" s="1"/>
  <c r="F827"/>
  <c r="G827" s="1"/>
  <c r="F834"/>
  <c r="G834" s="1"/>
  <c r="F833"/>
  <c r="G833" s="1"/>
  <c r="F840"/>
  <c r="G840" s="1"/>
  <c r="F839"/>
  <c r="G839" s="1"/>
  <c r="F708"/>
  <c r="G708" s="1"/>
  <c r="F707"/>
  <c r="G707" s="1"/>
  <c r="F720"/>
  <c r="G720" s="1"/>
  <c r="F719"/>
  <c r="G719" s="1"/>
  <c r="F465"/>
  <c r="G465" s="1"/>
  <c r="F464"/>
  <c r="G464" s="1"/>
  <c r="F471"/>
  <c r="G471" s="1"/>
  <c r="F470"/>
  <c r="G470" s="1"/>
  <c r="F477"/>
  <c r="G477" s="1"/>
  <c r="F476"/>
  <c r="G476" s="1"/>
  <c r="F483"/>
  <c r="G483" s="1"/>
  <c r="F482"/>
  <c r="G482" s="1"/>
  <c r="F425"/>
  <c r="G425" s="1"/>
  <c r="F383"/>
  <c r="G383" s="1"/>
  <c r="F386"/>
  <c r="G386" s="1"/>
  <c r="F389"/>
  <c r="G389" s="1"/>
  <c r="F392"/>
  <c r="G392" s="1"/>
  <c r="F395"/>
  <c r="G395" s="1"/>
  <c r="F398"/>
  <c r="G398" s="1"/>
  <c r="F401"/>
  <c r="G401" s="1"/>
  <c r="F404"/>
  <c r="G404" s="1"/>
  <c r="F407"/>
  <c r="G407" s="1"/>
  <c r="F410"/>
  <c r="G410" s="1"/>
  <c r="F413"/>
  <c r="G413" s="1"/>
  <c r="F416"/>
  <c r="G416" s="1"/>
  <c r="F419"/>
  <c r="G419" s="1"/>
  <c r="F422"/>
  <c r="G422" s="1"/>
  <c r="F443"/>
  <c r="G443" s="1"/>
  <c r="F446"/>
  <c r="G446" s="1"/>
  <c r="F449"/>
  <c r="G449" s="1"/>
  <c r="F452"/>
  <c r="G452" s="1"/>
  <c r="F455"/>
  <c r="G455" s="1"/>
  <c r="F458"/>
  <c r="G458" s="1"/>
  <c r="F462"/>
  <c r="G462" s="1"/>
  <c r="F461"/>
  <c r="G461" s="1"/>
  <c r="F468"/>
  <c r="G468" s="1"/>
  <c r="F467"/>
  <c r="G467" s="1"/>
  <c r="F474"/>
  <c r="G474" s="1"/>
  <c r="F473"/>
  <c r="G473" s="1"/>
  <c r="F480"/>
  <c r="G480" s="1"/>
  <c r="F479"/>
  <c r="G479" s="1"/>
  <c r="F504"/>
  <c r="G504" s="1"/>
  <c r="F503"/>
  <c r="G503" s="1"/>
  <c r="F564"/>
  <c r="G564" s="1"/>
  <c r="F563"/>
  <c r="G563" s="1"/>
  <c r="F506"/>
  <c r="G506" s="1"/>
  <c r="F509"/>
  <c r="G509" s="1"/>
  <c r="F512"/>
  <c r="G512" s="1"/>
  <c r="F515"/>
  <c r="G515" s="1"/>
  <c r="F518"/>
  <c r="G518" s="1"/>
  <c r="F521"/>
  <c r="G521" s="1"/>
  <c r="F524"/>
  <c r="G524" s="1"/>
  <c r="F527"/>
  <c r="G527" s="1"/>
  <c r="F530"/>
  <c r="G530" s="1"/>
  <c r="F533"/>
  <c r="G533" s="1"/>
  <c r="F536"/>
  <c r="G536" s="1"/>
  <c r="F539"/>
  <c r="G539" s="1"/>
  <c r="F542"/>
  <c r="G542" s="1"/>
  <c r="F566"/>
  <c r="G566" s="1"/>
  <c r="F569"/>
  <c r="G569" s="1"/>
  <c r="F572"/>
  <c r="G572" s="1"/>
  <c r="F575"/>
  <c r="G575" s="1"/>
  <c r="F578"/>
  <c r="G578" s="1"/>
  <c r="F581"/>
  <c r="G581" s="1"/>
  <c r="F584"/>
  <c r="G584" s="1"/>
  <c r="F587"/>
  <c r="G587" s="1"/>
  <c r="F590"/>
  <c r="G590" s="1"/>
  <c r="F593"/>
  <c r="G593" s="1"/>
  <c r="F596"/>
  <c r="G596" s="1"/>
  <c r="F599"/>
  <c r="G599" s="1"/>
  <c r="F602"/>
  <c r="G602" s="1"/>
  <c r="F150"/>
  <c r="G150" s="1"/>
  <c r="F149"/>
  <c r="G149" s="1"/>
  <c r="F156"/>
  <c r="G156" s="1"/>
  <c r="F155"/>
  <c r="G155" s="1"/>
  <c r="F168"/>
  <c r="G168" s="1"/>
  <c r="F167"/>
  <c r="G167" s="1"/>
  <c r="F174"/>
  <c r="G174" s="1"/>
  <c r="F173"/>
  <c r="G173" s="1"/>
  <c r="F180"/>
  <c r="G180" s="1"/>
  <c r="F179"/>
  <c r="G179" s="1"/>
  <c r="F204"/>
  <c r="G204" s="1"/>
  <c r="F203"/>
  <c r="G203" s="1"/>
  <c r="F147"/>
  <c r="G147" s="1"/>
  <c r="F146"/>
  <c r="G146" s="1"/>
  <c r="F153"/>
  <c r="G153" s="1"/>
  <c r="F152"/>
  <c r="G152" s="1"/>
  <c r="F159"/>
  <c r="G159" s="1"/>
  <c r="F158"/>
  <c r="G158" s="1"/>
  <c r="F165"/>
  <c r="G165" s="1"/>
  <c r="F164"/>
  <c r="G164" s="1"/>
  <c r="F171"/>
  <c r="G171" s="1"/>
  <c r="F170"/>
  <c r="G170" s="1"/>
  <c r="F177"/>
  <c r="G177" s="1"/>
  <c r="F176"/>
  <c r="G176" s="1"/>
  <c r="F183"/>
  <c r="G183" s="1"/>
  <c r="F182"/>
  <c r="G182" s="1"/>
  <c r="F210"/>
  <c r="G210" s="1"/>
  <c r="F209"/>
  <c r="G209" s="1"/>
  <c r="F216"/>
  <c r="G216" s="1"/>
  <c r="F215"/>
  <c r="G215" s="1"/>
  <c r="F162"/>
  <c r="G162" s="1"/>
  <c r="F161"/>
  <c r="G161" s="1"/>
  <c r="F144"/>
  <c r="G144" s="1"/>
  <c r="F143"/>
  <c r="G143" s="1"/>
  <c r="F207"/>
  <c r="G207" s="1"/>
  <c r="F206"/>
  <c r="G206" s="1"/>
  <c r="F213"/>
  <c r="G213" s="1"/>
  <c r="F212"/>
  <c r="G212" s="1"/>
  <c r="F219"/>
  <c r="G219" s="1"/>
  <c r="F218"/>
  <c r="G218" s="1"/>
  <c r="F264"/>
  <c r="G264" s="1"/>
  <c r="F263"/>
  <c r="G263" s="1"/>
  <c r="F327"/>
  <c r="G327" s="1"/>
  <c r="F326"/>
  <c r="G326" s="1"/>
  <c r="F333"/>
  <c r="G333" s="1"/>
  <c r="F332"/>
  <c r="G332" s="1"/>
  <c r="F339"/>
  <c r="G339" s="1"/>
  <c r="F338"/>
  <c r="G338" s="1"/>
  <c r="F345"/>
  <c r="G345" s="1"/>
  <c r="F344"/>
  <c r="G344" s="1"/>
  <c r="F351"/>
  <c r="G351" s="1"/>
  <c r="F350"/>
  <c r="G350" s="1"/>
  <c r="F357"/>
  <c r="G357" s="1"/>
  <c r="F356"/>
  <c r="G356" s="1"/>
  <c r="F363"/>
  <c r="G363" s="1"/>
  <c r="F362"/>
  <c r="G362" s="1"/>
  <c r="F225"/>
  <c r="G225" s="1"/>
  <c r="F224"/>
  <c r="G224" s="1"/>
  <c r="F231"/>
  <c r="G231" s="1"/>
  <c r="F230"/>
  <c r="G230" s="1"/>
  <c r="F237"/>
  <c r="G237" s="1"/>
  <c r="F236"/>
  <c r="G236" s="1"/>
  <c r="F243"/>
  <c r="G243" s="1"/>
  <c r="F242"/>
  <c r="G242" s="1"/>
  <c r="F267"/>
  <c r="G267" s="1"/>
  <c r="F266"/>
  <c r="G266" s="1"/>
  <c r="F273"/>
  <c r="G273" s="1"/>
  <c r="F272"/>
  <c r="G272" s="1"/>
  <c r="F279"/>
  <c r="G279" s="1"/>
  <c r="F278"/>
  <c r="G278" s="1"/>
  <c r="F285"/>
  <c r="G285" s="1"/>
  <c r="F284"/>
  <c r="G284" s="1"/>
  <c r="F291"/>
  <c r="G291" s="1"/>
  <c r="F290"/>
  <c r="G290" s="1"/>
  <c r="F297"/>
  <c r="G297" s="1"/>
  <c r="F296"/>
  <c r="G296" s="1"/>
  <c r="F303"/>
  <c r="G303" s="1"/>
  <c r="F302"/>
  <c r="G302" s="1"/>
  <c r="F330"/>
  <c r="G330" s="1"/>
  <c r="F329"/>
  <c r="G329" s="1"/>
  <c r="F336"/>
  <c r="G336" s="1"/>
  <c r="F335"/>
  <c r="G335" s="1"/>
  <c r="F342"/>
  <c r="G342" s="1"/>
  <c r="F341"/>
  <c r="G341" s="1"/>
  <c r="F348"/>
  <c r="G348" s="1"/>
  <c r="F347"/>
  <c r="G347" s="1"/>
  <c r="F354"/>
  <c r="G354" s="1"/>
  <c r="F353"/>
  <c r="G353" s="1"/>
  <c r="F360"/>
  <c r="G360" s="1"/>
  <c r="F359"/>
  <c r="G359" s="1"/>
  <c r="F222"/>
  <c r="G222" s="1"/>
  <c r="F221"/>
  <c r="G221" s="1"/>
  <c r="F228"/>
  <c r="G228" s="1"/>
  <c r="F227"/>
  <c r="G227" s="1"/>
  <c r="F234"/>
  <c r="G234" s="1"/>
  <c r="F233"/>
  <c r="G233" s="1"/>
  <c r="F240"/>
  <c r="G240" s="1"/>
  <c r="F239"/>
  <c r="G239" s="1"/>
  <c r="F270"/>
  <c r="G270" s="1"/>
  <c r="F269"/>
  <c r="G269" s="1"/>
  <c r="F276"/>
  <c r="G276" s="1"/>
  <c r="F275"/>
  <c r="G275" s="1"/>
  <c r="F282"/>
  <c r="G282" s="1"/>
  <c r="F281"/>
  <c r="G281" s="1"/>
  <c r="F288"/>
  <c r="G288" s="1"/>
  <c r="F287"/>
  <c r="G287" s="1"/>
  <c r="F294"/>
  <c r="G294" s="1"/>
  <c r="F293"/>
  <c r="G293" s="1"/>
  <c r="F300"/>
  <c r="G300" s="1"/>
  <c r="F299"/>
  <c r="G299" s="1"/>
  <c r="F324"/>
  <c r="G324" s="1"/>
  <c r="F323"/>
  <c r="G323" s="1"/>
  <c r="F84"/>
  <c r="G84" s="1"/>
  <c r="F83"/>
  <c r="G83" s="1"/>
  <c r="F86"/>
  <c r="G86" s="1"/>
  <c r="F89"/>
  <c r="G89" s="1"/>
  <c r="F92"/>
  <c r="G92" s="1"/>
  <c r="F95"/>
  <c r="G95" s="1"/>
  <c r="F98"/>
  <c r="G98" s="1"/>
  <c r="F101"/>
  <c r="G101" s="1"/>
  <c r="F104"/>
  <c r="G104" s="1"/>
  <c r="F107"/>
  <c r="G107" s="1"/>
  <c r="F110"/>
  <c r="G110" s="1"/>
  <c r="F113"/>
  <c r="G113" s="1"/>
  <c r="F116"/>
  <c r="G116" s="1"/>
  <c r="F119"/>
  <c r="G119" s="1"/>
  <c r="F122"/>
  <c r="G122" s="1"/>
  <c r="D224" i="7"/>
  <c r="D167"/>
  <c r="D118"/>
  <c r="G16" i="46"/>
  <c r="H16"/>
  <c r="I16"/>
  <c r="J16"/>
  <c r="K16"/>
  <c r="L16"/>
  <c r="M16"/>
  <c r="N16"/>
  <c r="O16"/>
  <c r="I21" i="27"/>
  <c r="G34" i="45"/>
  <c r="H34"/>
  <c r="I34"/>
  <c r="J34"/>
  <c r="K34"/>
  <c r="L34"/>
  <c r="M34"/>
  <c r="N34"/>
  <c r="O34"/>
  <c r="P34"/>
  <c r="I10" i="27" s="1"/>
  <c r="G48" i="21"/>
  <c r="H48"/>
  <c r="I48"/>
  <c r="J48"/>
  <c r="K48"/>
  <c r="L48"/>
  <c r="M48"/>
  <c r="N48"/>
  <c r="P48"/>
  <c r="I5" i="27" s="1"/>
  <c r="O48" i="21"/>
  <c r="H74" i="22"/>
  <c r="I74"/>
  <c r="J74"/>
  <c r="K74"/>
  <c r="L74"/>
  <c r="M74"/>
  <c r="N74"/>
  <c r="O74"/>
  <c r="P74"/>
  <c r="I6" i="27" s="1"/>
  <c r="G74" i="22"/>
  <c r="D5" i="7" l="1"/>
  <c r="D375" i="8"/>
  <c r="D135"/>
  <c r="D615"/>
  <c r="D435"/>
  <c r="D795"/>
  <c r="D735"/>
  <c r="D675"/>
  <c r="D75"/>
  <c r="D315"/>
  <c r="D255"/>
  <c r="D555"/>
  <c r="D495"/>
  <c r="D195"/>
  <c r="J36" i="42" l="1"/>
  <c r="J35"/>
  <c r="J34"/>
  <c r="J33"/>
  <c r="J32"/>
  <c r="J31"/>
  <c r="J30"/>
  <c r="J29"/>
  <c r="J28"/>
  <c r="J27"/>
  <c r="J26"/>
  <c r="J25"/>
  <c r="J24"/>
  <c r="J23"/>
  <c r="J22"/>
  <c r="J21"/>
  <c r="J20"/>
  <c r="J19"/>
  <c r="J37" i="40"/>
  <c r="J36"/>
  <c r="J35"/>
  <c r="J34"/>
  <c r="J33"/>
  <c r="J32"/>
  <c r="J31"/>
  <c r="J30"/>
  <c r="J29"/>
  <c r="J28"/>
  <c r="J27"/>
  <c r="J26"/>
  <c r="J25"/>
  <c r="J24"/>
  <c r="J23"/>
  <c r="J22"/>
  <c r="J21"/>
  <c r="J20"/>
  <c r="J19"/>
  <c r="J46" i="12"/>
  <c r="J25" i="9"/>
  <c r="J24"/>
  <c r="J23"/>
  <c r="J22"/>
  <c r="J21"/>
  <c r="J20"/>
  <c r="J19"/>
  <c r="P43" i="48"/>
  <c r="I13" i="27" s="1"/>
  <c r="O43" i="48"/>
  <c r="N43"/>
  <c r="M43"/>
  <c r="L43"/>
  <c r="K43"/>
  <c r="J43"/>
  <c r="I43"/>
  <c r="H43"/>
  <c r="G43"/>
  <c r="I12" i="27" l="1"/>
  <c r="O50" i="47"/>
  <c r="D341" i="38"/>
  <c r="E341"/>
  <c r="AB341"/>
  <c r="AC341"/>
  <c r="AD341"/>
  <c r="AF341"/>
  <c r="AG341"/>
  <c r="AH341"/>
  <c r="AJ341"/>
  <c r="AK341"/>
  <c r="AL341"/>
  <c r="AN341"/>
  <c r="AO341"/>
  <c r="AP341"/>
  <c r="D225"/>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D30"/>
  <c r="E30"/>
  <c r="D31"/>
  <c r="E31"/>
  <c r="D32"/>
  <c r="E32"/>
  <c r="D33"/>
  <c r="E33"/>
  <c r="D34"/>
  <c r="E34"/>
  <c r="D35"/>
  <c r="E35"/>
  <c r="D36"/>
  <c r="E36"/>
  <c r="D37"/>
  <c r="E37"/>
  <c r="D38"/>
  <c r="E38"/>
  <c r="D39"/>
  <c r="E39"/>
  <c r="D40"/>
  <c r="E40"/>
  <c r="D41"/>
  <c r="E41"/>
  <c r="D42"/>
  <c r="E42"/>
  <c r="D43"/>
  <c r="E43"/>
  <c r="D44"/>
  <c r="E44"/>
  <c r="D45"/>
  <c r="E45"/>
  <c r="D46"/>
  <c r="E46"/>
  <c r="AM341" l="1"/>
  <c r="AQ341"/>
  <c r="AE341"/>
  <c r="AI341"/>
  <c r="F341"/>
  <c r="J341" s="1"/>
  <c r="O21" i="44"/>
  <c r="P21"/>
  <c r="I19" i="27" s="1"/>
  <c r="O11" i="23"/>
  <c r="P11"/>
  <c r="I9" i="27" s="1"/>
  <c r="O36" i="33"/>
  <c r="P36"/>
  <c r="I11" i="27" s="1"/>
  <c r="O21" i="31"/>
  <c r="P21"/>
  <c r="I20" i="27" s="1"/>
  <c r="I18"/>
  <c r="O43" i="30"/>
  <c r="P43"/>
  <c r="I8" i="27" s="1"/>
  <c r="O21" i="29"/>
  <c r="P21"/>
  <c r="I7" i="27" s="1"/>
  <c r="O11" i="28"/>
  <c r="K131" i="8" l="1"/>
  <c r="K127"/>
  <c r="K123"/>
  <c r="K119"/>
  <c r="K115"/>
  <c r="K111"/>
  <c r="K107"/>
  <c r="K103"/>
  <c r="K99"/>
  <c r="K95"/>
  <c r="K91"/>
  <c r="K87"/>
  <c r="K83"/>
  <c r="K130"/>
  <c r="K126"/>
  <c r="K122"/>
  <c r="K118"/>
  <c r="K114"/>
  <c r="K110"/>
  <c r="K106"/>
  <c r="K102"/>
  <c r="K98"/>
  <c r="K94"/>
  <c r="K90"/>
  <c r="K86"/>
  <c r="K129"/>
  <c r="K125"/>
  <c r="K121"/>
  <c r="K117"/>
  <c r="K113"/>
  <c r="K109"/>
  <c r="K105"/>
  <c r="K101"/>
  <c r="K97"/>
  <c r="K93"/>
  <c r="K89"/>
  <c r="K85"/>
  <c r="K132"/>
  <c r="K116"/>
  <c r="K100"/>
  <c r="K84"/>
  <c r="K88"/>
  <c r="K128"/>
  <c r="K112"/>
  <c r="K96"/>
  <c r="K120"/>
  <c r="K124"/>
  <c r="K108"/>
  <c r="K92"/>
  <c r="K104"/>
  <c r="AR341" i="38"/>
  <c r="H341"/>
  <c r="J38" i="40"/>
  <c r="K189" i="8" l="1"/>
  <c r="K185"/>
  <c r="K181"/>
  <c r="K177"/>
  <c r="K173"/>
  <c r="K169"/>
  <c r="K165"/>
  <c r="K161"/>
  <c r="K157"/>
  <c r="K153"/>
  <c r="K149"/>
  <c r="K145"/>
  <c r="K192"/>
  <c r="K188"/>
  <c r="K184"/>
  <c r="K180"/>
  <c r="K176"/>
  <c r="K172"/>
  <c r="K168"/>
  <c r="K164"/>
  <c r="K160"/>
  <c r="K156"/>
  <c r="K152"/>
  <c r="K148"/>
  <c r="K144"/>
  <c r="K191"/>
  <c r="K187"/>
  <c r="K183"/>
  <c r="K179"/>
  <c r="K175"/>
  <c r="K171"/>
  <c r="K167"/>
  <c r="K163"/>
  <c r="K159"/>
  <c r="K155"/>
  <c r="K151"/>
  <c r="K147"/>
  <c r="K143"/>
  <c r="K190"/>
  <c r="K174"/>
  <c r="K158"/>
  <c r="K162"/>
  <c r="K146"/>
  <c r="K186"/>
  <c r="K170"/>
  <c r="K154"/>
  <c r="K182"/>
  <c r="K166"/>
  <c r="K150"/>
  <c r="K178"/>
  <c r="K251" l="1"/>
  <c r="K247"/>
  <c r="K243"/>
  <c r="K239"/>
  <c r="K235"/>
  <c r="K231"/>
  <c r="K227"/>
  <c r="K223"/>
  <c r="K219"/>
  <c r="K215"/>
  <c r="K211"/>
  <c r="K207"/>
  <c r="K203"/>
  <c r="K252"/>
  <c r="K240"/>
  <c r="K228"/>
  <c r="K220"/>
  <c r="K250"/>
  <c r="K246"/>
  <c r="K242"/>
  <c r="K238"/>
  <c r="K234"/>
  <c r="K230"/>
  <c r="K226"/>
  <c r="K222"/>
  <c r="K218"/>
  <c r="K214"/>
  <c r="K210"/>
  <c r="K206"/>
  <c r="K244"/>
  <c r="K236"/>
  <c r="K224"/>
  <c r="K249"/>
  <c r="K245"/>
  <c r="K241"/>
  <c r="K237"/>
  <c r="K233"/>
  <c r="K229"/>
  <c r="K225"/>
  <c r="K221"/>
  <c r="K217"/>
  <c r="K213"/>
  <c r="K209"/>
  <c r="K205"/>
  <c r="K248"/>
  <c r="K232"/>
  <c r="K216"/>
  <c r="K212"/>
  <c r="K204"/>
  <c r="K208"/>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C322"/>
  <c r="E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309" i="8" l="1"/>
  <c r="K305"/>
  <c r="K301"/>
  <c r="K297"/>
  <c r="K293"/>
  <c r="K289"/>
  <c r="K285"/>
  <c r="K281"/>
  <c r="K277"/>
  <c r="K273"/>
  <c r="K269"/>
  <c r="K265"/>
  <c r="K306"/>
  <c r="K290"/>
  <c r="K274"/>
  <c r="K312"/>
  <c r="K308"/>
  <c r="K304"/>
  <c r="K300"/>
  <c r="K296"/>
  <c r="K292"/>
  <c r="K288"/>
  <c r="K284"/>
  <c r="K280"/>
  <c r="K276"/>
  <c r="K272"/>
  <c r="K268"/>
  <c r="K264"/>
  <c r="K310"/>
  <c r="K298"/>
  <c r="K294"/>
  <c r="K282"/>
  <c r="K278"/>
  <c r="K266"/>
  <c r="K311"/>
  <c r="K307"/>
  <c r="K303"/>
  <c r="K299"/>
  <c r="K295"/>
  <c r="K291"/>
  <c r="K287"/>
  <c r="K283"/>
  <c r="K279"/>
  <c r="K275"/>
  <c r="K271"/>
  <c r="K267"/>
  <c r="K263"/>
  <c r="K302"/>
  <c r="K286"/>
  <c r="K270"/>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D223"/>
  <c r="D164"/>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J541"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H44"/>
  <c r="AH106"/>
  <c r="AR488"/>
  <c r="AQ267"/>
  <c r="AG222"/>
  <c r="AR467"/>
  <c r="AE389"/>
  <c r="AR132"/>
  <c r="AE89"/>
  <c r="AQ527"/>
  <c r="AR346"/>
  <c r="AI83"/>
  <c r="AR390"/>
  <c r="AK106"/>
  <c r="AR150"/>
  <c r="AE83"/>
  <c r="AI133"/>
  <c r="AJ222"/>
  <c r="AQ199"/>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AN106"/>
  <c r="AI149"/>
  <c r="AR134"/>
  <c r="J148"/>
  <c r="H148"/>
  <c r="AI107"/>
  <c r="AR107" s="1"/>
  <c r="J117"/>
  <c r="H117"/>
  <c r="AH12"/>
  <c r="AR90"/>
  <c r="H51"/>
  <c r="J51"/>
  <c r="J207"/>
  <c r="H207"/>
  <c r="J485"/>
  <c r="H485"/>
  <c r="J467"/>
  <c r="H467"/>
  <c r="D499"/>
  <c r="F499" s="1"/>
  <c r="F500"/>
  <c r="J489"/>
  <c r="H489"/>
  <c r="F267"/>
  <c r="AN12"/>
  <c r="F223"/>
  <c r="F107"/>
  <c r="AI13"/>
  <c r="AF12"/>
  <c r="AM13"/>
  <c r="AR459"/>
  <c r="AR235"/>
  <c r="D526"/>
  <c r="F527"/>
  <c r="J459"/>
  <c r="H459"/>
  <c r="AI328" l="1"/>
  <c r="AR328" s="1"/>
  <c r="AK566"/>
  <c r="AG566"/>
  <c r="AH566"/>
  <c r="AN566"/>
  <c r="D327"/>
  <c r="AJ106"/>
  <c r="AM106" s="1"/>
  <c r="AF106"/>
  <c r="AI106" s="1"/>
  <c r="F526"/>
  <c r="H526" s="1"/>
  <c r="J83"/>
  <c r="J214"/>
  <c r="J96"/>
  <c r="H89"/>
  <c r="H164"/>
  <c r="AQ222"/>
  <c r="H383"/>
  <c r="AR118"/>
  <c r="AI327"/>
  <c r="AR267"/>
  <c r="AR527"/>
  <c r="AR500"/>
  <c r="J133"/>
  <c r="AM222"/>
  <c r="AR89"/>
  <c r="AQ106"/>
  <c r="AR133"/>
  <c r="AR83"/>
  <c r="H389"/>
  <c r="AR389"/>
  <c r="AQ397"/>
  <c r="H118"/>
  <c r="AR96"/>
  <c r="AR526"/>
  <c r="AR499"/>
  <c r="AI12"/>
  <c r="J328"/>
  <c r="H328"/>
  <c r="H223"/>
  <c r="J223"/>
  <c r="H499"/>
  <c r="J499"/>
  <c r="H527"/>
  <c r="J527"/>
  <c r="J267"/>
  <c r="H267"/>
  <c r="H500"/>
  <c r="J500"/>
  <c r="J107"/>
  <c r="H107"/>
  <c r="J526" l="1"/>
  <c r="D90" i="27" l="1"/>
  <c r="C102"/>
  <c r="C98"/>
  <c r="C94"/>
  <c r="C90"/>
  <c r="C97"/>
  <c r="C89"/>
  <c r="C100"/>
  <c r="C92"/>
  <c r="C88"/>
  <c r="D87"/>
  <c r="C99"/>
  <c r="C95"/>
  <c r="C91"/>
  <c r="C87"/>
  <c r="C101"/>
  <c r="C93"/>
  <c r="D88"/>
  <c r="C96"/>
  <c r="C52"/>
  <c r="C48"/>
  <c r="C44"/>
  <c r="C40"/>
  <c r="C51"/>
  <c r="C47"/>
  <c r="C50"/>
  <c r="C42"/>
  <c r="C53"/>
  <c r="C49"/>
  <c r="C45"/>
  <c r="C41"/>
  <c r="C43"/>
  <c r="C46"/>
  <c r="D50"/>
  <c r="D48"/>
  <c r="D49"/>
  <c r="D51"/>
  <c r="D44"/>
  <c r="D46"/>
  <c r="D42"/>
  <c r="D41"/>
  <c r="N21" i="44"/>
  <c r="M21"/>
  <c r="L21"/>
  <c r="K21"/>
  <c r="J21"/>
  <c r="I21"/>
  <c r="H21"/>
  <c r="G21"/>
  <c r="G11" i="23"/>
  <c r="H11"/>
  <c r="I11"/>
  <c r="J11"/>
  <c r="K11"/>
  <c r="L11"/>
  <c r="M11"/>
  <c r="N11"/>
  <c r="N36" i="33"/>
  <c r="M36"/>
  <c r="L36"/>
  <c r="K36"/>
  <c r="J36"/>
  <c r="I36"/>
  <c r="H36"/>
  <c r="G36"/>
  <c r="N43" i="30"/>
  <c r="M43"/>
  <c r="L43"/>
  <c r="K43"/>
  <c r="J43"/>
  <c r="I43"/>
  <c r="H43"/>
  <c r="G43"/>
  <c r="N21" i="29"/>
  <c r="M21"/>
  <c r="L21"/>
  <c r="K21"/>
  <c r="J21"/>
  <c r="I21"/>
  <c r="H21"/>
  <c r="G21"/>
  <c r="N11" i="28"/>
  <c r="M11"/>
  <c r="L11"/>
  <c r="K11"/>
  <c r="J11"/>
  <c r="I11"/>
  <c r="H11"/>
  <c r="G11"/>
  <c r="D79" i="27" l="1"/>
  <c r="D45"/>
  <c r="D56"/>
  <c r="D52" l="1"/>
  <c r="D47"/>
  <c r="E15" i="38"/>
  <c r="F15" s="1"/>
  <c r="J15" s="1"/>
  <c r="D43" i="27"/>
  <c r="AB15" i="38"/>
  <c r="D55" i="27"/>
  <c r="D54"/>
  <c r="AD64" i="38"/>
  <c r="AD47" s="1"/>
  <c r="D53" i="27"/>
  <c r="AD15" i="38"/>
  <c r="D14"/>
  <c r="AB14"/>
  <c r="H15" l="1"/>
  <c r="AE15"/>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Y322" i="38"/>
  <c r="J26" i="9"/>
  <c r="J18"/>
  <c r="Y201" i="38" s="1"/>
  <c r="Y248" l="1"/>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Z28"/>
  <c r="Z485" l="1"/>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398"/>
  <c r="Z560"/>
  <c r="Z489"/>
  <c r="Z89"/>
  <c r="Z235"/>
  <c r="Z107"/>
  <c r="AB397"/>
  <c r="AE397" s="1"/>
  <c r="AE398"/>
  <c r="AR398" s="1"/>
  <c r="F398"/>
  <c r="D397"/>
  <c r="F397" s="1"/>
  <c r="H404"/>
  <c r="J404"/>
  <c r="AM397"/>
  <c r="P11" i="28"/>
  <c r="I4" i="27" s="1"/>
  <c r="I14" s="1"/>
  <c r="Z499" i="38" l="1"/>
  <c r="Y526"/>
  <c r="Y327"/>
  <c r="Y397"/>
  <c r="Y222"/>
  <c r="Y499"/>
  <c r="Z12"/>
  <c r="Z526"/>
  <c r="Z327"/>
  <c r="Z397"/>
  <c r="Z222"/>
  <c r="Z190"/>
  <c r="Z106" s="1"/>
  <c r="H397"/>
  <c r="J397"/>
  <c r="H398"/>
  <c r="J398"/>
  <c r="AR397"/>
  <c r="Z566" l="1"/>
  <c r="I19" i="10"/>
  <c r="I18"/>
  <c r="I17"/>
  <c r="I46" i="12"/>
  <c r="I17" i="9"/>
  <c r="I26"/>
  <c r="I25"/>
  <c r="I24"/>
  <c r="I23"/>
  <c r="I22"/>
  <c r="I21"/>
  <c r="I20"/>
  <c r="I19"/>
  <c r="I18"/>
  <c r="C86" i="27"/>
  <c r="C79"/>
  <c r="C78"/>
  <c r="C77"/>
  <c r="C76"/>
  <c r="C75"/>
  <c r="C74"/>
  <c r="C73"/>
  <c r="C72"/>
  <c r="C71"/>
  <c r="C70"/>
  <c r="C69"/>
  <c r="J19" i="8"/>
  <c r="J18"/>
  <c r="AD28" i="38"/>
  <c r="C56" i="27"/>
  <c r="C55"/>
  <c r="C54"/>
  <c r="D248" i="38"/>
  <c r="C4" i="27" l="1"/>
  <c r="F248" i="38"/>
  <c r="D243"/>
  <c r="AC248"/>
  <c r="AE248" s="1"/>
  <c r="AR248" s="1"/>
  <c r="AC171"/>
  <c r="AE171" s="1"/>
  <c r="AR171" s="1"/>
  <c r="AB158"/>
  <c r="AE158" s="1"/>
  <c r="AR158" s="1"/>
  <c r="D158"/>
  <c r="AC315"/>
  <c r="AF565"/>
  <c r="AI565" s="1"/>
  <c r="AF225"/>
  <c r="E561"/>
  <c r="E560" s="1"/>
  <c r="AB69"/>
  <c r="AB561"/>
  <c r="D561"/>
  <c r="D560" s="1"/>
  <c r="AC565"/>
  <c r="C103" i="27"/>
  <c r="C57"/>
  <c r="F243" i="38" l="1"/>
  <c r="J248"/>
  <c r="H248"/>
  <c r="AF560"/>
  <c r="AC164"/>
  <c r="AE164" s="1"/>
  <c r="AR164" s="1"/>
  <c r="AC243"/>
  <c r="AE243" s="1"/>
  <c r="AR243" s="1"/>
  <c r="F158"/>
  <c r="D149"/>
  <c r="D106" s="1"/>
  <c r="AI225"/>
  <c r="AR225" s="1"/>
  <c r="AF223"/>
  <c r="AE315"/>
  <c r="AR315" s="1"/>
  <c r="AC312"/>
  <c r="F69"/>
  <c r="E47"/>
  <c r="F47" s="1"/>
  <c r="H47" s="1"/>
  <c r="AE69"/>
  <c r="AR69" s="1"/>
  <c r="F561"/>
  <c r="AE561"/>
  <c r="AR561" s="1"/>
  <c r="AB560"/>
  <c r="AC560"/>
  <c r="AE565"/>
  <c r="AR565" s="1"/>
  <c r="N29" i="34"/>
  <c r="M29"/>
  <c r="L29"/>
  <c r="K29"/>
  <c r="J29"/>
  <c r="I29"/>
  <c r="H29"/>
  <c r="G29"/>
  <c r="P29"/>
  <c r="N21" i="31"/>
  <c r="M21"/>
  <c r="L21"/>
  <c r="K21"/>
  <c r="J21"/>
  <c r="I21"/>
  <c r="H21"/>
  <c r="G21"/>
  <c r="F46" i="12"/>
  <c r="D39" s="1"/>
  <c r="D5" s="1"/>
  <c r="D100" i="27"/>
  <c r="D98"/>
  <c r="D95"/>
  <c r="D94"/>
  <c r="F19" i="10"/>
  <c r="D93" i="27" s="1"/>
  <c r="F18" i="10"/>
  <c r="F17"/>
  <c r="E366" i="38"/>
  <c r="F26" i="9"/>
  <c r="F25"/>
  <c r="F24"/>
  <c r="F23"/>
  <c r="F22"/>
  <c r="D74" i="27" s="1"/>
  <c r="F21" i="9"/>
  <c r="D73" i="27" s="1"/>
  <c r="F20" i="9"/>
  <c r="F19"/>
  <c r="F18"/>
  <c r="F17"/>
  <c r="AB28" i="38"/>
  <c r="AJ64"/>
  <c r="T10" i="4"/>
  <c r="T31" s="1"/>
  <c r="AF322" i="38" l="1"/>
  <c r="AI322" s="1"/>
  <c r="D322"/>
  <c r="E201"/>
  <c r="F201" s="1"/>
  <c r="AC201"/>
  <c r="I22" i="27"/>
  <c r="I25" s="1"/>
  <c r="I27" s="1"/>
  <c r="Y162" i="38"/>
  <c r="Y149" s="1"/>
  <c r="Y106" s="1"/>
  <c r="J243"/>
  <c r="H243"/>
  <c r="AD317"/>
  <c r="AE317" s="1"/>
  <c r="AR317" s="1"/>
  <c r="D99" i="27"/>
  <c r="AP348" i="38"/>
  <c r="AQ348" s="1"/>
  <c r="E348"/>
  <c r="F348" s="1"/>
  <c r="F366"/>
  <c r="AB366"/>
  <c r="O29" i="34"/>
  <c r="F149" i="38"/>
  <c r="H158"/>
  <c r="J158"/>
  <c r="AD357"/>
  <c r="AE357" s="1"/>
  <c r="D102" i="27"/>
  <c r="AB322" i="38"/>
  <c r="D91" i="27"/>
  <c r="AD349" i="38"/>
  <c r="AE349" s="1"/>
  <c r="AR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E162" s="1"/>
  <c r="AR162" s="1"/>
  <c r="AM64"/>
  <c r="AJ47"/>
  <c r="AC222"/>
  <c r="AI223"/>
  <c r="AR223" s="1"/>
  <c r="J69"/>
  <c r="J47" s="1"/>
  <c r="H69"/>
  <c r="J561"/>
  <c r="H561"/>
  <c r="D69" i="27"/>
  <c r="AP45" i="38"/>
  <c r="F45"/>
  <c r="D72" i="27"/>
  <c r="AD14" i="38"/>
  <c r="E14"/>
  <c r="F14" s="1"/>
  <c r="D89" i="27"/>
  <c r="AB27" i="38"/>
  <c r="AE27" s="1"/>
  <c r="AR27" s="1"/>
  <c r="F27"/>
  <c r="AB21"/>
  <c r="D13"/>
  <c r="C8" i="27"/>
  <c r="D10" i="9"/>
  <c r="AB29" i="38"/>
  <c r="D10" i="10"/>
  <c r="D5" s="1"/>
  <c r="C7" i="27" s="1"/>
  <c r="AF312" i="38" l="1"/>
  <c r="AI312" s="1"/>
  <c r="F322"/>
  <c r="D312"/>
  <c r="AD312"/>
  <c r="AD222" s="1"/>
  <c r="E199"/>
  <c r="E190" s="1"/>
  <c r="AC199"/>
  <c r="AE201"/>
  <c r="AR201" s="1"/>
  <c r="J201"/>
  <c r="H201"/>
  <c r="AB64"/>
  <c r="AE64" s="1"/>
  <c r="AR64" s="1"/>
  <c r="Y64"/>
  <c r="Y47" s="1"/>
  <c r="AP345"/>
  <c r="AP327" s="1"/>
  <c r="E345"/>
  <c r="E327" s="1"/>
  <c r="F327" s="1"/>
  <c r="J348"/>
  <c r="H348"/>
  <c r="J366"/>
  <c r="H366"/>
  <c r="D12"/>
  <c r="H149"/>
  <c r="J149"/>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D80" i="27"/>
  <c r="H14" i="38"/>
  <c r="J14"/>
  <c r="AE14"/>
  <c r="AR14" s="1"/>
  <c r="J45"/>
  <c r="H45"/>
  <c r="AQ45"/>
  <c r="AR45" s="1"/>
  <c r="AP13"/>
  <c r="AB13"/>
  <c r="J27"/>
  <c r="H27"/>
  <c r="AF222" l="1"/>
  <c r="AF566" s="1"/>
  <c r="F312"/>
  <c r="D222"/>
  <c r="F222" s="1"/>
  <c r="J322"/>
  <c r="H322"/>
  <c r="F199"/>
  <c r="J199" s="1"/>
  <c r="AC190"/>
  <c r="AE199"/>
  <c r="AR199" s="1"/>
  <c r="F190"/>
  <c r="E106"/>
  <c r="F106" s="1"/>
  <c r="AB47"/>
  <c r="AE47" s="1"/>
  <c r="AR47" s="1"/>
  <c r="F345"/>
  <c r="J345" s="1"/>
  <c r="H327"/>
  <c r="J327"/>
  <c r="AE327"/>
  <c r="AB222"/>
  <c r="AE222" s="1"/>
  <c r="AE312"/>
  <c r="AR312" s="1"/>
  <c r="AO327"/>
  <c r="AO566" s="1"/>
  <c r="AQ345"/>
  <c r="AM345"/>
  <c r="AJ327"/>
  <c r="AM327" s="1"/>
  <c r="AE345"/>
  <c r="AR350"/>
  <c r="AB106"/>
  <c r="AM12"/>
  <c r="AP12"/>
  <c r="AP566" s="1"/>
  <c r="AQ13"/>
  <c r="AI222" l="1"/>
  <c r="D566"/>
  <c r="F8" i="27" s="1"/>
  <c r="J222" i="38"/>
  <c r="H222"/>
  <c r="H312"/>
  <c r="J312"/>
  <c r="AR222"/>
  <c r="H199"/>
  <c r="AE190"/>
  <c r="AR190" s="1"/>
  <c r="AC106"/>
  <c r="AE106" s="1"/>
  <c r="AR106" s="1"/>
  <c r="H106"/>
  <c r="J106"/>
  <c r="J190"/>
  <c r="H190"/>
  <c r="AB12"/>
  <c r="AB566" s="1"/>
  <c r="H345"/>
  <c r="AJ566"/>
  <c r="AR345"/>
  <c r="AQ327"/>
  <c r="AR327" s="1"/>
  <c r="AQ12"/>
  <c r="D5" i="9"/>
  <c r="C6" i="27" s="1"/>
  <c r="C80"/>
  <c r="D40" l="1"/>
  <c r="D57" s="1"/>
  <c r="G19" i="8"/>
  <c r="Y28" i="38"/>
  <c r="D10" i="8" l="1"/>
  <c r="D5" s="1"/>
  <c r="C5" i="27" s="1"/>
  <c r="C13" s="1"/>
  <c r="E29" i="38"/>
  <c r="F29" s="1"/>
  <c r="AD29"/>
  <c r="AE29" s="1"/>
  <c r="AR29" s="1"/>
  <c r="Y29"/>
  <c r="Y13" s="1"/>
  <c r="Y12" s="1"/>
  <c r="Y566" s="1"/>
  <c r="AC28"/>
  <c r="AE28" s="1"/>
  <c r="AR28" s="1"/>
  <c r="E28"/>
  <c r="F28" s="1"/>
  <c r="AC21"/>
  <c r="J29" l="1"/>
  <c r="H29"/>
  <c r="AD13"/>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comments1.xml><?xml version="1.0" encoding="utf-8"?>
<comments xmlns="http://schemas.openxmlformats.org/spreadsheetml/2006/main">
  <authors>
    <author>Relaciones Publicas</author>
  </authors>
  <commentList>
    <comment ref="G9" authorId="0">
      <text>
        <r>
          <rPr>
            <sz val="16"/>
            <color indexed="81"/>
            <rFont val="Tahoma"/>
            <family val="2"/>
          </rPr>
          <t>las metas deben ir en coherencia con los indicadores de resultados( ya sea en % o en cantidad)</t>
        </r>
      </text>
    </comment>
    <comment ref="G12" authorId="0">
      <text>
        <r>
          <rPr>
            <sz val="14"/>
            <color indexed="81"/>
            <rFont val="Tahoma"/>
            <family val="2"/>
          </rPr>
          <t>planificar de acuerdo al indicador( numero de reuniones)</t>
        </r>
      </text>
    </comment>
  </commentList>
</comments>
</file>

<file path=xl/comments2.xml><?xml version="1.0" encoding="utf-8"?>
<comments xmlns="http://schemas.openxmlformats.org/spreadsheetml/2006/main">
  <authors>
    <author>Relaciones Publicas</author>
  </authors>
  <commentList>
    <comment ref="C47" authorId="0">
      <text>
        <r>
          <rPr>
            <b/>
            <sz val="9"/>
            <color indexed="81"/>
            <rFont val="Tahoma"/>
            <family val="2"/>
          </rPr>
          <t xml:space="preserve">FALTA COLOCAR EL RESULTADO </t>
        </r>
      </text>
    </comment>
  </commentList>
</comments>
</file>

<file path=xl/sharedStrings.xml><?xml version="1.0" encoding="utf-8"?>
<sst xmlns="http://schemas.openxmlformats.org/spreadsheetml/2006/main" count="13595" uniqueCount="1881">
  <si>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</si>
  <si>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</si>
  <si>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</si>
  <si>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</si>
  <si>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</si>
  <si>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</si>
  <si>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</si>
  <si>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</si>
  <si>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</si>
  <si>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</si>
  <si>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</si>
  <si>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</si>
  <si>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</si>
  <si>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</si>
  <si>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</si>
  <si>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</si>
  <si>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</si>
  <si>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</si>
  <si>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</si>
  <si>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</si>
  <si>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</si>
  <si>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</si>
  <si>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</si>
  <si>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</si>
  <si>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</si>
  <si>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</si>
  <si>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</si>
  <si>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</si>
  <si>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</si>
  <si>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</si>
  <si>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</si>
  <si>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</si>
  <si>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</si>
  <si>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</si>
  <si>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</si>
  <si>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</si>
  <si>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</si>
  <si>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</si>
  <si>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</si>
  <si>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</si>
  <si>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</si>
  <si>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</si>
  <si>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</si>
  <si>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</si>
  <si>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</si>
  <si>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</si>
  <si>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</si>
  <si>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</si>
  <si>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</si>
  <si>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</si>
  <si>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</si>
  <si>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</si>
  <si>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</si>
  <si>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</si>
  <si>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</si>
  <si>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</si>
  <si>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</si>
  <si>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</si>
  <si>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</si>
  <si>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</si>
  <si>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</si>
  <si>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</si>
  <si>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</si>
  <si>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</si>
  <si>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</si>
  <si>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</si>
  <si>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</si>
  <si>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</si>
  <si>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</si>
  <si>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</si>
  <si>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</si>
  <si>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</si>
  <si>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</si>
  <si>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</si>
  <si>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</si>
  <si>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</si>
  <si>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</si>
  <si>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</si>
  <si>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</si>
  <si>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</si>
  <si>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</si>
  <si>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</si>
  <si>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</si>
  <si>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</si>
  <si>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</si>
  <si>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</si>
  <si>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</si>
  <si>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</si>
  <si>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</si>
  <si>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</si>
  <si>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</si>
  <si>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</si>
  <si>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</si>
  <si>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</si>
  <si>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</si>
  <si>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</si>
  <si>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</si>
  <si>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</si>
  <si>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</si>
  <si>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</si>
  <si>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</si>
  <si>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</si>
  <si>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</si>
  <si>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</si>
  <si>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</si>
  <si>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</si>
  <si>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</si>
  <si>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</si>
  <si>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</si>
  <si>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</si>
  <si>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</si>
  <si>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</si>
  <si>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</si>
  <si>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</si>
  <si>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</si>
  <si>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</si>
  <si>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</si>
  <si>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</si>
  <si>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</si>
  <si>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</si>
  <si>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</si>
  <si>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</si>
  <si>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</si>
  <si>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</si>
  <si>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</si>
  <si>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</si>
  <si>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</si>
  <si>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</si>
  <si>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</si>
  <si>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</si>
  <si>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</si>
  <si>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</si>
  <si>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</si>
  <si>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</si>
  <si>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</si>
  <si>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</si>
  <si>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</si>
  <si>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</si>
  <si>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</si>
  <si>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</si>
  <si>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</si>
  <si>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</si>
  <si>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</si>
  <si>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</si>
  <si>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</si>
  <si>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</si>
  <si>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</si>
  <si>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</si>
  <si>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</si>
  <si>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</si>
  <si>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</si>
  <si>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</si>
  <si>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</si>
  <si>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</si>
  <si>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</si>
  <si>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</si>
  <si>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</si>
  <si>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</si>
  <si>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</si>
  <si>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</si>
  <si>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</si>
  <si>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</si>
  <si>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</si>
  <si>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</si>
  <si>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</si>
  <si>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</si>
  <si>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</si>
  <si>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</si>
  <si>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</si>
  <si>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</si>
  <si>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</si>
  <si>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</si>
  <si>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</si>
  <si>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</si>
  <si>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</si>
  <si>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</si>
  <si>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</si>
  <si>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</si>
  <si>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</si>
  <si>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</si>
  <si>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</si>
  <si>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</si>
  <si>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</si>
  <si>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</si>
  <si>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</si>
  <si>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</si>
  <si>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</si>
  <si>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</si>
  <si>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</si>
  <si>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</si>
  <si>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</si>
  <si>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</si>
  <si>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</si>
  <si>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</si>
  <si>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</si>
  <si>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</si>
  <si>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</si>
  <si>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</si>
  <si>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</si>
  <si>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</si>
  <si>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</si>
  <si>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</si>
  <si>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</si>
  <si>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</si>
  <si>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</si>
  <si>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</si>
  <si>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</si>
  <si>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</si>
  <si>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</si>
  <si>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</si>
  <si>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</si>
  <si>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</si>
  <si>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</si>
  <si>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</si>
  <si>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</si>
  <si>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</si>
  <si>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</si>
  <si>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</si>
  <si>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</si>
  <si>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</si>
  <si>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</si>
  <si>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</si>
  <si>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</si>
  <si>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</si>
  <si>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</si>
  <si>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</si>
  <si>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</si>
  <si>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</si>
  <si>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</si>
  <si>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</si>
  <si>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</si>
  <si>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</si>
  <si>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</si>
  <si>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</si>
  <si>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</si>
  <si>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</si>
  <si>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</si>
  <si>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</si>
  <si>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</si>
  <si>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</si>
  <si>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</si>
  <si>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</si>
  <si>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</si>
  <si>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</si>
  <si>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</si>
  <si>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</si>
  <si>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</si>
  <si>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</si>
  <si>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</si>
  <si>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</si>
  <si>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</si>
  <si>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</si>
  <si>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</si>
  <si>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</si>
  <si>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</si>
  <si>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</si>
  <si>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</si>
  <si>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</si>
  <si>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</si>
  <si>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</si>
  <si>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</si>
  <si>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</si>
  <si>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</si>
  <si>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</si>
  <si>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</si>
  <si>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</si>
  <si>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</si>
  <si>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</si>
  <si>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</si>
  <si>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</si>
  <si>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</si>
  <si>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</si>
  <si>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</si>
  <si>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</si>
  <si>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</si>
  <si>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</si>
  <si>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</si>
  <si>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</si>
  <si>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</si>
  <si>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</si>
  <si>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</si>
  <si>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</si>
  <si>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</si>
  <si>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</si>
  <si>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</si>
  <si>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</si>
  <si>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</si>
  <si>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</si>
  <si>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</si>
  <si>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</si>
  <si>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</si>
  <si>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</si>
  <si>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</si>
  <si>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</si>
  <si>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</si>
  <si>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</si>
  <si>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</si>
  <si>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</si>
  <si>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</si>
  <si>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</si>
  <si>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</si>
  <si>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</si>
  <si>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</si>
  <si>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</si>
  <si>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</si>
  <si>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</si>
  <si>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</si>
  <si>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</si>
  <si>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</si>
  <si>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</si>
  <si>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</si>
  <si>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</si>
  <si>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</si>
  <si>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</si>
  <si>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</si>
  <si>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</si>
  <si>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</si>
  <si>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</si>
  <si>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</si>
  <si>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</si>
  <si>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</si>
  <si>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</si>
  <si>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</si>
  <si>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</si>
  <si>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</si>
  <si>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</si>
  <si>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</si>
  <si>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</si>
  <si>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</si>
  <si>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</si>
  <si>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</si>
  <si>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</si>
  <si>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</si>
  <si>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</si>
  <si>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</si>
  <si>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</si>
  <si>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</si>
  <si>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</si>
  <si>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</si>
  <si>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</si>
  <si>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</si>
  <si>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</si>
  <si>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</si>
  <si>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</si>
  <si>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</si>
  <si>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</si>
  <si>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</si>
  <si>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</si>
  <si>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</si>
  <si>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</si>
  <si>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</si>
  <si>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</si>
  <si>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</si>
  <si>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</si>
  <si>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</si>
  <si>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</si>
  <si>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</si>
  <si>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</si>
  <si>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</si>
  <si>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</si>
  <si>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</si>
  <si>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</si>
  <si>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</si>
  <si>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</si>
  <si>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</si>
  <si>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</si>
  <si>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</si>
  <si>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</si>
  <si>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</si>
  <si>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</si>
  <si>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</si>
  <si>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</si>
  <si>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</si>
  <si>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</si>
  <si>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</si>
  <si>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</si>
  <si>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</si>
  <si>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</si>
  <si>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</si>
  <si>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</si>
  <si>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</si>
  <si>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</si>
  <si>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</si>
  <si>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</si>
  <si>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</si>
  <si>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</si>
  <si>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</si>
  <si>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</si>
  <si>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</si>
  <si>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</si>
  <si>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</si>
  <si>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</si>
  <si>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</si>
  <si>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</si>
  <si>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</si>
  <si>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</si>
  <si>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</si>
  <si>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</si>
  <si>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</si>
  <si>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</si>
  <si>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</si>
  <si>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</si>
  <si>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</si>
  <si>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</si>
  <si>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</si>
  <si>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</si>
  <si>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</si>
  <si>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</si>
  <si>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</si>
  <si>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</si>
  <si>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</si>
  <si>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</si>
  <si>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</si>
  <si>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</si>
  <si>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</si>
  <si>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</si>
  <si>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</si>
  <si>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</si>
  <si>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</si>
  <si>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</si>
  <si>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</si>
  <si>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</si>
  <si>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</si>
  <si>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</si>
  <si>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</si>
  <si>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</si>
  <si>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</si>
  <si>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</si>
  <si>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</si>
  <si>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</si>
  <si>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</si>
  <si>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</si>
  <si>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</si>
  <si>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</si>
  <si>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</si>
  <si>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</si>
  <si>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</si>
  <si>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</si>
  <si>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</si>
  <si>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</si>
  <si>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</si>
  <si>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</si>
  <si>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</si>
  <si>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</si>
  <si>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</si>
  <si>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</si>
  <si>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</si>
  <si>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</si>
  <si>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</si>
  <si>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</si>
  <si>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</si>
  <si>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</si>
  <si>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</si>
  <si>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</si>
  <si>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</si>
  <si>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</si>
  <si>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</si>
  <si>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</si>
  <si>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</si>
  <si>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</si>
  <si>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</si>
  <si>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</si>
  <si>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</si>
  <si>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</si>
  <si>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</si>
  <si>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</si>
  <si>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</si>
  <si>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</si>
  <si>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</si>
  <si>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</si>
  <si>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</si>
  <si>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</si>
  <si>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</si>
  <si>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</si>
  <si>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</si>
  <si>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</si>
  <si>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</si>
  <si>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</si>
  <si>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</si>
  <si>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</si>
  <si>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</si>
  <si>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</si>
  <si>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</si>
  <si>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</si>
  <si>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</si>
  <si>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</si>
  <si>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</si>
  <si>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</si>
  <si>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</si>
  <si>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</si>
  <si>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</si>
  <si>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</si>
  <si>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</si>
  <si>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</si>
  <si>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</si>
  <si>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</si>
  <si>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</si>
  <si>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</si>
  <si>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</si>
  <si>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</si>
  <si>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</si>
  <si>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</si>
  <si>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</si>
  <si>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</si>
  <si>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</si>
  <si>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</si>
  <si>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</si>
  <si>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</si>
  <si>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</si>
  <si>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</si>
  <si>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</si>
  <si>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</si>
  <si>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</si>
  <si>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</si>
  <si>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</si>
  <si>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</si>
  <si>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</si>
  <si>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</si>
  <si>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</si>
  <si>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</si>
  <si>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</si>
  <si>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</si>
  <si>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</si>
  <si>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</si>
  <si>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</si>
  <si>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</si>
  <si>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</si>
  <si>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</si>
  <si>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</si>
  <si>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</si>
  <si>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</si>
  <si>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</si>
  <si>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</si>
  <si>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</si>
  <si>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</si>
  <si>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</si>
  <si>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</si>
  <si>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</si>
  <si>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</si>
  <si>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</si>
  <si>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</si>
  <si>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</si>
  <si>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</si>
  <si>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</si>
  <si>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</si>
  <si>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</si>
  <si>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</si>
  <si>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</si>
  <si>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</si>
  <si>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</si>
  <si>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</si>
  <si>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</si>
  <si>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</si>
  <si>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</si>
  <si>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</si>
  <si>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</si>
  <si>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</si>
  <si>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</si>
  <si>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</si>
  <si>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</si>
  <si>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</si>
  <si>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</si>
  <si>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</si>
  <si>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</si>
  <si>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</si>
  <si>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</si>
  <si>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</si>
  <si>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</si>
  <si>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</si>
  <si>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</si>
  <si>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</si>
  <si>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</si>
  <si>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</si>
  <si>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</si>
  <si>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</si>
  <si>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</si>
  <si>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</si>
  <si>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</si>
  <si>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</si>
  <si>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</si>
  <si>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</si>
  <si>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</si>
  <si>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</si>
  <si>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</si>
  <si>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</si>
  <si>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</si>
  <si>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</si>
  <si>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</si>
  <si>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</si>
  <si>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</si>
  <si>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</si>
  <si>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</si>
  <si>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</si>
  <si>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</si>
  <si>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</si>
  <si>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</si>
  <si>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</si>
  <si>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</si>
  <si>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</si>
  <si>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</si>
  <si>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</si>
  <si>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</si>
  <si>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</si>
  <si>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</si>
  <si>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</si>
  <si>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</si>
  <si>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</si>
  <si>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</si>
  <si>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</si>
  <si>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</si>
  <si>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</si>
  <si>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</si>
  <si>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</si>
  <si>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</si>
  <si>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</si>
  <si>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</si>
  <si>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</si>
  <si>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</si>
  <si>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</si>
  <si>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</si>
  <si>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</si>
  <si>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</si>
  <si>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</si>
  <si>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</si>
  <si>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</si>
  <si>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</si>
  <si>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</si>
  <si>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</si>
  <si>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</si>
  <si>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</si>
  <si>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</si>
  <si>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</si>
  <si>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</si>
  <si>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</si>
  <si>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</si>
  <si>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</si>
  <si>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</si>
  <si>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</si>
  <si>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</si>
  <si>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</si>
  <si>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</si>
  <si>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</si>
  <si>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</si>
  <si>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</si>
  <si>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</si>
  <si>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</si>
  <si>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</si>
  <si>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</si>
  <si>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</si>
  <si>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</si>
  <si>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</si>
  <si>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</si>
  <si>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</si>
  <si>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</si>
  <si>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</si>
  <si>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</si>
  <si>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</si>
  <si>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</si>
  <si>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</si>
  <si>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</si>
  <si>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</si>
  <si>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</si>
  <si>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</si>
  <si>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</si>
  <si>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</si>
  <si>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</si>
  <si>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</si>
  <si>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</si>
  <si>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</si>
  <si>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</si>
  <si>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</si>
  <si>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</si>
  <si>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</si>
  <si>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</si>
  <si>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</si>
  <si>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</si>
  <si>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</si>
  <si>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</si>
  <si>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</si>
  <si>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</si>
  <si>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</si>
  <si>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</si>
  <si>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</si>
  <si>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</si>
  <si>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</si>
  <si>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</si>
  <si>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</si>
  <si>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</si>
  <si>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</si>
  <si>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</si>
  <si>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</si>
  <si>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</si>
  <si>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</si>
  <si>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</si>
  <si>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</si>
  <si>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</si>
  <si>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</si>
  <si>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</si>
  <si>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</si>
  <si>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</si>
  <si>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</si>
  <si>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</si>
  <si>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</si>
  <si>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</si>
  <si>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</si>
  <si>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</si>
  <si>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</si>
  <si>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</si>
  <si>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</si>
  <si>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</si>
  <si>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</si>
  <si>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</si>
  <si>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</si>
  <si>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</si>
  <si>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</si>
  <si>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</si>
  <si>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</si>
  <si>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</si>
  <si>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</si>
  <si>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</si>
  <si>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</si>
  <si>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</si>
  <si>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</si>
  <si>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</si>
  <si>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</si>
  <si>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</si>
  <si>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</si>
  <si>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</si>
  <si>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</si>
  <si>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</si>
  <si>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</si>
  <si>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</si>
  <si>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</si>
  <si>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</si>
  <si>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</si>
  <si>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</si>
  <si>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</si>
  <si>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</si>
  <si>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</si>
  <si>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</si>
  <si>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</si>
  <si>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</si>
  <si>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</si>
  <si>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</si>
  <si>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</si>
  <si>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</si>
  <si>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</si>
  <si>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</si>
  <si>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</si>
  <si>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</si>
  <si>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</si>
  <si>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</si>
  <si>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</si>
  <si>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</si>
  <si>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</si>
  <si>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</si>
  <si>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</si>
  <si>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</si>
  <si>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</si>
  <si>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</si>
  <si>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</si>
  <si>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</si>
  <si>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</si>
  <si>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</si>
  <si>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</si>
  <si>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</si>
  <si>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</si>
  <si>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</si>
  <si>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</si>
  <si>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</si>
  <si>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</si>
  <si>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</si>
  <si>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</si>
  <si>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</si>
  <si>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</si>
  <si>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</si>
  <si>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</si>
  <si>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</si>
  <si>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</si>
  <si>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</si>
  <si>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</si>
  <si>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</si>
  <si>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</si>
  <si>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</si>
  <si>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</si>
  <si>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</si>
  <si>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</si>
  <si>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</si>
  <si>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</si>
  <si>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</si>
  <si>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</si>
  <si>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</si>
  <si>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</si>
  <si>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</si>
  <si>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</si>
  <si>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</si>
  <si>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</si>
  <si>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</si>
  <si>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</si>
  <si>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</si>
  <si>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</si>
  <si>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</si>
  <si>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</si>
  <si>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</si>
  <si>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</si>
  <si>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</si>
  <si>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</si>
  <si>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</si>
  <si>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</si>
  <si>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</si>
  <si>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</si>
  <si>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</si>
  <si>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</si>
  <si>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</si>
  <si>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</si>
  <si>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</si>
  <si>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</si>
  <si>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</si>
  <si>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</si>
  <si>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</si>
  <si>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</si>
  <si>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</si>
  <si>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</si>
  <si>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</si>
  <si>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</si>
  <si>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</si>
  <si>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</si>
  <si>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</si>
  <si>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</si>
  <si>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</si>
  <si>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</si>
  <si>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</si>
  <si>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</si>
  <si>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</si>
  <si>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</si>
  <si>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</si>
  <si>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</si>
  <si>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</si>
  <si>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</si>
  <si>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</si>
  <si>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</si>
  <si>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</si>
  <si>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</si>
  <si>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</si>
  <si>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</si>
  <si>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</si>
  <si>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</si>
  <si>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</si>
  <si>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</si>
  <si>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</si>
  <si>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</si>
  <si>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</si>
  <si>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</si>
  <si>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</si>
  <si>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</si>
  <si>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</si>
  <si>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</si>
  <si>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</si>
  <si>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</si>
  <si>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</si>
  <si>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</si>
  <si>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</si>
  <si>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</si>
  <si>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</si>
  <si>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</si>
  <si>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</si>
  <si>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</si>
  <si>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</si>
  <si>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</si>
  <si>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</si>
  <si>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</si>
  <si>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</si>
  <si>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</si>
  <si>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</si>
  <si>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</si>
  <si>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</si>
  <si>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</si>
  <si>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</si>
  <si>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</si>
  <si>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</si>
  <si>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</si>
  <si>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</si>
  <si>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</si>
  <si>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</si>
  <si>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</si>
  <si>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</si>
  <si>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</si>
  <si>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</si>
  <si>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</si>
  <si>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</si>
  <si>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</si>
  <si>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</si>
  <si>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</si>
  <si>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</si>
  <si>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</si>
  <si>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</si>
  <si>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</si>
  <si>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</si>
  <si>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</si>
  <si>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</si>
  <si>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</si>
  <si>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</si>
  <si>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</si>
  <si>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</si>
  <si>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</si>
  <si>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</si>
  <si>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</si>
  <si>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</si>
  <si>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</si>
  <si>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</si>
  <si>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</si>
  <si>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</si>
  <si>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</si>
  <si>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</si>
  <si>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</si>
  <si>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</si>
  <si>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</si>
  <si>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</si>
  <si>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</si>
  <si>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</si>
  <si>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</si>
  <si>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</si>
  <si>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</si>
  <si>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</si>
  <si>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</si>
  <si>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</si>
  <si>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</si>
  <si>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</si>
  <si>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</si>
  <si>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</si>
  <si>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</si>
  <si>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</si>
  <si>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</si>
  <si>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</si>
  <si>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</si>
  <si>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</si>
  <si>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</si>
  <si>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</si>
  <si>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</si>
  <si>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</si>
  <si>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</si>
  <si>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</si>
  <si>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</si>
  <si>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</si>
  <si>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</si>
  <si>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</si>
  <si>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</si>
  <si>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</si>
  <si>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</si>
  <si>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</si>
  <si>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</si>
  <si>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</si>
  <si>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</si>
  <si>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</si>
  <si>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</si>
  <si>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</si>
  <si>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</si>
  <si>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</si>
  <si>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</si>
  <si>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</si>
  <si>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</si>
  <si>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</si>
  <si>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</si>
  <si>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</si>
  <si>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</si>
  <si>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</si>
  <si>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</si>
  <si>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</si>
  <si>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</si>
  <si>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</si>
  <si>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</si>
  <si>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</si>
  <si>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</si>
  <si>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</si>
  <si>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</si>
  <si>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</si>
  <si>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</si>
  <si>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</si>
  <si>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</si>
  <si>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</si>
  <si>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</si>
  <si>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</si>
  <si>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</si>
  <si>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</si>
  <si>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</si>
  <si>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</si>
  <si>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</si>
  <si>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</si>
  <si>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</si>
  <si>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</si>
  <si>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</si>
  <si>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</si>
  <si>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</si>
  <si>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</si>
  <si>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</si>
  <si>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</si>
  <si>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</si>
  <si>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</si>
  <si>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</si>
  <si>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</si>
  <si>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</si>
  <si>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</si>
  <si>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</si>
  <si>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</si>
  <si>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</si>
  <si>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</si>
  <si>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</si>
  <si>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</si>
  <si>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</si>
  <si>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</si>
  <si>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</si>
  <si>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</si>
  <si>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</si>
  <si>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</si>
  <si>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</si>
  <si>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</si>
  <si>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</si>
  <si>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</si>
  <si>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</si>
  <si>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</si>
  <si>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</si>
  <si>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</si>
  <si>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</si>
  <si>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</si>
  <si>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</si>
  <si>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</si>
  <si>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</si>
  <si>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</si>
  <si>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</si>
  <si>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</si>
  <si>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</si>
  <si>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</si>
  <si>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</si>
  <si>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</si>
  <si>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</si>
  <si>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</si>
  <si>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</si>
  <si>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</si>
  <si>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</si>
  <si>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</si>
  <si>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</si>
  <si>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</si>
  <si>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</si>
  <si>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</si>
  <si>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</si>
  <si>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</si>
  <si>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</si>
  <si>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</si>
  <si>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</si>
  <si>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</si>
  <si>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</si>
  <si>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</si>
  <si>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</si>
  <si>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</si>
  <si>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</si>
  <si>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</si>
  <si>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</si>
  <si>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</si>
  <si>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</si>
  <si>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</si>
  <si>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</si>
  <si>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</si>
  <si>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</si>
  <si>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</si>
  <si>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</si>
  <si>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</si>
  <si>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</si>
  <si>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</si>
  <si>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</si>
  <si>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</si>
  <si>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</si>
  <si>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</si>
  <si>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</si>
  <si>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</si>
  <si>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</si>
  <si>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</si>
  <si>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</si>
  <si>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</si>
  <si>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</si>
  <si>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</si>
  <si>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</si>
  <si>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</si>
  <si>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</si>
  <si>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</si>
  <si>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</si>
  <si>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</si>
  <si>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</si>
  <si>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</si>
  <si>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</si>
  <si>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</si>
  <si>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</si>
  <si>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</si>
  <si>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</si>
  <si>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</si>
  <si>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</si>
  <si>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</si>
  <si>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</si>
  <si>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</si>
  <si>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</si>
  <si>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</si>
  <si>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</si>
  <si>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</si>
  <si>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</si>
  <si>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</si>
  <si>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</si>
  <si>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</si>
  <si>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</si>
  <si>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</si>
  <si>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</si>
  <si>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</si>
  <si>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</si>
  <si>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</si>
  <si>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</si>
  <si>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</si>
  <si>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</si>
  <si>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</si>
  <si>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</si>
  <si>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</si>
  <si>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</si>
  <si>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</si>
  <si>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</si>
  <si>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</si>
  <si>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</si>
  <si>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</si>
  <si>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</si>
  <si>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</si>
  <si>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</si>
  <si>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</si>
  <si>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</si>
  <si>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</si>
  <si>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</si>
  <si>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</si>
  <si>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</si>
  <si>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</si>
  <si>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</si>
  <si>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</si>
  <si>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</si>
  <si>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</si>
  <si>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</si>
  <si>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</si>
  <si>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</si>
  <si>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</si>
  <si>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</si>
  <si>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</si>
  <si>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</si>
  <si>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</si>
  <si>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</si>
  <si>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</si>
  <si>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</si>
  <si>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</si>
  <si>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</si>
  <si>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</si>
  <si>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</si>
  <si>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</si>
  <si>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</si>
  <si>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</si>
  <si>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</si>
  <si>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</si>
  <si>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</si>
  <si>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</si>
  <si>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</si>
  <si>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</si>
  <si>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</si>
  <si>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</si>
  <si>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</si>
  <si>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</si>
  <si>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</si>
  <si>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</si>
  <si>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</si>
  <si>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</si>
  <si>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</si>
  <si>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</si>
  <si>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</si>
  <si>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</si>
  <si>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</si>
  <si>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</si>
  <si>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</si>
  <si>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</si>
  <si>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</si>
  <si>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</si>
  <si>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</si>
  <si>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</si>
  <si>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</si>
  <si>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</si>
  <si>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</si>
  <si>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</si>
  <si>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</si>
  <si>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</si>
  <si>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</si>
  <si>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</si>
  <si>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</si>
  <si>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</si>
  <si>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</si>
  <si>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</si>
  <si>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</si>
  <si>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</si>
  <si>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</si>
  <si>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</si>
  <si>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</si>
  <si>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</si>
  <si>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</si>
  <si>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</si>
  <si>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</si>
  <si>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</si>
  <si>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</si>
  <si>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</si>
  <si>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</si>
  <si>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</si>
  <si>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</si>
  <si>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</si>
  <si>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</si>
  <si>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</si>
  <si>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</si>
  <si>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</si>
  <si>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</si>
  <si>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</si>
  <si>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</si>
  <si>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</si>
  <si>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</si>
  <si>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</si>
  <si>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</si>
  <si>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</si>
  <si>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</si>
  <si>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</si>
  <si>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</si>
  <si>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</si>
  <si>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</si>
  <si>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</si>
  <si>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</si>
  <si>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</si>
  <si>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</si>
  <si>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</si>
  <si>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</si>
  <si>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</si>
  <si>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</si>
  <si>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</si>
  <si>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</si>
  <si>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</si>
  <si>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</si>
  <si>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</si>
  <si>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</si>
  <si>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</si>
  <si>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</si>
  <si>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</si>
  <si>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</si>
  <si>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</si>
  <si>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</si>
  <si>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</si>
  <si>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</si>
  <si>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</si>
  <si>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</si>
  <si>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</si>
  <si>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</si>
  <si>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</si>
  <si>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</si>
  <si>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</si>
  <si>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</si>
  <si>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</si>
  <si>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</si>
  <si>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</si>
  <si>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</si>
  <si>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</si>
  <si>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</si>
  <si>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</si>
  <si>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</si>
  <si>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</si>
  <si>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</si>
  <si>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</si>
  <si>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</si>
  <si>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</si>
  <si>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</si>
  <si>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</si>
  <si>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</si>
  <si>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</si>
  <si>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</si>
  <si>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</si>
  <si>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</si>
  <si>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</si>
  <si>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</si>
  <si>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</si>
  <si>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</si>
  <si>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</si>
  <si>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</si>
  <si>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</si>
  <si>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</si>
  <si>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</si>
  <si>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</si>
  <si>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</si>
  <si>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</si>
  <si>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</si>
  <si>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</si>
  <si>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</si>
  <si>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</si>
  <si>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</si>
  <si>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</si>
  <si>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</si>
  <si>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</si>
  <si>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</si>
  <si>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</si>
  <si>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</si>
  <si>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</si>
  <si>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</si>
  <si>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</si>
  <si>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</si>
  <si>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</si>
  <si>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</si>
  <si>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</si>
  <si>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</si>
  <si>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</si>
  <si>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</si>
  <si>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</si>
  <si>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</si>
  <si>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</si>
  <si>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</si>
  <si>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</si>
  <si>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</si>
  <si>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</si>
  <si>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</si>
  <si>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</si>
  <si>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</si>
  <si>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</si>
  <si>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</si>
  <si>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</si>
  <si>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</si>
  <si>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</si>
  <si>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</si>
  <si>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</si>
  <si>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</si>
  <si>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</si>
  <si>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</si>
  <si>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</si>
  <si>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</si>
  <si>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</si>
  <si>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</si>
  <si>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</si>
  <si>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</si>
  <si>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</si>
  <si>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</si>
  <si>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</si>
  <si>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</si>
  <si>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</si>
  <si>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</si>
  <si>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</si>
  <si>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</si>
  <si>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</si>
  <si>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</si>
  <si>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</si>
  <si>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</si>
  <si>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</si>
  <si>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</si>
  <si>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</si>
  <si>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</si>
  <si>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</si>
  <si>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</si>
  <si>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</si>
  <si>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</si>
  <si>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</si>
  <si>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</si>
  <si>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</si>
  <si>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</si>
  <si>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</si>
  <si>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</si>
  <si>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</si>
  <si>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</si>
  <si>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</si>
  <si>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</si>
  <si>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</si>
  <si>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</si>
  <si>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</si>
  <si>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</si>
  <si>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</si>
  <si>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</si>
  <si>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</si>
  <si>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</si>
  <si>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</si>
  <si>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</si>
  <si>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</si>
  <si>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</si>
  <si>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</si>
  <si>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</si>
  <si>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</si>
  <si>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</si>
  <si>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</si>
  <si>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</si>
  <si>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</si>
  <si>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</si>
  <si>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</si>
  <si>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</si>
  <si>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</si>
  <si>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</si>
  <si>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</si>
  <si>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</si>
  <si>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</si>
  <si>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</si>
  <si>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</si>
  <si>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</si>
  <si>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</si>
  <si>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</si>
  <si>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</si>
  <si>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</si>
  <si>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</si>
  <si>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</si>
  <si>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</si>
  <si>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</si>
  <si>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</si>
  <si>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</si>
  <si>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</si>
  <si>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</si>
  <si>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</si>
  <si>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</si>
  <si>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</si>
  <si>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</si>
  <si>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</si>
  <si>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</si>
  <si>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</si>
  <si>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</si>
  <si>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</si>
  <si>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</si>
  <si>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</si>
  <si>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</si>
  <si>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</si>
  <si>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</si>
  <si>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</si>
  <si>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</si>
  <si>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</si>
  <si>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</si>
  <si>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</si>
  <si>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</si>
  <si>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</si>
  <si>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</si>
  <si>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</si>
  <si>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</si>
  <si>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</si>
  <si>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</si>
  <si>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</si>
  <si>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</si>
  <si>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</si>
  <si>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</si>
  <si>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</si>
  <si>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</si>
  <si>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</si>
  <si>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</si>
  <si>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</si>
  <si>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</si>
  <si>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</si>
  <si>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</si>
  <si>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</si>
  <si>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</si>
  <si>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</si>
  <si>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</si>
  <si>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</si>
  <si>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</si>
  <si>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</si>
  <si>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</si>
  <si>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</si>
  <si>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</si>
  <si>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</si>
  <si>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</si>
  <si>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</si>
  <si>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</si>
  <si>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</si>
  <si>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</si>
  <si>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</si>
  <si>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</si>
  <si>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</si>
  <si>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</si>
  <si>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</si>
  <si>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</si>
  <si>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</si>
  <si>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</si>
  <si>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</si>
  <si>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</si>
  <si>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</si>
  <si>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</si>
  <si>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</si>
  <si>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</si>
  <si>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</si>
  <si>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</si>
  <si>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</si>
  <si>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</si>
  <si>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</si>
  <si>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</si>
  <si>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</si>
  <si>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</si>
  <si>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</si>
  <si>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</si>
  <si>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</si>
  <si>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</si>
  <si>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</si>
  <si>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</si>
  <si>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</si>
  <si>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</si>
  <si>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</si>
  <si>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</si>
  <si>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</si>
  <si>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</si>
  <si>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</si>
  <si>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</si>
  <si>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</si>
  <si>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</si>
  <si>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</si>
  <si>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</si>
  <si>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</si>
  <si>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</si>
  <si>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</si>
  <si>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</si>
  <si>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</si>
  <si>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</si>
  <si>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</si>
  <si>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</si>
  <si>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</si>
  <si>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</si>
  <si>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</si>
  <si>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</si>
  <si>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</si>
  <si>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</si>
  <si>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</si>
  <si>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</si>
  <si>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</si>
  <si>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</si>
  <si>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</si>
  <si>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</si>
  <si>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</si>
  <si>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</si>
  <si>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</si>
  <si>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</si>
  <si>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</si>
  <si>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</si>
  <si>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</si>
  <si>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</si>
  <si>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</si>
  <si>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</si>
  <si>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</si>
  <si>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</si>
  <si>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</si>
  <si>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</si>
  <si>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</si>
  <si>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</si>
  <si>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</si>
  <si>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</si>
  <si>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 xml:space="preserve">Fortalecimiento de la investigación científica en el campo de la innovación educativa. </t>
  </si>
  <si>
    <t>Revista publicada en versión digital e impresa.</t>
  </si>
  <si>
    <t xml:space="preserve">DIE  </t>
  </si>
  <si>
    <t xml:space="preserve">Organizar y llevar a cabo la VII Jornada de Innovación Educativa </t>
  </si>
  <si>
    <t>Jornada de Innovación Educativa realizada</t>
  </si>
  <si>
    <t>Edición y publicación de la Memoria de la DIE.</t>
  </si>
  <si>
    <t xml:space="preserve">Fortalecimiento de la  producción científica y bibliográfica en  el campo de la innovación educativa. </t>
  </si>
  <si>
    <t>Memoria de la DIE publicada.</t>
  </si>
  <si>
    <t>Comunidad Universitaria y nacional.</t>
  </si>
  <si>
    <t>DIE</t>
  </si>
  <si>
    <t xml:space="preserve">Producción e implementación de recursos multimedia en los entornos virtuales de aprendizaje. </t>
  </si>
  <si>
    <t>Mejora y producción de al menos 60 videos educativos.</t>
  </si>
  <si>
    <t xml:space="preserve">Al menos 60 videos educativos producidos. </t>
  </si>
  <si>
    <t xml:space="preserve">Comunidad universitaria nacional e internacional. </t>
  </si>
  <si>
    <t>Fortalecimiento del modelo de educación virtual y de la innovación educativa. Fortalecimiento de la estrategia de aprendizaje de la Escuela de Física</t>
  </si>
  <si>
    <t>La asignatura de Física 100  funcionando en la plataforma edX.</t>
  </si>
  <si>
    <t>Estudiantes de la UNAH.</t>
  </si>
  <si>
    <t>DIE, Escuela de Física</t>
  </si>
  <si>
    <t xml:space="preserve">Fortalecimiento de la comunicación interna y externa para promover la cultura de la innovación educativa en la UNAH. </t>
  </si>
  <si>
    <t>Implementación de la asignatura FS-100 en modalidad en línea, bajo el modelo de aula invertida y la plataforma edX.</t>
  </si>
  <si>
    <t xml:space="preserve">Fortalecer el proceso de enseñanza- aprendizaje a través de la implementación del uso de recursos multimedia a los EVA. </t>
  </si>
  <si>
    <t>Docentes y estudiantes de la UNAH</t>
  </si>
  <si>
    <t>Al menos 30   nuevos recursos implementados en los EVA.</t>
  </si>
  <si>
    <t xml:space="preserve"> Publicación trimestral de boletines informativos. Alimentación  de las redes sociales de la DIE. Actualización de la página web de la DIE. Socialización y divulgación de todos los proyectos de innovación educativa.  Renovación de campaña de posicionamiento de la cultura de la innovación educativa en la UNAH.</t>
  </si>
  <si>
    <t xml:space="preserve">Comunidad Universitaria  a nivel nacional. </t>
  </si>
  <si>
    <t>Generación de un espacio de reflexión e intercambio de experiencias para el fortalecimiento de la cultura de la innovación educativa</t>
  </si>
  <si>
    <t>Toda la comunidad universitaria y sector educativo público y privado del país</t>
  </si>
  <si>
    <t xml:space="preserve">Revista indexada en una base de datos de consulta científica. </t>
  </si>
  <si>
    <t xml:space="preserve">Primer tomo de la serie publicado. </t>
  </si>
  <si>
    <t>Edición y publicación del 5to número de la Revista UNAH INNOV@.</t>
  </si>
  <si>
    <t>Mejora de los  aprendizajes a través de del uso del video educativo como recurso didáctico</t>
  </si>
  <si>
    <t>Informes trimestrales presentados. Campañas de divulgación desarrolladas (nuevo material promocional)</t>
  </si>
  <si>
    <t>9.1.a.1</t>
  </si>
  <si>
    <t>9.1.b.1</t>
  </si>
  <si>
    <t xml:space="preserve">Licencias Ofimaticas </t>
  </si>
  <si>
    <t>Gira a CURLA ( dos personas, tres giras, Categoria 4 y un motorista)</t>
  </si>
  <si>
    <t>Asistente de Producción Multimedia</t>
  </si>
  <si>
    <t>Mechas de Audio</t>
  </si>
  <si>
    <t xml:space="preserve">Bateria de Camara </t>
  </si>
  <si>
    <t xml:space="preserve">Accesorios Varios </t>
  </si>
  <si>
    <t>Afiches (Impresión para cada PAC y DIE)</t>
  </si>
  <si>
    <t>Banners ( Rediseño Banners DIE)</t>
  </si>
  <si>
    <t>Trifolios ( Rediseño de Trifolios DIE</t>
  </si>
  <si>
    <t>Banner Cortina Logos UNAH y DIE</t>
  </si>
  <si>
    <t>9.2.e.1</t>
  </si>
  <si>
    <t>9.2.g.1</t>
  </si>
  <si>
    <t>9.2.f.1</t>
  </si>
  <si>
    <t>Revista UNAH INNOV@ indexada en al menos una base de datos o repositorio científico.</t>
  </si>
  <si>
    <t xml:space="preserve">Fortalecimiento de la gestión y divulgación del conocimiento en el campo de la innovación educativa. </t>
  </si>
  <si>
    <t>Comunidad educativa científica nacional e internacional.</t>
  </si>
  <si>
    <t xml:space="preserve">Edición y publicación de la serie sobre innovación educativa. </t>
  </si>
  <si>
    <t xml:space="preserve">Fortalecimiento de la producción bibliográfica en el campo de la innovación educativa  </t>
  </si>
  <si>
    <t xml:space="preserve">Seguimiento, monitoria y
acompañamiento en la virtualización de asignaturas de Ecoturismo. </t>
  </si>
  <si>
    <t xml:space="preserve">Número de asignaturas virtualizadas. </t>
  </si>
  <si>
    <t xml:space="preserve">DIE, y Departamento de Ecoturismo CURLA. </t>
  </si>
  <si>
    <t xml:space="preserve">Docentes </t>
  </si>
  <si>
    <t xml:space="preserve">Aseguramiento de la calidad en el modelo de educación virtual. </t>
  </si>
  <si>
    <t xml:space="preserve">Número de asignaturas con planes de mejora implementados </t>
  </si>
  <si>
    <t xml:space="preserve">Docentes y Estudiantes </t>
  </si>
  <si>
    <t>DIE, Jefes de Departamentos y Docentes asignados</t>
  </si>
  <si>
    <t xml:space="preserve">Mejora continua de los cursos ofertados a docentes. </t>
  </si>
  <si>
    <t>Cursos  con mejoras aplicadas.</t>
  </si>
  <si>
    <t xml:space="preserve">Docentes universitarios </t>
  </si>
  <si>
    <t>El proceso de mejora contínua de los proyectos de innovación educativa fortalecidos.</t>
  </si>
  <si>
    <t xml:space="preserve">Número de cursos desarrollados y número de estudiantes capacitados. </t>
  </si>
  <si>
    <t>DIE y Centros Regionales</t>
  </si>
  <si>
    <t>Número de asignaturas de las nuevas carreras, asignaturas de grado y post grado, Diplomados, Talleres y Cursos que la UNAH priorice a través de sus distintas unidades.</t>
  </si>
  <si>
    <t>Acompañamiento tecno pedagógico en la virtualización de las nuevas carreras, asignaturas de grado y post grado, Diplomados, Talleres y Cursos que la UNAH priorice a través de sus distintas unidades.</t>
  </si>
  <si>
    <t xml:space="preserve">Fortalecimiento del modelo de educación virtual y de la innovación educativa. Contribuir a la equidad educativa a través de una oferta educativa de calidad y accesible a sectores laborales y rurales. </t>
  </si>
  <si>
    <t xml:space="preserve">Número de asignaturas de grado y post grado, Diplomados, Talleres y Cursos virtualizadas y  activada en el campus virtual. </t>
  </si>
  <si>
    <t xml:space="preserve">Estudiantes, docentes universitarios de la UNAH y población general. </t>
  </si>
  <si>
    <t>DIE, Departamentos y Unidades Académicas</t>
  </si>
  <si>
    <t xml:space="preserve">Desarrollo de ambientes de aprendizajes innovadores. </t>
  </si>
  <si>
    <t xml:space="preserve">Estudiantes de la UNAH. </t>
  </si>
  <si>
    <t xml:space="preserve">Implementación del programa de incentivos a docentes innovadores. </t>
  </si>
  <si>
    <t xml:space="preserve">Fortalecimiento de la cultura de la innovación en la práctica de los docentes de la UNAH. </t>
  </si>
  <si>
    <t xml:space="preserve">Implementación del curso propedéutico y jornadas de inducción para el aprendizaje en línea.  </t>
  </si>
  <si>
    <t xml:space="preserve">Fortalecimiento de las competencias para el aprendizaje en línea en los estudiantes de la UNAH.  </t>
  </si>
  <si>
    <t xml:space="preserve">Talleres tecno pedadógicos para estudiantes para el uso de las TIC en el aprendizaje. </t>
  </si>
  <si>
    <t xml:space="preserve">Fortalecimientos de las competencias en los estudiantes para la era digital. </t>
  </si>
  <si>
    <t xml:space="preserve">Número de talleres impartidos y estudiantes capacitados. </t>
  </si>
  <si>
    <t>El modelo de innovación educativa de la UNAH  desarrollado e implementado.</t>
  </si>
  <si>
    <t>Desarrollar una (1) investigación en el ámbito de la innovación educativa con los insumos, prácticas, experiencias y proyectos implementados en la DIE</t>
  </si>
  <si>
    <t>Disponer con el recurso humano y económico para poder desarrollar una investigación sobre la innovación educativa.</t>
  </si>
  <si>
    <t xml:space="preserve">Docentes y Estudiantes universitarios. </t>
  </si>
  <si>
    <t>Que los docentes tengan la disposición e interés para formar parte del grupo de investigación.</t>
  </si>
  <si>
    <t xml:space="preserve">Docentes. </t>
  </si>
  <si>
    <t>Implementación del plan de trabajo del grupo de investigación en educación, TIC e innovación.</t>
  </si>
  <si>
    <t>Registro de (1) un  proyecto de investigación.</t>
  </si>
  <si>
    <t xml:space="preserve">Un (1) plan de trabajo implementado. </t>
  </si>
  <si>
    <t>La investigación científica y la gestión del conocimiento en el campo de la innovación educativa fortalecida.</t>
  </si>
  <si>
    <t xml:space="preserve">Seguimiento y monitoria al funcionamiento  una (1) red y tres (3) comunicades de aprendizaje.    </t>
  </si>
  <si>
    <t xml:space="preserve">Fortalecimiento de acciones para la gestión del conocimiento en el campo de la innovación educativa. </t>
  </si>
  <si>
    <t xml:space="preserve">Una (1) red académica y tres(3) comunidades de aprendizaje funcionando. </t>
  </si>
  <si>
    <t>Académicos de la UNAH</t>
  </si>
  <si>
    <t>Integración de comunidad de aprendizaje para la innovación educativa.</t>
  </si>
  <si>
    <t>Registro de comunidad de aprendizaje en el observatorio de innovación.</t>
  </si>
  <si>
    <t>Académicos y estudiantes de la UNAH</t>
  </si>
  <si>
    <t xml:space="preserve">Identificación y contratación de experto internacional para revisión y validación de modelo de innovación de la UNAH. </t>
  </si>
  <si>
    <t>Finalización y publicación  del Modelo de Innovación Educativa de la UNAH.</t>
  </si>
  <si>
    <t xml:space="preserve">Fortalecimiento de la cultura de la innovación en la UNAH. </t>
  </si>
  <si>
    <t xml:space="preserve">Publicación del Modelos de Innovación Educativa. </t>
  </si>
  <si>
    <t>Comunidad universitaria</t>
  </si>
  <si>
    <t xml:space="preserve">Informe de validación del modelo de innovación educativa. </t>
  </si>
  <si>
    <t>Un (1) conversatorio con representantes de la siguientes unidades: VRI, Docencia, DEGT, VOAE, DICYP, IPSD, DVUS, VRA, SED.</t>
  </si>
  <si>
    <t xml:space="preserve">Al menos un (1) conversatorio realizado.  </t>
  </si>
  <si>
    <t xml:space="preserve">Elaboración de   infraestructura tecnológica (hardware, software, conectividad y políticas) para la innovación educativa. </t>
  </si>
  <si>
    <t>Fortalecimiento de la Innovación Educativa.</t>
  </si>
  <si>
    <t>Fortalecemiento el trabajo colaborativo y la articulación con las distintas unidades vinculadas a la innovación educativa y tecnológica.</t>
  </si>
  <si>
    <t>Una propuesta presentada a VRA.</t>
  </si>
  <si>
    <t>Comunidad Universitaria.</t>
  </si>
  <si>
    <t>Dos (2) talleres sobre curriculos innovadores con el IPSD y la dirección de Docencia.</t>
  </si>
  <si>
    <t>Dos (2) talleres sobre estrategias innovadoras para la evaluación de los aprendizajes.</t>
  </si>
  <si>
    <t>Un (1) seminario - taller sobre estratégias metodológicas innovadoras para la enseñanza - aprendizaje.</t>
  </si>
  <si>
    <t>Doce (12) talleres sobre el uso educativo de diversas herramientas tecnológicas para innovar en la práctica educativa.</t>
  </si>
  <si>
    <t>Dos (2) cursos de capacitación para el Desarrollo de Ambientes Virtuales de Aprendizaje.</t>
  </si>
  <si>
    <t>Dos (2) cursos de capacitación para la docencia en ambientes de aprendizaje mediados por tecnología.</t>
  </si>
  <si>
    <t>Un (1) seminario permanente para gestión y práctica de la innovación educativa.</t>
  </si>
  <si>
    <t>Un (1) taller sobre diseño y ejecución de proyectos de innovación educativa.</t>
  </si>
  <si>
    <t>Un (1) taller sobre sistematización de experiencias y proyectos de innovación educativa.</t>
  </si>
  <si>
    <t>Diez (10) conversatorios, charlas o conferencias sobre innovación educativa.</t>
  </si>
  <si>
    <t xml:space="preserve">Fortalecimiento de las competencias docentes para la gestión de la innovación educativa.  </t>
  </si>
  <si>
    <t>Listado de diplomas y constancias entregados</t>
  </si>
  <si>
    <t xml:space="preserve">Comunidad académica de la UNAH. </t>
  </si>
  <si>
    <t xml:space="preserve">DIE, IPSD, Dirección de Docencia, Departamentos Académicos y Centros Regionales.  </t>
  </si>
  <si>
    <t>Seguimiento y monitoría de la jornada de capacitación</t>
  </si>
  <si>
    <t>Fortalecimiento de la innovación educativa e incentivo a la creatividad docente y estudiantil para el desarrollo de la educación superior.</t>
  </si>
  <si>
    <t>Producto final de al menos diez (10) proyectos desarrollados.</t>
  </si>
  <si>
    <t>Comunidad universtitaria y población hondureña.</t>
  </si>
  <si>
    <t>Financiamiento, acompañamiento y monitoría  de seis (6) proyectos de innovación educativa seleccionados a través de  la segunda convocatoria.</t>
  </si>
  <si>
    <t xml:space="preserve">Financiamiento de proyectos de innovación educativa presentado por departamentos académicos solicitados </t>
  </si>
  <si>
    <t>Acompañamiento a proyectos de innovación educativa implementados por docentes en su quehacer educativo.</t>
  </si>
  <si>
    <t>Propuestas de proyectos y productos entregados.</t>
  </si>
  <si>
    <t>Docentes y estudiantes de la UNAH.</t>
  </si>
  <si>
    <t>DIE, Departamentos Académicos.</t>
  </si>
  <si>
    <t>Incentivos entregados.</t>
  </si>
  <si>
    <t>Diseño y desarrollo del programa de mejora continua para los proyectos de innovación educativa de la DIE.</t>
  </si>
  <si>
    <t xml:space="preserve">a) Modelo de innovación educativa de la UNAH publicado. </t>
  </si>
  <si>
    <t>b) Un (1) experto contrato</t>
  </si>
  <si>
    <t xml:space="preserve">c) Una (1) jornada de  sensibilización y articulación con unidades vinculadas a la innovación educativa. </t>
  </si>
  <si>
    <t>9.1.c.1</t>
  </si>
  <si>
    <t xml:space="preserve">d) Al menos 500 docentes de la UNAH capacitados a través del programa de fortalecimiento para la  innovación educativa. </t>
  </si>
  <si>
    <t>9.1.d.1</t>
  </si>
  <si>
    <t>9.1.d.2</t>
  </si>
  <si>
    <t>9.1.d.3</t>
  </si>
  <si>
    <t>9.1.d.4</t>
  </si>
  <si>
    <t>9.1.d.5</t>
  </si>
  <si>
    <t>9.1.d.6</t>
  </si>
  <si>
    <t>9.1.d.7</t>
  </si>
  <si>
    <t>9.1.d.8</t>
  </si>
  <si>
    <t>9.1.d.9</t>
  </si>
  <si>
    <t>9.1.d.10</t>
  </si>
  <si>
    <t>9.1.d.11</t>
  </si>
  <si>
    <t>e)  Al menos 90 recursos  didácticos innovadores producidos  para apoyar el proceso de enseñanza aprendizaje.</t>
  </si>
  <si>
    <t>9.1.e.1</t>
  </si>
  <si>
    <t>9.1.e.2</t>
  </si>
  <si>
    <t>f) Un (1) curso implementado en la plataforma edX</t>
  </si>
  <si>
    <t>9.1.f.1</t>
  </si>
  <si>
    <t xml:space="preserve">g)  Implementada al menos el 60% de la estrategia integral de  comunicación efectiva para promover la innovación educativa. </t>
  </si>
  <si>
    <t>9.1.g.1</t>
  </si>
  <si>
    <t>h) Desarrollo de al menos diez (10) proyectos de innovación educativa.</t>
  </si>
  <si>
    <t>9.1.h.1</t>
  </si>
  <si>
    <t>9.1.h.2</t>
  </si>
  <si>
    <t>9.1.h.3</t>
  </si>
  <si>
    <t>9.1.i.1</t>
  </si>
  <si>
    <t xml:space="preserve">j)Acompañamiento tecno pedagógico  a la virtualización de asignaturas del plan de estudios de Ecoturismo </t>
  </si>
  <si>
    <t>9.1.j.1</t>
  </si>
  <si>
    <t>k) Funcionando en un 50% programa de incentivos a docentes innovadores.</t>
  </si>
  <si>
    <t>9.1.k.1</t>
  </si>
  <si>
    <t xml:space="preserve">m) Una (1) propuesta de políticas de TIC para la innovación educativa. </t>
  </si>
  <si>
    <t>9.1.m.1</t>
  </si>
  <si>
    <t>9.1.n.1</t>
  </si>
  <si>
    <t>a) Desarrollo de al menos un (1) proyecto de investigación relacionado con investigación educativa.</t>
  </si>
  <si>
    <t xml:space="preserve">Impresión del modelo de innovación </t>
  </si>
  <si>
    <t xml:space="preserve">Contratación experto </t>
  </si>
  <si>
    <t xml:space="preserve">Coffee Break </t>
  </si>
  <si>
    <t xml:space="preserve">Viaticos </t>
  </si>
  <si>
    <t xml:space="preserve">Impresiones </t>
  </si>
  <si>
    <t xml:space="preserve">Experto </t>
  </si>
  <si>
    <t xml:space="preserve">Viaticos 3 visitas </t>
  </si>
  <si>
    <t>9.1.f.2</t>
  </si>
  <si>
    <t xml:space="preserve">Vallas Publicitarias </t>
  </si>
  <si>
    <t>Coffee Break Lanzamiento ( 2 Lanzamientos)</t>
  </si>
  <si>
    <t>Proyectos de Innovación</t>
  </si>
  <si>
    <t xml:space="preserve">Giras de Seguimientos </t>
  </si>
  <si>
    <t xml:space="preserve">Incentivos varios </t>
  </si>
  <si>
    <t xml:space="preserve">Alimentos y Bebidas para personas </t>
  </si>
  <si>
    <t xml:space="preserve">Pasajes Nacionales </t>
  </si>
  <si>
    <t xml:space="preserve">Gestión eficiente de los recursos financieros de la DIE. </t>
  </si>
  <si>
    <t xml:space="preserve">Administración y Liquidación de los fondos destinados a los Telecentros de Roatán y Ocotepeque y de nuevos proyectos de Telecentros que se generen. </t>
  </si>
  <si>
    <t>Ejecutar manual de procesos administrativos.</t>
  </si>
  <si>
    <t xml:space="preserve">Administrar y Ejecutar eficientemente los recursos financieros destinados a la Dirección de Innovación Educativa y a los Proyectos especiales  de Innovación Educativa. </t>
  </si>
  <si>
    <t>11.5.a.1</t>
  </si>
  <si>
    <t>11.5.a.2</t>
  </si>
  <si>
    <t>11.5.a.3</t>
  </si>
  <si>
    <t>Administración financiera transparente y con rendición de cuentas desarrolladas.</t>
  </si>
  <si>
    <t>Aseguramiento del uso eficiente de los recursos financieros otorgados por la institución</t>
  </si>
  <si>
    <t xml:space="preserve">Informe de ejecución presupuestaria conforme a normativa institucional de transparencia. </t>
  </si>
  <si>
    <t xml:space="preserve">Comunidad Universitaria de la UNAH. </t>
  </si>
  <si>
    <t>Aseguramiento del uso eficiente de los recursos financieros gestionados a proyectos de innovación</t>
  </si>
  <si>
    <t>Informes trimestrales de ejecución presupuestaria</t>
  </si>
  <si>
    <t xml:space="preserve">Comunidad Universitaria y Alcaldías Cooperantes. </t>
  </si>
  <si>
    <t>Agilizar tramites administrativos, generación de  consultas y estadísticas.</t>
  </si>
  <si>
    <t>una (1) base de datos creada.</t>
  </si>
  <si>
    <t>Personal DIE</t>
  </si>
  <si>
    <t>Administrador</t>
  </si>
  <si>
    <t xml:space="preserve">Coordinador de Comunicaciones </t>
  </si>
  <si>
    <t xml:space="preserve">Asistente de Soporte Tecnologico </t>
  </si>
  <si>
    <t>Enero</t>
  </si>
  <si>
    <t xml:space="preserve">Conserje Administrativo </t>
  </si>
  <si>
    <t>Coordinador de Proyectos</t>
  </si>
  <si>
    <t>Diseñador Grafico</t>
  </si>
  <si>
    <t xml:space="preserve">Asistente de Innovación Educativa </t>
  </si>
  <si>
    <t xml:space="preserve">Coordinador de TICS </t>
  </si>
  <si>
    <t xml:space="preserve">Dirección Academica </t>
  </si>
  <si>
    <t xml:space="preserve">Secretaria </t>
  </si>
  <si>
    <t xml:space="preserve">Coordinador de Soporte Tecnologico </t>
  </si>
  <si>
    <t>Coordinador de Gesrion de la Calidad</t>
  </si>
  <si>
    <t>Corrector de Estilo</t>
  </si>
  <si>
    <t>Asistente de TICS</t>
  </si>
  <si>
    <t>9.2.a.1</t>
  </si>
  <si>
    <t xml:space="preserve">b) Un (1) grupo de investigación implementando plan de trabajo en el campo de la investigación educativa. </t>
  </si>
  <si>
    <t>c) Serie de publicaciones de Innovación Educativa</t>
  </si>
  <si>
    <t>9.2.b.1</t>
  </si>
  <si>
    <t>9.2.c.1</t>
  </si>
  <si>
    <t>Coffee Break</t>
  </si>
  <si>
    <t>Experto</t>
  </si>
  <si>
    <t>Mejoras a la plataforma educativa EDX según las nuevas necesidades tecno-pedagógicas demandas específicamente por la UNAH</t>
  </si>
  <si>
    <t>Aseguramiento de la calidad en los proyectos de innovación educativa.</t>
  </si>
  <si>
    <t>Número de mejoras y herramientas producidas y en ejecución.</t>
  </si>
  <si>
    <t>Departamentos y Facultades.</t>
  </si>
  <si>
    <t>DIE y DEGT</t>
  </si>
  <si>
    <t>Resultados de evaluación y planes de mejora aplicados.</t>
  </si>
  <si>
    <t>Docentes y estudiantes.</t>
  </si>
  <si>
    <t>i) Al menos diez (10) proyectos de innovación educativa evaluados para su mejora continua.</t>
  </si>
  <si>
    <t>Participación en al menos un evento científico internacional vinculado a la innovación educativa o a las TIC</t>
  </si>
  <si>
    <t>Fortalecimiento del intercambio educativo en el tema de la innovación educativa.</t>
  </si>
  <si>
    <t>Diplomas o constancias de particpación en el evento internacional.</t>
  </si>
  <si>
    <t xml:space="preserve">Presentación de al menos dos (2) ponencias en eventos nacionales e internacionales sobre innovación educativa. </t>
  </si>
  <si>
    <t xml:space="preserve">Constancias de presentación de ponencias. </t>
  </si>
  <si>
    <t>Organización de dos (2) encuentro de intercambio de experiencias innovadoras.</t>
  </si>
  <si>
    <t xml:space="preserve">Fortalecimiento de la cultura de la innovación educativa. </t>
  </si>
  <si>
    <t xml:space="preserve">Listado de participantes en el intercambio. </t>
  </si>
  <si>
    <t xml:space="preserve"> Mantenimiento y actualización del observatorio de innovación educativa.</t>
  </si>
  <si>
    <t xml:space="preserve">Fortalecimiento de la cultura de la innovación educativa y gestión del conocimiento. </t>
  </si>
  <si>
    <t>Número de actualizaciones registrados en la plataforma virtual del observatorio</t>
  </si>
  <si>
    <t>Toda la comunidad universitaria y población nacional e internacional.</t>
  </si>
  <si>
    <t>d )Desarrollo de al menos 1 evento científico en el campo de la innovación educativa.</t>
  </si>
  <si>
    <t>e)Publicación del  5to número de la revista de innovación educativa.</t>
  </si>
  <si>
    <t>9.2.e.2</t>
  </si>
  <si>
    <t>f)Elaboración de la Memoria de la Dirección de Innovación Educativa .</t>
  </si>
  <si>
    <t>g) Programa de fortalecimiento de las competencias estudiantiles para la era digital.</t>
  </si>
  <si>
    <t>9.2.g.2</t>
  </si>
  <si>
    <t xml:space="preserve">h) Funcionamiento de una (1) red y tres (3) comunicades de aprendizaje.    </t>
  </si>
  <si>
    <t>9.2.h.1</t>
  </si>
  <si>
    <t>i) Creación del al menos una (1) nueva comunidad de aprendizaje para la innovación educativa y gestión del conocimiento</t>
  </si>
  <si>
    <t>9.2.i.1</t>
  </si>
  <si>
    <t>j) Presencia de la UNAH en un evento científico internacional sobre innovación educativa.</t>
  </si>
  <si>
    <t xml:space="preserve">K)Dos (2) ponencias presentadas en eventos nacionales e internacionales. </t>
  </si>
  <si>
    <t xml:space="preserve">l)Dos (2) jornadas de intercambio de experiencias innovadoras. </t>
  </si>
  <si>
    <t>m)Observatorio actualizado mensualmente.</t>
  </si>
  <si>
    <t>9.2.j.1</t>
  </si>
  <si>
    <t>9.2.k.1</t>
  </si>
  <si>
    <t>9.2.l.1</t>
  </si>
  <si>
    <t>9.2.m.1</t>
  </si>
  <si>
    <t xml:space="preserve">Impresión de tomo </t>
  </si>
  <si>
    <t xml:space="preserve">Impresión de Revista </t>
  </si>
  <si>
    <t>Impresión de Memoria</t>
  </si>
  <si>
    <t xml:space="preserve">Pasajes </t>
  </si>
  <si>
    <t xml:space="preserve">Boleto Aereo </t>
  </si>
  <si>
    <t xml:space="preserve">Coffe Break </t>
  </si>
  <si>
    <t xml:space="preserve"> Definidas las politicas de Innovación Educativa de la UNAH. </t>
  </si>
  <si>
    <t>n) Dos talleres para la definición de politicas de innovación educativa de la UNAH</t>
  </si>
  <si>
    <t xml:space="preserve">Realización de Talleres para definir las politicas de innovación educativa de la UNAH. </t>
  </si>
  <si>
    <t xml:space="preserve">Honorarios </t>
  </si>
  <si>
    <t xml:space="preserve">Pasaje </t>
  </si>
  <si>
    <t>Programa / Proyecto 2017</t>
  </si>
  <si>
    <t>Programa / Proyecto 2018</t>
  </si>
  <si>
    <t>Programa / Proyecto 2019</t>
  </si>
  <si>
    <t>Seguimiento a proceso de virtualización de nuevas asignaturas</t>
  </si>
  <si>
    <t>1.2.a.1</t>
  </si>
  <si>
    <t>Consolidado el modelo de telecentros de la UNAH</t>
  </si>
  <si>
    <t>Al menos cinco (5) visitas de seguimiento a telecentros y cinco (5) videoreuniones por período académico.</t>
  </si>
  <si>
    <t>Dar seguimiento y apoyo a los telecentros en funcionamiento en conjunto con los Centros Regionales y las coordinaciones de los telecentros Universitarios, y a los futuros proyectos de telecentros que se desarrollen.</t>
  </si>
  <si>
    <t xml:space="preserve">Que exista coordinación y disposición de parte del equipo académico de cada Centro Regional. </t>
  </si>
  <si>
    <t xml:space="preserve">Fortalecer y Consolidar el modelo de Telecentros y Educación Virtual. </t>
  </si>
  <si>
    <t xml:space="preserve">Informes periódicos sobre el seguimiento. </t>
  </si>
  <si>
    <t xml:space="preserve">Estudiantes de los Telecentros. </t>
  </si>
  <si>
    <t xml:space="preserve">DIE, Coordinadores Técnicos/Académicos de los Telecentros y Equipo Académico de las carreras en línea. </t>
  </si>
  <si>
    <t>6.2.a.1</t>
  </si>
  <si>
    <t>Fortalecido el  intercambio académico internacional con organismos e instituciones de educación superior líderes en el campo de la innovación educativa.</t>
  </si>
  <si>
    <t>En coordinación con la VRI participar en al menos tres (3) convocatorias de proyectos de cooperación internacional.</t>
  </si>
  <si>
    <t xml:space="preserve">Que los proyectos cumplan con los requerimientos del organismo cooperante y que a su vez éste cumpla con las fechas establecidas y que la UNAH apruebe la contraparte. </t>
  </si>
  <si>
    <t xml:space="preserve">Fortalecimiento del intercambio académico internacional y gestión de cooperación para apoyar proyectos de innovación. </t>
  </si>
  <si>
    <t xml:space="preserve">Al menos tres (3) proyectos redactados y presentados ante la cooperación internacional. </t>
  </si>
  <si>
    <t>Comunidad universitaria nacional.</t>
  </si>
  <si>
    <t>DIE,VRI</t>
  </si>
  <si>
    <t>Comunicación e intermabio académico períodico con universidades, redes académicas y organismos cooperantes.</t>
  </si>
  <si>
    <t>Fortalecimiento de la internacionalización de la educación superior en tema de innovación educativa.</t>
  </si>
  <si>
    <t>Convenios firmados, cartas de entendimiento, videoreuniones.</t>
  </si>
  <si>
    <t>Comunidad Universitaria</t>
  </si>
  <si>
    <t>DIE, VRI</t>
  </si>
  <si>
    <t xml:space="preserve">En coordinación con la VRI diseñar e iniciar el programa de movilidad académica en el campo de innovación educativa. </t>
  </si>
  <si>
    <t xml:space="preserve">Que se cuente  con la asesoría y el apoyo  de la VRI. </t>
  </si>
  <si>
    <t xml:space="preserve">Fortalecimiento de las competencias del equipo de la DIE y docentes involucrados o comprometidos con la  innovación educativa. </t>
  </si>
  <si>
    <t xml:space="preserve">Programa diseñado e informe de actividades ejecutadas. </t>
  </si>
  <si>
    <t xml:space="preserve">Equipo DIE y comunidad universitaria. </t>
  </si>
  <si>
    <t>Pasantía en el tema de innovación educativa en una universidad iberoamericana.</t>
  </si>
  <si>
    <t>Fortalecimiento de las capacidades y actualización en temas de innovación educativa.</t>
  </si>
  <si>
    <t>Constancia de particpación en pasantía.</t>
  </si>
  <si>
    <t>DIE, VRI, VRA</t>
  </si>
  <si>
    <t>Seguimiento a la participación de la UNAH  en el  proyecto de fortalecimiento de redes interuniversitarias convocatorias VII y VIII  que coordina la Universidad de la Plata Argentina.</t>
  </si>
  <si>
    <t xml:space="preserve">Que  los proyectos inicien en la fecha establecida y que haya adecuada comunicación entre los actores involucrados. </t>
  </si>
  <si>
    <t xml:space="preserve">Fortalecimiento de la movilidad académica internacional. </t>
  </si>
  <si>
    <t xml:space="preserve">Informes trimestrales de implementación de actividades. </t>
  </si>
  <si>
    <t>DIE y DICU</t>
  </si>
  <si>
    <t>La UNAH participando en organización del décimo congreso internacional de innovación educativa.</t>
  </si>
  <si>
    <t>Participación como universidad convocante al décimo Congreso Internacional de Innovación Educativa y propuesta para que la UNAH sea sede del mismo</t>
  </si>
  <si>
    <t>Número de reuniones.</t>
  </si>
  <si>
    <t>DIE, VRA, VRI</t>
  </si>
  <si>
    <t>13.1.a.1</t>
  </si>
  <si>
    <t xml:space="preserve">a) La DIE dispone de al menos una cartera de 3 proyectos de gestión de cooperación internacional. </t>
  </si>
  <si>
    <t>b)Al menos tres (3) actividades de comunicación e intercambio con  universidades, redes académicas y organismos cooperantes.</t>
  </si>
  <si>
    <t>13.1.b.1</t>
  </si>
  <si>
    <t>c)Diseño e inicio de programa de movilidad académica presencial o virtual en el campo de la innovación educativa.</t>
  </si>
  <si>
    <t>13.1.c.1</t>
  </si>
  <si>
    <t>d) Al menos un (1) miembro del equipo técnico académico de la DIE en pasantía internacional.</t>
  </si>
  <si>
    <t>13.1.d.1</t>
  </si>
  <si>
    <t>13.1.e.1</t>
  </si>
  <si>
    <t>a) Reuniones de organización</t>
  </si>
  <si>
    <t>13.2.a.1</t>
  </si>
  <si>
    <t>La DIE dispone de al menos el 65% de su espacio físico e infraestructura tecnológica necesaria para el desarrollo de la innovación educativa.</t>
  </si>
  <si>
    <t>Actualización y dotación de equipo de hardware y software en las salas de capacitación de la DIE de acuerdo a nuevos procesos de innovación educativa.</t>
  </si>
  <si>
    <t xml:space="preserve">Contar con equipo tecnológico educativo para realizar practicas innovadoras. </t>
  </si>
  <si>
    <t xml:space="preserve">Salas de la DIE equipadas </t>
  </si>
  <si>
    <t xml:space="preserve">Docentes y estudiantes universitarios. </t>
  </si>
  <si>
    <t>Proyector Multimedia</t>
  </si>
  <si>
    <t xml:space="preserve">Licencias </t>
  </si>
  <si>
    <t>17.6.a.1</t>
  </si>
  <si>
    <t>-</t>
  </si>
  <si>
    <t>e) Número de reuniones de seguimiento al proyecto de fortalecimiento de redes interuniversitarias</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</si>
</sst>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6">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0"/>
      <name val="Calibri"/>
      <family val="2"/>
      <scheme val="minor"/>
    </font>
    <font>
      <sz val="10"/>
      <name val="Calibri"/>
      <family val="2"/>
    </font>
    <font>
      <sz val="10"/>
      <color theme="1"/>
      <name val="Calibri"/>
      <family val="2"/>
      <scheme val="minor"/>
    </font>
    <font>
      <sz val="11"/>
      <color rgb="FF000000"/>
      <name val="Calibri"/>
      <family val="2"/>
      <scheme val="minor"/>
    </font>
    <font>
      <b/>
      <sz val="9"/>
      <color indexed="81"/>
      <name val="Tahoma"/>
      <family val="2"/>
    </font>
    <font>
      <sz val="16"/>
      <color indexed="81"/>
      <name val="Tahoma"/>
      <family val="2"/>
    </font>
    <font>
      <sz val="14"/>
      <color indexed="81"/>
      <name val="Tahoma"/>
      <family val="2"/>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FFFF"/>
        <bgColor rgb="FF000000"/>
      </patternFill>
    </fill>
    <fill>
      <patternFill patternType="solid">
        <fgColor theme="6" tint="0.79998168889431442"/>
        <bgColor indexed="64"/>
      </patternFill>
    </fill>
    <fill>
      <patternFill patternType="solid">
        <fgColor theme="2" tint="-0.499984740745262"/>
        <bgColor indexed="64"/>
      </patternFill>
    </fill>
  </fills>
  <borders count="6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79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2" fontId="37" fillId="0" borderId="0" xfId="18" applyNumberFormat="1" applyFont="1" applyAlignment="1">
      <alignment vertical="center"/>
    </xf>
    <xf numFmtId="0" fontId="38" fillId="0" borderId="0" xfId="0" applyFont="1" applyAlignment="1">
      <alignment vertical="center"/>
    </xf>
    <xf numFmtId="172"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7" fillId="0" borderId="0" xfId="18" applyNumberFormat="1" applyFont="1" applyAlignment="1">
      <alignment horizontal="center" vertical="center"/>
    </xf>
    <xf numFmtId="172" fontId="39"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2"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2"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43"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2" fillId="0" borderId="0" xfId="18" applyNumberFormat="1" applyFont="1" applyAlignment="1">
      <alignment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4" fillId="11" borderId="0" xfId="0" applyFont="1" applyFill="1" applyAlignment="1">
      <alignment vertical="center"/>
    </xf>
    <xf numFmtId="0" fontId="50"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50" fillId="11"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1" fillId="0" borderId="0" xfId="0" applyFont="1" applyAlignment="1">
      <alignment horizontal="center" vertical="center"/>
    </xf>
    <xf numFmtId="43" fontId="51" fillId="0" borderId="0" xfId="18" applyFont="1" applyAlignment="1">
      <alignment vertical="center"/>
    </xf>
    <xf numFmtId="172" fontId="51" fillId="0" borderId="0" xfId="18" applyNumberFormat="1" applyFont="1" applyAlignment="1">
      <alignment vertical="center"/>
    </xf>
    <xf numFmtId="172"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44" fontId="58" fillId="0" borderId="0" xfId="0" applyNumberFormat="1" applyFont="1" applyFill="1" applyBorder="1" applyAlignment="1">
      <alignment vertical="center"/>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1"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0"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3"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34" fillId="0" borderId="26" xfId="18" applyNumberFormat="1" applyFont="1" applyFill="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7" fillId="0" borderId="26" xfId="0" applyNumberFormat="1" applyFont="1" applyBorder="1" applyAlignment="1">
      <alignment horizontal="center" vertical="center" wrapText="1"/>
    </xf>
    <xf numFmtId="43" fontId="27" fillId="0" borderId="26" xfId="18" applyNumberFormat="1" applyFont="1" applyBorder="1" applyAlignment="1">
      <alignment horizontal="center" vertical="center" wrapText="1"/>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32" fillId="0" borderId="26" xfId="16" applyNumberFormat="1" applyFont="1" applyFill="1" applyBorder="1" applyAlignment="1">
      <alignment horizontal="center" vertical="center" wrapText="1"/>
    </xf>
    <xf numFmtId="43" fontId="32" fillId="0" borderId="26" xfId="18" applyNumberFormat="1"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8" fillId="17" borderId="6" xfId="0" applyFont="1" applyFill="1" applyBorder="1" applyAlignment="1">
      <alignment vertical="center"/>
    </xf>
    <xf numFmtId="44" fontId="58" fillId="17" borderId="3" xfId="0" applyNumberFormat="1" applyFont="1" applyFill="1" applyBorder="1" applyAlignment="1">
      <alignment vertical="center"/>
    </xf>
    <xf numFmtId="172" fontId="38"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5" fillId="0" borderId="53" xfId="0" applyFont="1" applyBorder="1" applyAlignment="1">
      <alignment horizontal="left" vertical="center"/>
    </xf>
    <xf numFmtId="44" fontId="0" fillId="0" borderId="54" xfId="0" applyNumberFormat="1" applyFill="1" applyBorder="1" applyAlignment="1">
      <alignment vertical="center"/>
    </xf>
    <xf numFmtId="0" fontId="67"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59"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1" fillId="3" borderId="0" xfId="10" applyNumberFormat="1" applyFont="1" applyFill="1" applyAlignment="1">
      <alignment vertical="center"/>
    </xf>
    <xf numFmtId="43" fontId="0" fillId="3" borderId="0" xfId="0" applyNumberFormat="1" applyFill="1" applyAlignment="1">
      <alignment vertical="center"/>
    </xf>
    <xf numFmtId="43"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2" borderId="0" xfId="0" applyFont="1" applyFill="1" applyAlignment="1">
      <alignment vertical="center"/>
    </xf>
    <xf numFmtId="173" fontId="18" fillId="22" borderId="0" xfId="0" applyNumberFormat="1" applyFont="1" applyFill="1" applyAlignment="1">
      <alignment vertical="center"/>
    </xf>
    <xf numFmtId="0" fontId="10" fillId="22"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23" borderId="27" xfId="0" applyFont="1" applyFill="1" applyBorder="1" applyAlignment="1" applyProtection="1">
      <alignment horizontal="center" vertical="center" wrapText="1"/>
      <protection locked="0"/>
    </xf>
    <xf numFmtId="0" fontId="59" fillId="23" borderId="27" xfId="0" applyFont="1" applyFill="1" applyBorder="1" applyAlignment="1" applyProtection="1">
      <alignment horizontal="center" vertical="center" wrapText="1"/>
      <protection locked="0"/>
    </xf>
    <xf numFmtId="0" fontId="23" fillId="23"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3" borderId="27" xfId="0" applyFont="1" applyFill="1" applyBorder="1" applyAlignment="1" applyProtection="1">
      <alignment horizontal="center" vertical="center" wrapText="1"/>
      <protection locked="0"/>
    </xf>
    <xf numFmtId="0" fontId="0" fillId="2" borderId="0" xfId="0" applyFill="1"/>
    <xf numFmtId="0" fontId="22" fillId="20" borderId="36" xfId="0" applyFont="1" applyFill="1" applyBorder="1" applyAlignment="1">
      <alignment horizontal="center" vertical="center" wrapText="1"/>
    </xf>
    <xf numFmtId="0" fontId="22" fillId="20" borderId="26" xfId="0" applyFont="1" applyFill="1" applyBorder="1" applyAlignment="1">
      <alignment horizontal="center" vertical="center" wrapText="1"/>
    </xf>
    <xf numFmtId="0" fontId="0" fillId="0" borderId="59" xfId="0" applyBorder="1" applyAlignment="1">
      <alignment vertical="center" wrapText="1"/>
    </xf>
    <xf numFmtId="0" fontId="33" fillId="0" borderId="59" xfId="19" applyFont="1" applyBorder="1" applyAlignment="1">
      <alignment horizontal="center" vertical="center" wrapText="1"/>
    </xf>
    <xf numFmtId="0" fontId="28" fillId="0" borderId="59" xfId="19" applyFont="1" applyBorder="1" applyAlignment="1">
      <alignment horizontal="center" vertical="center" wrapText="1"/>
    </xf>
    <xf numFmtId="9" fontId="28" fillId="0" borderId="59" xfId="19" applyNumberFormat="1" applyFont="1" applyBorder="1" applyAlignment="1">
      <alignment horizontal="center" vertical="center" wrapText="1"/>
    </xf>
    <xf numFmtId="4" fontId="28" fillId="0" borderId="59" xfId="19" applyNumberFormat="1" applyFont="1" applyBorder="1" applyAlignment="1">
      <alignment horizontal="center" vertical="center" wrapText="1"/>
    </xf>
    <xf numFmtId="43" fontId="28" fillId="0" borderId="59" xfId="18" applyFont="1" applyBorder="1" applyAlignment="1">
      <alignment horizontal="center" vertical="center" wrapText="1"/>
    </xf>
    <xf numFmtId="43" fontId="28" fillId="0" borderId="59" xfId="19" applyNumberFormat="1" applyFont="1" applyBorder="1" applyAlignment="1">
      <alignment horizontal="center" vertical="center" wrapText="1"/>
    </xf>
    <xf numFmtId="43" fontId="28" fillId="0" borderId="59" xfId="18" applyNumberFormat="1" applyFont="1" applyBorder="1" applyAlignment="1">
      <alignment horizontal="center" vertical="center" wrapText="1"/>
    </xf>
    <xf numFmtId="0" fontId="33" fillId="0" borderId="26" xfId="19" applyFont="1" applyBorder="1" applyAlignment="1">
      <alignment horizontal="left" vertical="center" wrapText="1"/>
    </xf>
    <xf numFmtId="0" fontId="33" fillId="0" borderId="59" xfId="19" applyFont="1" applyBorder="1" applyAlignment="1">
      <alignment horizontal="left" vertical="center" wrapText="1"/>
    </xf>
    <xf numFmtId="0" fontId="69" fillId="0" borderId="59" xfId="19" applyFont="1" applyBorder="1" applyAlignment="1">
      <alignment horizontal="center" wrapText="1"/>
    </xf>
    <xf numFmtId="0" fontId="69" fillId="0" borderId="59" xfId="19" applyFont="1" applyBorder="1" applyAlignment="1">
      <alignment horizontal="center" vertical="center" wrapText="1"/>
    </xf>
    <xf numFmtId="0" fontId="70" fillId="0" borderId="59" xfId="19" applyFont="1" applyFill="1" applyBorder="1" applyAlignment="1">
      <alignment horizontal="center" vertical="center" wrapText="1"/>
    </xf>
    <xf numFmtId="0" fontId="0" fillId="0" borderId="59" xfId="0" applyBorder="1" applyAlignment="1">
      <alignment horizontal="center" vertical="center" wrapText="1"/>
    </xf>
    <xf numFmtId="0" fontId="70" fillId="0" borderId="59" xfId="19" applyFont="1" applyBorder="1" applyAlignment="1">
      <alignment horizontal="center" vertical="center" wrapText="1"/>
    </xf>
    <xf numFmtId="0" fontId="24" fillId="0" borderId="59" xfId="19" applyFont="1" applyFill="1" applyBorder="1" applyAlignment="1">
      <alignment horizontal="center" vertical="center" wrapText="1"/>
    </xf>
    <xf numFmtId="0" fontId="28" fillId="0" borderId="59" xfId="19" applyFont="1" applyFill="1" applyBorder="1" applyAlignment="1">
      <alignment horizontal="center" vertical="center" wrapText="1"/>
    </xf>
    <xf numFmtId="43" fontId="28" fillId="0" borderId="59" xfId="18" applyFont="1" applyFill="1" applyBorder="1" applyAlignment="1">
      <alignment horizontal="center" vertical="center" wrapText="1"/>
    </xf>
    <xf numFmtId="43" fontId="28" fillId="0" borderId="59" xfId="19" applyNumberFormat="1" applyFont="1" applyFill="1" applyBorder="1" applyAlignment="1">
      <alignment horizontal="center" vertical="center" wrapText="1"/>
    </xf>
    <xf numFmtId="43" fontId="28" fillId="0" borderId="59" xfId="18" applyNumberFormat="1" applyFont="1" applyFill="1" applyBorder="1" applyAlignment="1">
      <alignment horizontal="center" vertical="center" wrapText="1"/>
    </xf>
    <xf numFmtId="0" fontId="0" fillId="0" borderId="0" xfId="0" applyAlignment="1">
      <alignment horizontal="center"/>
    </xf>
    <xf numFmtId="0" fontId="17" fillId="5" borderId="1" xfId="0" applyFont="1" applyFill="1" applyBorder="1" applyAlignment="1">
      <alignment horizontal="center" vertical="center"/>
    </xf>
    <xf numFmtId="0" fontId="24" fillId="0" borderId="26" xfId="19" applyFont="1" applyFill="1" applyBorder="1" applyAlignment="1">
      <alignment horizontal="center" vertical="center" wrapText="1"/>
    </xf>
    <xf numFmtId="9" fontId="20" fillId="8" borderId="0" xfId="17" applyFont="1" applyFill="1" applyBorder="1" applyAlignment="1">
      <alignment vertical="top"/>
    </xf>
    <xf numFmtId="9" fontId="67" fillId="19" borderId="26" xfId="17" applyFont="1" applyFill="1" applyBorder="1" applyAlignment="1" applyProtection="1">
      <alignment horizontal="center" vertical="center" wrapText="1"/>
      <protection locked="0"/>
    </xf>
    <xf numFmtId="9" fontId="28" fillId="0" borderId="26" xfId="17" applyFont="1" applyFill="1" applyBorder="1" applyAlignment="1">
      <alignment horizontal="center" vertical="center" wrapText="1"/>
    </xf>
    <xf numFmtId="9" fontId="28" fillId="0" borderId="59" xfId="17" applyFont="1" applyFill="1" applyBorder="1" applyAlignment="1">
      <alignment horizontal="center" vertical="center" wrapText="1"/>
    </xf>
    <xf numFmtId="9" fontId="28" fillId="0" borderId="59" xfId="17" applyFont="1" applyBorder="1" applyAlignment="1">
      <alignment horizontal="center" vertical="center" wrapText="1"/>
    </xf>
    <xf numFmtId="9" fontId="28" fillId="10" borderId="26" xfId="17" applyFont="1" applyFill="1" applyBorder="1" applyAlignment="1">
      <alignment horizontal="right" wrapText="1"/>
    </xf>
    <xf numFmtId="9" fontId="0" fillId="0" borderId="0" xfId="17" applyFont="1"/>
    <xf numFmtId="0" fontId="18" fillId="11" borderId="50" xfId="0" applyFont="1" applyFill="1" applyBorder="1" applyAlignment="1">
      <alignment horizontal="center" vertical="center" wrapText="1"/>
    </xf>
    <xf numFmtId="41" fontId="18" fillId="11" borderId="8" xfId="0" applyNumberFormat="1" applyFont="1" applyFill="1" applyBorder="1" applyAlignment="1">
      <alignment horizontal="center" vertical="center" wrapText="1"/>
    </xf>
    <xf numFmtId="41" fontId="18" fillId="11" borderId="32" xfId="0" applyNumberFormat="1" applyFont="1" applyFill="1" applyBorder="1" applyAlignment="1">
      <alignment horizontal="center" vertical="center" wrapText="1"/>
    </xf>
    <xf numFmtId="0" fontId="16" fillId="6" borderId="59" xfId="0" applyFont="1" applyFill="1" applyBorder="1" applyAlignment="1">
      <alignment vertical="center"/>
    </xf>
    <xf numFmtId="0" fontId="17" fillId="5" borderId="59" xfId="0" applyNumberFormat="1" applyFont="1" applyFill="1" applyBorder="1" applyAlignment="1">
      <alignment horizontal="center" vertical="center"/>
    </xf>
    <xf numFmtId="41" fontId="17" fillId="5" borderId="59" xfId="0" applyNumberFormat="1" applyFont="1" applyFill="1" applyBorder="1" applyAlignment="1">
      <alignment vertical="center"/>
    </xf>
    <xf numFmtId="43" fontId="16" fillId="6" borderId="59" xfId="18" applyFont="1" applyFill="1" applyBorder="1" applyAlignment="1">
      <alignment vertical="center"/>
    </xf>
    <xf numFmtId="41" fontId="16" fillId="6" borderId="59" xfId="0" applyNumberFormat="1" applyFont="1" applyFill="1" applyBorder="1" applyAlignment="1">
      <alignment horizontal="center" vertical="center"/>
    </xf>
    <xf numFmtId="0" fontId="17" fillId="6" borderId="59" xfId="0" applyFont="1" applyFill="1" applyBorder="1" applyAlignment="1">
      <alignment horizontal="center" vertical="center"/>
    </xf>
    <xf numFmtId="0" fontId="17" fillId="2" borderId="59" xfId="0" applyFont="1" applyFill="1" applyBorder="1" applyAlignment="1">
      <alignment horizontal="center" vertical="center"/>
    </xf>
    <xf numFmtId="0" fontId="17" fillId="2" borderId="59" xfId="0" applyFont="1" applyFill="1" applyBorder="1" applyAlignment="1">
      <alignment vertical="center"/>
    </xf>
    <xf numFmtId="41" fontId="17" fillId="2" borderId="59" xfId="0" applyNumberFormat="1" applyFont="1" applyFill="1" applyBorder="1" applyAlignment="1">
      <alignment horizontal="center" vertical="center"/>
    </xf>
    <xf numFmtId="41" fontId="17" fillId="2" borderId="59" xfId="0" applyNumberFormat="1" applyFont="1" applyFill="1" applyBorder="1" applyAlignment="1">
      <alignment vertical="center"/>
    </xf>
    <xf numFmtId="0" fontId="17" fillId="2" borderId="4" xfId="0" applyFont="1" applyFill="1" applyBorder="1" applyAlignment="1">
      <alignment horizontal="center" vertical="center"/>
    </xf>
    <xf numFmtId="0" fontId="30" fillId="0" borderId="59" xfId="19" applyFont="1" applyFill="1" applyBorder="1" applyAlignment="1">
      <alignment horizontal="center" vertical="center" wrapText="1"/>
    </xf>
    <xf numFmtId="3" fontId="28" fillId="0" borderId="59" xfId="19" applyNumberFormat="1" applyFont="1" applyBorder="1" applyAlignment="1">
      <alignment horizontal="center" vertical="center" wrapText="1"/>
    </xf>
    <xf numFmtId="0" fontId="69" fillId="0" borderId="59" xfId="19" applyFont="1" applyFill="1" applyBorder="1" applyAlignment="1">
      <alignment horizontal="center" vertical="center" wrapText="1"/>
    </xf>
    <xf numFmtId="9" fontId="28" fillId="0" borderId="59" xfId="19" applyNumberFormat="1" applyFont="1" applyFill="1" applyBorder="1" applyAlignment="1">
      <alignment horizontal="center" vertical="center" wrapText="1"/>
    </xf>
    <xf numFmtId="0" fontId="71" fillId="0" borderId="59" xfId="0" applyFont="1" applyBorder="1" applyAlignment="1">
      <alignment horizontal="center" vertical="center" wrapText="1"/>
    </xf>
    <xf numFmtId="0" fontId="69" fillId="0" borderId="59" xfId="0" applyFont="1" applyBorder="1" applyAlignment="1">
      <alignment horizontal="center" vertical="center" wrapText="1"/>
    </xf>
    <xf numFmtId="0" fontId="69" fillId="24" borderId="59" xfId="0" applyFont="1" applyFill="1" applyBorder="1" applyAlignment="1">
      <alignment horizontal="center" vertical="center" wrapText="1"/>
    </xf>
    <xf numFmtId="0" fontId="72" fillId="0" borderId="59" xfId="0" applyFont="1" applyBorder="1" applyAlignment="1">
      <alignment horizontal="center" vertical="center" wrapText="1"/>
    </xf>
    <xf numFmtId="0" fontId="0" fillId="0" borderId="59" xfId="0" applyBorder="1"/>
    <xf numFmtId="9" fontId="0" fillId="0" borderId="59" xfId="17" applyFont="1" applyBorder="1"/>
    <xf numFmtId="43" fontId="0" fillId="0" borderId="59" xfId="18" applyFont="1" applyBorder="1"/>
    <xf numFmtId="0" fontId="0" fillId="0" borderId="59" xfId="0" applyBorder="1" applyAlignment="1">
      <alignment horizontal="left" vertical="center" wrapText="1"/>
    </xf>
    <xf numFmtId="0" fontId="0" fillId="0" borderId="59" xfId="0" applyBorder="1" applyAlignment="1">
      <alignment wrapText="1"/>
    </xf>
    <xf numFmtId="0" fontId="0" fillId="0" borderId="28" xfId="0" applyFill="1" applyBorder="1" applyAlignment="1">
      <alignment horizontal="left" vertical="center" wrapText="1"/>
    </xf>
    <xf numFmtId="9" fontId="0" fillId="0" borderId="28" xfId="17" applyFont="1" applyFill="1" applyBorder="1"/>
    <xf numFmtId="0" fontId="28" fillId="0" borderId="28" xfId="19" applyFont="1" applyFill="1" applyBorder="1" applyAlignment="1">
      <alignment horizontal="center" vertical="center" wrapText="1"/>
    </xf>
    <xf numFmtId="0" fontId="70" fillId="0" borderId="27" xfId="19" applyFont="1" applyFill="1" applyBorder="1" applyAlignment="1">
      <alignment horizontal="center" vertical="center" wrapText="1"/>
    </xf>
    <xf numFmtId="0" fontId="0" fillId="0" borderId="59" xfId="0" applyBorder="1" applyAlignment="1">
      <alignment horizontal="center"/>
    </xf>
    <xf numFmtId="0" fontId="20" fillId="8" borderId="0" xfId="19" applyFont="1" applyFill="1" applyBorder="1" applyAlignment="1">
      <alignment horizontal="center" vertical="top"/>
    </xf>
    <xf numFmtId="0" fontId="24" fillId="10" borderId="16" xfId="19" applyFont="1" applyFill="1" applyBorder="1" applyAlignment="1">
      <alignment horizontal="center" vertical="center"/>
    </xf>
    <xf numFmtId="0" fontId="0" fillId="3" borderId="0" xfId="0" applyFill="1"/>
    <xf numFmtId="0" fontId="18" fillId="11" borderId="60" xfId="0" applyFont="1" applyFill="1" applyBorder="1" applyAlignment="1">
      <alignment horizontal="center" vertical="center"/>
    </xf>
    <xf numFmtId="0" fontId="18" fillId="11" borderId="60" xfId="0" applyFont="1" applyFill="1" applyBorder="1" applyAlignment="1">
      <alignment horizontal="center" vertical="center" wrapText="1"/>
    </xf>
    <xf numFmtId="41" fontId="18" fillId="11" borderId="60" xfId="0" applyNumberFormat="1" applyFont="1" applyFill="1" applyBorder="1" applyAlignment="1">
      <alignment horizontal="center" vertical="center"/>
    </xf>
    <xf numFmtId="41" fontId="18" fillId="11" borderId="60" xfId="0" applyNumberFormat="1" applyFont="1" applyFill="1" applyBorder="1" applyAlignment="1">
      <alignment horizontal="center" vertical="center" wrapText="1"/>
    </xf>
    <xf numFmtId="0" fontId="17" fillId="2" borderId="60" xfId="0" applyFont="1" applyFill="1" applyBorder="1" applyAlignment="1">
      <alignment vertical="center"/>
    </xf>
    <xf numFmtId="0" fontId="17" fillId="5" borderId="60" xfId="0" applyNumberFormat="1" applyFont="1" applyFill="1" applyBorder="1" applyAlignment="1">
      <alignment horizontal="center" vertical="center"/>
    </xf>
    <xf numFmtId="41" fontId="17" fillId="5" borderId="60" xfId="0" applyNumberFormat="1" applyFont="1" applyFill="1" applyBorder="1" applyAlignment="1">
      <alignment vertical="center"/>
    </xf>
    <xf numFmtId="41" fontId="17" fillId="2" borderId="60" xfId="0" applyNumberFormat="1" applyFont="1" applyFill="1" applyBorder="1" applyAlignment="1">
      <alignment vertical="center"/>
    </xf>
    <xf numFmtId="41" fontId="17" fillId="2" borderId="60" xfId="0" applyNumberFormat="1" applyFont="1" applyFill="1" applyBorder="1" applyAlignment="1">
      <alignment horizontal="center" vertical="center"/>
    </xf>
    <xf numFmtId="0" fontId="17" fillId="2" borderId="60" xfId="0" applyFont="1" applyFill="1" applyBorder="1" applyAlignment="1">
      <alignment horizontal="center" vertical="center"/>
    </xf>
    <xf numFmtId="0" fontId="44" fillId="14" borderId="60" xfId="0" applyFont="1" applyFill="1" applyBorder="1" applyAlignment="1">
      <alignment horizontal="center" vertical="center"/>
    </xf>
    <xf numFmtId="0" fontId="17" fillId="2" borderId="60" xfId="0" applyNumberFormat="1" applyFont="1" applyFill="1" applyBorder="1" applyAlignment="1">
      <alignment horizontal="center" vertical="center"/>
    </xf>
    <xf numFmtId="0" fontId="17" fillId="14" borderId="60" xfId="0" applyFont="1" applyFill="1" applyBorder="1" applyAlignment="1">
      <alignment horizontal="center" vertical="center"/>
    </xf>
    <xf numFmtId="0" fontId="17" fillId="5" borderId="60" xfId="0" applyFont="1" applyFill="1" applyBorder="1" applyAlignment="1">
      <alignment horizontal="center" vertical="center"/>
    </xf>
    <xf numFmtId="0" fontId="0" fillId="0" borderId="28" xfId="0" applyFill="1" applyBorder="1" applyAlignment="1">
      <alignment vertical="center" wrapText="1"/>
    </xf>
    <xf numFmtId="0" fontId="71" fillId="0" borderId="60" xfId="0" applyFont="1" applyFill="1" applyBorder="1" applyAlignment="1">
      <alignment horizontal="center" vertical="center" wrapText="1"/>
    </xf>
    <xf numFmtId="0" fontId="71" fillId="0" borderId="60" xfId="0" applyFont="1" applyBorder="1" applyAlignment="1">
      <alignment horizontal="center" vertical="center" wrapText="1"/>
    </xf>
    <xf numFmtId="0" fontId="27" fillId="0" borderId="60" xfId="0" applyFont="1" applyFill="1" applyBorder="1" applyAlignment="1">
      <alignment horizontal="center" vertical="center" wrapText="1"/>
    </xf>
    <xf numFmtId="9" fontId="21" fillId="0" borderId="0" xfId="17" applyFont="1" applyAlignment="1">
      <alignment wrapText="1"/>
    </xf>
    <xf numFmtId="9" fontId="23" fillId="21" borderId="26" xfId="17" applyFont="1" applyFill="1" applyBorder="1" applyAlignment="1" applyProtection="1">
      <alignment horizontal="center" vertical="center" wrapText="1"/>
      <protection locked="0"/>
    </xf>
    <xf numFmtId="9" fontId="27" fillId="0" borderId="26" xfId="17" applyFont="1" applyFill="1" applyBorder="1" applyAlignment="1">
      <alignment horizontal="center" vertical="center" wrapText="1"/>
    </xf>
    <xf numFmtId="9" fontId="28" fillId="10" borderId="26" xfId="17" applyFont="1" applyFill="1" applyBorder="1" applyAlignment="1">
      <alignment vertical="top" wrapText="1"/>
    </xf>
    <xf numFmtId="9" fontId="21" fillId="0" borderId="0" xfId="17" applyFont="1" applyBorder="1" applyAlignment="1">
      <alignment vertical="top" wrapText="1"/>
    </xf>
    <xf numFmtId="9" fontId="20" fillId="8" borderId="0" xfId="17" applyFont="1" applyFill="1" applyBorder="1" applyAlignment="1"/>
    <xf numFmtId="0" fontId="18" fillId="11" borderId="32" xfId="0" applyFont="1" applyFill="1" applyBorder="1" applyAlignment="1">
      <alignment vertical="center" wrapText="1"/>
    </xf>
    <xf numFmtId="0" fontId="16" fillId="6" borderId="50" xfId="0" applyFont="1" applyFill="1" applyBorder="1" applyAlignment="1">
      <alignment vertical="center"/>
    </xf>
    <xf numFmtId="0" fontId="17" fillId="5" borderId="20" xfId="0" applyNumberFormat="1" applyFont="1" applyFill="1" applyBorder="1" applyAlignment="1">
      <alignment horizontal="center" vertical="center"/>
    </xf>
    <xf numFmtId="0" fontId="17" fillId="5" borderId="21" xfId="0" applyNumberFormat="1" applyFont="1" applyFill="1" applyBorder="1" applyAlignment="1">
      <alignment vertical="center"/>
    </xf>
    <xf numFmtId="41" fontId="17" fillId="5" borderId="22" xfId="0" applyNumberFormat="1" applyFont="1" applyFill="1" applyBorder="1" applyAlignment="1">
      <alignment vertical="center"/>
    </xf>
    <xf numFmtId="41" fontId="16" fillId="6" borderId="5" xfId="0" applyNumberFormat="1" applyFont="1" applyFill="1" applyBorder="1" applyAlignment="1">
      <alignment vertical="center"/>
    </xf>
    <xf numFmtId="0" fontId="17" fillId="6" borderId="32" xfId="0" applyFont="1" applyFill="1" applyBorder="1" applyAlignment="1">
      <alignment horizontal="center" vertical="center"/>
    </xf>
    <xf numFmtId="0" fontId="16" fillId="6" borderId="60" xfId="0" applyFont="1" applyFill="1" applyBorder="1" applyAlignment="1">
      <alignment vertical="center"/>
    </xf>
    <xf numFmtId="9" fontId="27" fillId="0" borderId="60" xfId="17" applyFont="1" applyFill="1" applyBorder="1" applyAlignment="1">
      <alignment horizontal="center" vertical="center" wrapText="1"/>
    </xf>
    <xf numFmtId="43" fontId="27" fillId="0" borderId="60" xfId="18" applyFont="1" applyFill="1" applyBorder="1" applyAlignment="1">
      <alignment horizontal="center" vertical="center" wrapText="1"/>
    </xf>
    <xf numFmtId="0" fontId="28" fillId="0" borderId="60" xfId="19" applyFont="1" applyFill="1" applyBorder="1" applyAlignment="1">
      <alignment horizontal="center" vertical="center" wrapText="1"/>
    </xf>
    <xf numFmtId="0" fontId="0" fillId="25" borderId="27" xfId="0" applyFill="1" applyBorder="1" applyAlignment="1">
      <alignment horizontal="center" vertical="center" wrapText="1"/>
    </xf>
    <xf numFmtId="0" fontId="72" fillId="0" borderId="60" xfId="0" applyFont="1" applyBorder="1" applyAlignment="1">
      <alignment horizontal="center" vertical="center" wrapText="1"/>
    </xf>
    <xf numFmtId="0" fontId="24" fillId="0" borderId="60" xfId="19" applyFont="1" applyFill="1" applyBorder="1" applyAlignment="1">
      <alignment horizontal="center" vertical="center" wrapText="1"/>
    </xf>
    <xf numFmtId="0" fontId="30" fillId="0" borderId="60" xfId="19" applyFont="1" applyFill="1" applyBorder="1" applyAlignment="1">
      <alignment horizontal="center" vertical="center" wrapText="1"/>
    </xf>
    <xf numFmtId="9" fontId="28" fillId="0" borderId="60" xfId="19" applyNumberFormat="1" applyFont="1" applyBorder="1" applyAlignment="1">
      <alignment horizontal="center" vertical="center" wrapText="1"/>
    </xf>
    <xf numFmtId="3" fontId="28" fillId="0" borderId="60" xfId="19" applyNumberFormat="1" applyFont="1" applyBorder="1" applyAlignment="1">
      <alignment horizontal="center" vertical="center" wrapText="1"/>
    </xf>
    <xf numFmtId="0" fontId="28" fillId="0" borderId="60" xfId="19" applyFont="1" applyBorder="1" applyAlignment="1">
      <alignment horizontal="center" vertical="center" wrapText="1"/>
    </xf>
    <xf numFmtId="9" fontId="28" fillId="0" borderId="60" xfId="17" applyFont="1" applyBorder="1" applyAlignment="1">
      <alignment horizontal="center" vertical="center" wrapText="1"/>
    </xf>
    <xf numFmtId="43" fontId="28" fillId="0" borderId="60" xfId="19" applyNumberFormat="1" applyFont="1" applyBorder="1" applyAlignment="1">
      <alignment horizontal="center" vertical="center" wrapText="1"/>
    </xf>
    <xf numFmtId="0" fontId="70" fillId="0" borderId="60" xfId="19" applyFont="1" applyBorder="1" applyAlignment="1">
      <alignment horizontal="center" vertical="center" wrapText="1"/>
    </xf>
    <xf numFmtId="0" fontId="0" fillId="0" borderId="60" xfId="0" applyBorder="1" applyAlignment="1">
      <alignment horizontal="center" vertical="center" wrapText="1"/>
    </xf>
    <xf numFmtId="0" fontId="0" fillId="0" borderId="60" xfId="0" applyBorder="1" applyAlignment="1">
      <alignment horizontal="center"/>
    </xf>
    <xf numFmtId="0" fontId="0" fillId="0" borderId="60" xfId="0" applyBorder="1" applyAlignment="1">
      <alignment horizontal="left" vertical="center" wrapText="1"/>
    </xf>
    <xf numFmtId="9" fontId="0" fillId="0" borderId="60" xfId="17" applyFont="1" applyBorder="1"/>
    <xf numFmtId="43" fontId="0" fillId="0" borderId="60" xfId="18" applyFont="1" applyBorder="1"/>
    <xf numFmtId="0" fontId="0" fillId="0" borderId="60" xfId="0" applyBorder="1"/>
    <xf numFmtId="0" fontId="0" fillId="0" borderId="60" xfId="0" applyBorder="1" applyAlignment="1">
      <alignment wrapText="1"/>
    </xf>
    <xf numFmtId="9" fontId="27" fillId="0" borderId="60" xfId="17" applyFont="1" applyFill="1" applyBorder="1" applyAlignment="1">
      <alignment horizontal="center" vertical="center"/>
    </xf>
    <xf numFmtId="43" fontId="27" fillId="0" borderId="60" xfId="18" applyNumberFormat="1" applyFont="1" applyFill="1" applyBorder="1" applyAlignment="1">
      <alignment horizontal="center" vertical="center"/>
    </xf>
    <xf numFmtId="9" fontId="34" fillId="0" borderId="60" xfId="17" applyFont="1" applyFill="1" applyBorder="1" applyAlignment="1">
      <alignment horizontal="center" vertical="center"/>
    </xf>
    <xf numFmtId="43" fontId="34" fillId="0" borderId="60" xfId="19" applyNumberFormat="1" applyFont="1" applyFill="1" applyBorder="1" applyAlignment="1">
      <alignment horizontal="center" vertical="center"/>
    </xf>
    <xf numFmtId="0" fontId="69" fillId="0" borderId="60" xfId="19" applyFont="1" applyFill="1" applyBorder="1" applyAlignment="1">
      <alignment horizontal="center" vertical="center" wrapText="1"/>
    </xf>
    <xf numFmtId="0" fontId="71" fillId="0" borderId="60" xfId="0" applyFont="1" applyFill="1" applyBorder="1" applyAlignment="1">
      <alignment vertical="center" wrapText="1"/>
    </xf>
    <xf numFmtId="9" fontId="28" fillId="0" borderId="60" xfId="19" applyNumberFormat="1" applyFont="1" applyFill="1" applyBorder="1" applyAlignment="1">
      <alignment horizontal="center" vertical="center" wrapText="1"/>
    </xf>
    <xf numFmtId="43" fontId="28" fillId="0" borderId="60" xfId="19" applyNumberFormat="1" applyFont="1" applyFill="1" applyBorder="1" applyAlignment="1">
      <alignment horizontal="center" vertical="center" wrapText="1"/>
    </xf>
    <xf numFmtId="0" fontId="0" fillId="0" borderId="60" xfId="0" applyFill="1" applyBorder="1" applyAlignment="1">
      <alignment horizontal="center" vertical="center" wrapText="1"/>
    </xf>
    <xf numFmtId="0" fontId="33" fillId="0" borderId="60" xfId="19" applyFont="1" applyFill="1" applyBorder="1" applyAlignment="1">
      <alignment horizontal="center" vertical="center" wrapText="1"/>
    </xf>
    <xf numFmtId="0" fontId="71" fillId="0" borderId="60" xfId="0" applyFont="1" applyFill="1" applyBorder="1" applyAlignment="1">
      <alignment wrapText="1"/>
    </xf>
    <xf numFmtId="9" fontId="28" fillId="0" borderId="60" xfId="17" applyFont="1" applyFill="1" applyBorder="1" applyAlignment="1">
      <alignment horizontal="center" vertical="center" wrapText="1"/>
    </xf>
    <xf numFmtId="0" fontId="71" fillId="0" borderId="60" xfId="0" applyFont="1" applyBorder="1" applyAlignment="1">
      <alignment horizontal="center" vertical="top" wrapText="1"/>
    </xf>
    <xf numFmtId="9" fontId="28" fillId="0" borderId="26" xfId="16" applyNumberFormat="1" applyFont="1" applyFill="1" applyBorder="1" applyAlignment="1">
      <alignment horizontal="center" vertical="center" wrapText="1"/>
    </xf>
    <xf numFmtId="0" fontId="24" fillId="0" borderId="60" xfId="19" applyFont="1" applyFill="1" applyBorder="1" applyAlignment="1">
      <alignment horizontal="center" vertical="center" wrapText="1"/>
    </xf>
    <xf numFmtId="9" fontId="28" fillId="10" borderId="26" xfId="18" applyNumberFormat="1" applyFont="1" applyFill="1" applyBorder="1" applyAlignment="1">
      <alignment horizontal="right" wrapText="1"/>
    </xf>
    <xf numFmtId="0" fontId="24" fillId="0" borderId="31" xfId="16" applyFont="1" applyBorder="1" applyAlignment="1">
      <alignment vertical="center" wrapText="1"/>
    </xf>
    <xf numFmtId="0" fontId="22" fillId="0" borderId="58" xfId="19" applyFont="1" applyBorder="1" applyAlignment="1">
      <alignment vertical="center" wrapText="1"/>
    </xf>
    <xf numFmtId="0" fontId="22" fillId="0" borderId="28" xfId="19" applyFont="1" applyBorder="1" applyAlignment="1">
      <alignment vertical="center" wrapText="1"/>
    </xf>
    <xf numFmtId="0" fontId="24" fillId="0" borderId="58" xfId="16" applyFont="1" applyBorder="1" applyAlignment="1">
      <alignment vertical="center" wrapText="1"/>
    </xf>
    <xf numFmtId="0" fontId="24" fillId="0" borderId="28" xfId="16" applyFont="1" applyBorder="1" applyAlignment="1">
      <alignment vertical="center" wrapText="1"/>
    </xf>
    <xf numFmtId="0" fontId="36" fillId="0" borderId="58" xfId="0" applyFont="1" applyBorder="1" applyAlignment="1">
      <alignment vertical="center" wrapText="1"/>
    </xf>
    <xf numFmtId="0" fontId="36" fillId="0" borderId="28" xfId="0" applyFont="1" applyBorder="1" applyAlignment="1">
      <alignment vertical="center" wrapText="1"/>
    </xf>
    <xf numFmtId="0" fontId="24" fillId="0" borderId="58" xfId="19" applyFont="1" applyBorder="1" applyAlignment="1">
      <alignment vertical="center" wrapText="1"/>
    </xf>
    <xf numFmtId="0" fontId="24" fillId="0" borderId="28" xfId="19" applyFont="1" applyBorder="1" applyAlignment="1">
      <alignment vertical="center" wrapText="1"/>
    </xf>
    <xf numFmtId="0" fontId="71" fillId="0" borderId="58" xfId="0" applyFont="1" applyFill="1" applyBorder="1" applyAlignment="1">
      <alignment vertical="top" wrapText="1"/>
    </xf>
    <xf numFmtId="0" fontId="60" fillId="0" borderId="58" xfId="19" applyFont="1" applyBorder="1" applyAlignment="1">
      <alignment vertical="center" wrapText="1"/>
    </xf>
    <xf numFmtId="0" fontId="0" fillId="0" borderId="60" xfId="0" applyFill="1" applyBorder="1" applyAlignment="1">
      <alignment wrapText="1"/>
    </xf>
    <xf numFmtId="0" fontId="0" fillId="0" borderId="60" xfId="0" applyFill="1" applyBorder="1"/>
    <xf numFmtId="9" fontId="0" fillId="0" borderId="60" xfId="17" applyFont="1" applyFill="1" applyBorder="1"/>
    <xf numFmtId="43" fontId="0" fillId="0" borderId="60" xfId="18" applyFont="1" applyFill="1" applyBorder="1"/>
    <xf numFmtId="0" fontId="0" fillId="0" borderId="60" xfId="0" applyFill="1" applyBorder="1" applyAlignment="1">
      <alignment vertical="center" wrapText="1"/>
    </xf>
    <xf numFmtId="0" fontId="0" fillId="0" borderId="60" xfId="0" applyFill="1" applyBorder="1" applyAlignment="1">
      <alignment vertical="center"/>
    </xf>
    <xf numFmtId="43" fontId="28" fillId="0" borderId="60" xfId="18" applyFont="1" applyFill="1" applyBorder="1" applyAlignment="1">
      <alignment horizontal="center" vertical="center" wrapText="1"/>
    </xf>
    <xf numFmtId="43" fontId="28" fillId="0" borderId="60" xfId="18" applyNumberFormat="1" applyFont="1" applyFill="1" applyBorder="1" applyAlignment="1">
      <alignment horizontal="center" vertical="center" wrapText="1"/>
    </xf>
    <xf numFmtId="0" fontId="69" fillId="0" borderId="59" xfId="0" applyFont="1" applyFill="1" applyBorder="1" applyAlignment="1">
      <alignment horizontal="center" vertical="center" wrapText="1"/>
    </xf>
    <xf numFmtId="9" fontId="69" fillId="0" borderId="59" xfId="17" applyFont="1" applyFill="1" applyBorder="1" applyAlignment="1">
      <alignment horizontal="center" vertical="center" wrapText="1"/>
    </xf>
    <xf numFmtId="43" fontId="69" fillId="0" borderId="59" xfId="18" applyFont="1" applyFill="1" applyBorder="1" applyAlignment="1">
      <alignment horizontal="center" vertical="center" wrapText="1"/>
    </xf>
    <xf numFmtId="0" fontId="69" fillId="0" borderId="59" xfId="19" applyFont="1" applyFill="1" applyBorder="1" applyAlignment="1">
      <alignment horizontal="center" wrapText="1"/>
    </xf>
    <xf numFmtId="9" fontId="69" fillId="0" borderId="59" xfId="17" applyFont="1" applyFill="1" applyBorder="1" applyAlignment="1">
      <alignment horizontal="center" wrapText="1"/>
    </xf>
    <xf numFmtId="43" fontId="69" fillId="0" borderId="59" xfId="18" applyFont="1" applyFill="1" applyBorder="1" applyAlignment="1">
      <alignment horizontal="center" wrapText="1"/>
    </xf>
    <xf numFmtId="0" fontId="0" fillId="0" borderId="58" xfId="0" applyFill="1" applyBorder="1" applyAlignment="1">
      <alignment horizontal="center" vertical="center" wrapText="1"/>
    </xf>
    <xf numFmtId="0" fontId="0" fillId="0" borderId="59" xfId="0" applyFill="1" applyBorder="1" applyAlignment="1">
      <alignment vertical="center" wrapText="1"/>
    </xf>
    <xf numFmtId="0" fontId="33" fillId="0" borderId="26" xfId="19" applyFont="1" applyFill="1" applyBorder="1" applyAlignment="1">
      <alignment horizontal="left" vertical="center" wrapText="1"/>
    </xf>
    <xf numFmtId="0" fontId="33" fillId="0" borderId="59" xfId="19" applyFont="1" applyFill="1" applyBorder="1" applyAlignment="1">
      <alignment horizontal="left" vertical="center" wrapText="1"/>
    </xf>
    <xf numFmtId="0" fontId="70" fillId="0" borderId="60" xfId="19" applyFont="1" applyFill="1" applyBorder="1" applyAlignment="1">
      <alignment horizontal="center" vertical="center" wrapText="1"/>
    </xf>
    <xf numFmtId="0" fontId="0" fillId="0" borderId="59" xfId="0" applyBorder="1" applyAlignment="1">
      <alignment horizontal="left" vertical="top" wrapText="1"/>
    </xf>
    <xf numFmtId="0" fontId="0" fillId="0" borderId="59" xfId="0" applyBorder="1" applyAlignment="1">
      <alignment horizontal="left" vertical="top"/>
    </xf>
    <xf numFmtId="9" fontId="0" fillId="0" borderId="59" xfId="17" applyFont="1" applyBorder="1" applyAlignment="1">
      <alignment horizontal="center" vertical="center"/>
    </xf>
    <xf numFmtId="9" fontId="0" fillId="0" borderId="60" xfId="17" applyFont="1" applyBorder="1" applyAlignment="1">
      <alignment horizontal="center" vertical="center"/>
    </xf>
    <xf numFmtId="44" fontId="20" fillId="8" borderId="0" xfId="19" applyNumberFormat="1" applyFont="1" applyFill="1" applyBorder="1" applyAlignment="1">
      <alignment vertical="top"/>
    </xf>
    <xf numFmtId="44" fontId="67" fillId="19" borderId="26" xfId="0" applyNumberFormat="1" applyFont="1" applyFill="1" applyBorder="1" applyAlignment="1" applyProtection="1">
      <alignment horizontal="center" vertical="center" wrapText="1"/>
      <protection locked="0"/>
    </xf>
    <xf numFmtId="44" fontId="23" fillId="21" borderId="26" xfId="0" applyNumberFormat="1" applyFont="1" applyFill="1" applyBorder="1" applyAlignment="1" applyProtection="1">
      <alignment horizontal="center" vertical="center" wrapText="1"/>
      <protection locked="0"/>
    </xf>
    <xf numFmtId="44" fontId="0" fillId="0" borderId="59" xfId="18" applyNumberFormat="1" applyFont="1" applyBorder="1"/>
    <xf numFmtId="44" fontId="0" fillId="0" borderId="0" xfId="0" applyNumberFormat="1"/>
    <xf numFmtId="44" fontId="28" fillId="0" borderId="26" xfId="18" applyNumberFormat="1" applyFont="1" applyFill="1" applyBorder="1" applyAlignment="1">
      <alignment horizontal="center" vertical="center" wrapText="1"/>
    </xf>
    <xf numFmtId="44" fontId="28" fillId="0" borderId="60" xfId="18" applyNumberFormat="1" applyFont="1" applyFill="1" applyBorder="1" applyAlignment="1">
      <alignment horizontal="center" vertical="center" wrapText="1"/>
    </xf>
    <xf numFmtId="44" fontId="28" fillId="0" borderId="59" xfId="18" applyNumberFormat="1" applyFont="1" applyFill="1" applyBorder="1" applyAlignment="1">
      <alignment horizontal="center" vertical="center" wrapText="1"/>
    </xf>
    <xf numFmtId="44" fontId="28" fillId="0" borderId="59" xfId="19" applyNumberFormat="1" applyFont="1" applyBorder="1" applyAlignment="1">
      <alignment horizontal="center" vertical="center" wrapText="1"/>
    </xf>
    <xf numFmtId="44" fontId="0" fillId="0" borderId="60" xfId="18" applyNumberFormat="1" applyFont="1" applyBorder="1"/>
    <xf numFmtId="44" fontId="69" fillId="0" borderId="59" xfId="19" applyNumberFormat="1" applyFont="1" applyFill="1" applyBorder="1" applyAlignment="1">
      <alignment horizontal="center" vertical="center" wrapText="1"/>
    </xf>
    <xf numFmtId="44" fontId="69" fillId="0" borderId="59" xfId="19" applyNumberFormat="1" applyFont="1" applyFill="1" applyBorder="1" applyAlignment="1">
      <alignment horizontal="center" wrapText="1"/>
    </xf>
    <xf numFmtId="44" fontId="28" fillId="0" borderId="26" xfId="19" applyNumberFormat="1" applyFont="1" applyFill="1" applyBorder="1" applyAlignment="1">
      <alignment horizontal="center" vertical="center" wrapText="1"/>
    </xf>
    <xf numFmtId="44" fontId="28" fillId="0" borderId="59" xfId="19" applyNumberFormat="1" applyFont="1" applyFill="1" applyBorder="1" applyAlignment="1">
      <alignment horizontal="center" vertical="center" wrapText="1"/>
    </xf>
    <xf numFmtId="44" fontId="28" fillId="0" borderId="60" xfId="19" applyNumberFormat="1" applyFont="1" applyBorder="1" applyAlignment="1">
      <alignment horizontal="center" vertical="center" wrapText="1"/>
    </xf>
    <xf numFmtId="44" fontId="0" fillId="0" borderId="60" xfId="18" applyNumberFormat="1" applyFont="1" applyFill="1" applyBorder="1"/>
    <xf numFmtId="44" fontId="28" fillId="10" borderId="26" xfId="18" applyNumberFormat="1" applyFont="1" applyFill="1" applyBorder="1" applyAlignment="1">
      <alignment horizontal="right" wrapText="1"/>
    </xf>
    <xf numFmtId="44" fontId="0" fillId="0" borderId="0" xfId="18" applyNumberFormat="1" applyFont="1"/>
    <xf numFmtId="0" fontId="0" fillId="0" borderId="60" xfId="0" applyFill="1" applyBorder="1" applyAlignment="1">
      <alignment horizontal="center"/>
    </xf>
    <xf numFmtId="0" fontId="0" fillId="0" borderId="60" xfId="0"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4" fillId="11" borderId="48" xfId="18" applyFont="1" applyFill="1" applyBorder="1" applyAlignment="1">
      <alignment horizontal="center" vertical="center"/>
    </xf>
    <xf numFmtId="0" fontId="17" fillId="5" borderId="60"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8" xfId="0" applyFont="1" applyFill="1" applyBorder="1" applyAlignment="1">
      <alignment horizontal="center" vertical="center"/>
    </xf>
    <xf numFmtId="0" fontId="66" fillId="18" borderId="30" xfId="0" applyFont="1" applyFill="1" applyBorder="1" applyAlignment="1">
      <alignment horizontal="center" vertical="center" wrapText="1"/>
    </xf>
    <xf numFmtId="0" fontId="66" fillId="18" borderId="28" xfId="0" applyFont="1" applyFill="1" applyBorder="1" applyAlignment="1">
      <alignment horizontal="center" vertical="center" wrapText="1"/>
    </xf>
    <xf numFmtId="0" fontId="66" fillId="18" borderId="27" xfId="0" applyFont="1" applyFill="1" applyBorder="1" applyAlignment="1">
      <alignment horizontal="center" vertical="center" wrapText="1"/>
    </xf>
    <xf numFmtId="0" fontId="0" fillId="0" borderId="58" xfId="0" applyFill="1" applyBorder="1" applyAlignment="1">
      <alignment horizontal="center" vertical="center" wrapText="1"/>
    </xf>
    <xf numFmtId="0" fontId="0" fillId="0" borderId="27" xfId="0" applyFill="1" applyBorder="1" applyAlignment="1">
      <alignment horizontal="center" vertical="center" wrapText="1"/>
    </xf>
    <xf numFmtId="0" fontId="69" fillId="0" borderId="58" xfId="19" applyFont="1" applyFill="1" applyBorder="1" applyAlignment="1">
      <alignment horizontal="center" vertical="center" wrapText="1"/>
    </xf>
    <xf numFmtId="0" fontId="69" fillId="0" borderId="27" xfId="19" applyFont="1" applyFill="1"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24" fillId="0" borderId="58"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59" fillId="19" borderId="30" xfId="0" applyFont="1" applyFill="1" applyBorder="1" applyAlignment="1" applyProtection="1">
      <alignment horizontal="center" vertical="center" wrapText="1"/>
      <protection locked="0"/>
    </xf>
    <xf numFmtId="0" fontId="59" fillId="19" borderId="28" xfId="0" applyFont="1" applyFill="1" applyBorder="1" applyAlignment="1" applyProtection="1">
      <alignment horizontal="center" vertical="center" wrapText="1"/>
      <protection locked="0"/>
    </xf>
    <xf numFmtId="0" fontId="59" fillId="19" borderId="27" xfId="0" applyFont="1" applyFill="1" applyBorder="1" applyAlignment="1" applyProtection="1">
      <alignment horizontal="center" vertical="center" wrapText="1"/>
      <protection locked="0"/>
    </xf>
    <xf numFmtId="0" fontId="66" fillId="18" borderId="37" xfId="0" applyFont="1" applyFill="1" applyBorder="1" applyAlignment="1">
      <alignment horizontal="center" vertical="center" wrapText="1"/>
    </xf>
    <xf numFmtId="0" fontId="66" fillId="18" borderId="16" xfId="0" applyFont="1" applyFill="1" applyBorder="1" applyAlignment="1">
      <alignment horizontal="center" vertical="center" wrapText="1"/>
    </xf>
    <xf numFmtId="0" fontId="66" fillId="18" borderId="36" xfId="0" applyFont="1" applyFill="1" applyBorder="1" applyAlignment="1">
      <alignment horizontal="center" vertical="center" wrapText="1"/>
    </xf>
    <xf numFmtId="0" fontId="66" fillId="19" borderId="29" xfId="0" applyFont="1" applyFill="1" applyBorder="1" applyAlignment="1" applyProtection="1">
      <alignment horizontal="center" vertical="center" wrapText="1"/>
      <protection locked="0"/>
    </xf>
    <xf numFmtId="0" fontId="66" fillId="19" borderId="31" xfId="0" applyFont="1" applyFill="1" applyBorder="1" applyAlignment="1" applyProtection="1">
      <alignment horizontal="center" vertical="center" wrapText="1"/>
      <protection locked="0"/>
    </xf>
    <xf numFmtId="0" fontId="66" fillId="19" borderId="42" xfId="0" applyFont="1" applyFill="1" applyBorder="1" applyAlignment="1" applyProtection="1">
      <alignment horizontal="center" vertical="center" wrapText="1"/>
      <protection locked="0"/>
    </xf>
    <xf numFmtId="0" fontId="66" fillId="19" borderId="43" xfId="0" applyFont="1" applyFill="1" applyBorder="1" applyAlignment="1" applyProtection="1">
      <alignment horizontal="center" vertical="center" wrapText="1"/>
      <protection locked="0"/>
    </xf>
    <xf numFmtId="0" fontId="67" fillId="19" borderId="30" xfId="0" applyFont="1" applyFill="1" applyBorder="1" applyAlignment="1" applyProtection="1">
      <alignment horizontal="center" vertical="center" wrapText="1"/>
      <protection locked="0"/>
    </xf>
    <xf numFmtId="0" fontId="67" fillId="19" borderId="28" xfId="0" applyFont="1" applyFill="1" applyBorder="1" applyAlignment="1" applyProtection="1">
      <alignment horizontal="center" vertical="center" wrapText="1"/>
      <protection locked="0"/>
    </xf>
    <xf numFmtId="0" fontId="67" fillId="19" borderId="27" xfId="0" applyFont="1" applyFill="1" applyBorder="1" applyAlignment="1" applyProtection="1">
      <alignment horizontal="center" vertical="center" wrapText="1"/>
      <protection locked="0"/>
    </xf>
    <xf numFmtId="0" fontId="0" fillId="0" borderId="58" xfId="0" applyBorder="1" applyAlignment="1">
      <alignment horizontal="center" vertical="center" wrapText="1"/>
    </xf>
    <xf numFmtId="0" fontId="72" fillId="0" borderId="59" xfId="0" applyFont="1" applyBorder="1" applyAlignment="1">
      <alignment horizontal="center" vertical="center" wrapText="1"/>
    </xf>
    <xf numFmtId="0" fontId="24" fillId="0" borderId="60" xfId="19" applyFont="1" applyFill="1" applyBorder="1" applyAlignment="1">
      <alignment horizontal="center" vertical="center" wrapText="1"/>
    </xf>
    <xf numFmtId="0" fontId="70" fillId="0" borderId="58" xfId="19" applyFont="1" applyFill="1" applyBorder="1" applyAlignment="1">
      <alignment horizontal="center" vertical="center" wrapText="1"/>
    </xf>
    <xf numFmtId="0" fontId="70" fillId="0" borderId="28" xfId="19" applyFont="1" applyFill="1" applyBorder="1" applyAlignment="1">
      <alignment horizontal="center" vertical="center" wrapText="1"/>
    </xf>
    <xf numFmtId="0" fontId="70" fillId="0" borderId="27" xfId="19" applyFont="1" applyFill="1" applyBorder="1" applyAlignment="1">
      <alignment horizontal="center" vertical="center" wrapText="1"/>
    </xf>
    <xf numFmtId="0" fontId="33" fillId="0" borderId="58"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2" fillId="0" borderId="26"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28" xfId="0" applyFont="1" applyBorder="1" applyAlignment="1">
      <alignment horizontal="center" vertical="center" wrapText="1"/>
    </xf>
    <xf numFmtId="0" fontId="62" fillId="0" borderId="27" xfId="0" applyFont="1" applyBorder="1" applyAlignment="1">
      <alignment horizontal="center" vertical="center" wrapText="1"/>
    </xf>
    <xf numFmtId="0" fontId="61" fillId="0" borderId="30" xfId="19" applyFont="1" applyFill="1" applyBorder="1" applyAlignment="1">
      <alignment horizontal="center" vertical="center" wrapText="1"/>
    </xf>
    <xf numFmtId="0" fontId="61" fillId="0" borderId="28" xfId="19" applyFont="1" applyFill="1" applyBorder="1" applyAlignment="1">
      <alignment horizontal="center" vertical="center" wrapText="1"/>
    </xf>
    <xf numFmtId="0" fontId="61" fillId="0" borderId="27" xfId="19" applyFont="1" applyFill="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24" fillId="0" borderId="30"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4" fillId="0" borderId="58" xfId="19" applyFont="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22" fillId="0" borderId="58"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7" fillId="0" borderId="58"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4" fillId="0" borderId="26" xfId="16"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56" fillId="0" borderId="0" xfId="16" applyFont="1" applyFill="1" applyBorder="1" applyAlignment="1">
      <alignment horizontal="center" vertical="top"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52" fillId="26" borderId="26" xfId="19" applyFont="1" applyFill="1" applyBorder="1" applyAlignment="1">
      <alignment horizontal="center" vertical="center" wrapText="1"/>
    </xf>
    <xf numFmtId="0" fontId="30" fillId="26" borderId="59" xfId="19" applyFont="1" applyFill="1" applyBorder="1" applyAlignment="1">
      <alignment horizontal="center" vertical="center" wrapText="1"/>
    </xf>
    <xf numFmtId="0" fontId="27" fillId="26" borderId="60" xfId="0" applyFont="1" applyFill="1" applyBorder="1" applyAlignment="1">
      <alignment horizontal="center" vertical="center" wrapText="1"/>
    </xf>
    <xf numFmtId="0" fontId="71" fillId="26" borderId="60" xfId="0" applyFont="1" applyFill="1" applyBorder="1" applyAlignment="1">
      <alignment horizontal="center" vertical="center" wrapText="1"/>
    </xf>
    <xf numFmtId="0" fontId="71" fillId="2" borderId="60" xfId="0" applyFont="1" applyFill="1" applyBorder="1" applyAlignment="1">
      <alignment vertical="center" wrapText="1"/>
    </xf>
    <xf numFmtId="0" fontId="27" fillId="2" borderId="60" xfId="0" applyFont="1" applyFill="1" applyBorder="1" applyAlignment="1">
      <alignment horizontal="center" vertical="center" wrapText="1"/>
    </xf>
    <xf numFmtId="0" fontId="27" fillId="2" borderId="27" xfId="0" applyFont="1" applyFill="1" applyBorder="1" applyAlignment="1">
      <alignment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7">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92387584"/>
        <c:axId val="103043072"/>
        <c:axId val="0"/>
      </c:bar3DChart>
      <c:catAx>
        <c:axId val="92387584"/>
        <c:scaling>
          <c:orientation val="minMax"/>
        </c:scaling>
        <c:axPos val="b"/>
        <c:numFmt formatCode="General" sourceLinked="0"/>
        <c:majorTickMark val="none"/>
        <c:tickLblPos val="nextTo"/>
        <c:txPr>
          <a:bodyPr/>
          <a:lstStyle/>
          <a:p>
            <a:pPr>
              <a:defRPr lang="es-HN"/>
            </a:pPr>
            <a:endParaRPr lang="es-ES"/>
          </a:p>
        </c:txPr>
        <c:crossAx val="103043072"/>
        <c:crosses val="autoZero"/>
        <c:auto val="1"/>
        <c:lblAlgn val="ctr"/>
        <c:lblOffset val="100"/>
      </c:catAx>
      <c:valAx>
        <c:axId val="1030430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92387584"/>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105782656"/>
        <c:axId val="105804928"/>
        <c:axId val="0"/>
      </c:bar3DChart>
      <c:catAx>
        <c:axId val="105782656"/>
        <c:scaling>
          <c:orientation val="minMax"/>
        </c:scaling>
        <c:axPos val="b"/>
        <c:numFmt formatCode="General" sourceLinked="0"/>
        <c:majorTickMark val="none"/>
        <c:tickLblPos val="nextTo"/>
        <c:txPr>
          <a:bodyPr/>
          <a:lstStyle/>
          <a:p>
            <a:pPr>
              <a:defRPr lang="es-HN"/>
            </a:pPr>
            <a:endParaRPr lang="es-ES"/>
          </a:p>
        </c:txPr>
        <c:crossAx val="105804928"/>
        <c:crosses val="autoZero"/>
        <c:auto val="1"/>
        <c:lblAlgn val="ctr"/>
        <c:lblOffset val="100"/>
      </c:catAx>
      <c:valAx>
        <c:axId val="10580492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105782656"/>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286"/>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1</c:v>
                </c:pt>
                <c:pt idx="8">
                  <c:v>0</c:v>
                </c:pt>
                <c:pt idx="9">
                  <c:v>3</c:v>
                </c:pt>
                <c:pt idx="10">
                  <c:v>0</c:v>
                </c:pt>
                <c:pt idx="11">
                  <c:v>0</c:v>
                </c:pt>
                <c:pt idx="12">
                  <c:v>0</c:v>
                </c:pt>
                <c:pt idx="13">
                  <c:v>0</c:v>
                </c:pt>
                <c:pt idx="14">
                  <c:v>0</c:v>
                </c:pt>
                <c:pt idx="15">
                  <c:v>0</c:v>
                </c:pt>
                <c:pt idx="16">
                  <c:v>0</c:v>
                </c:pt>
              </c:numCache>
            </c:numRef>
          </c:val>
        </c:ser>
        <c:shape val="box"/>
        <c:axId val="341172608"/>
        <c:axId val="341174144"/>
        <c:axId val="0"/>
      </c:bar3DChart>
      <c:catAx>
        <c:axId val="341172608"/>
        <c:scaling>
          <c:orientation val="minMax"/>
        </c:scaling>
        <c:axPos val="b"/>
        <c:numFmt formatCode="General" sourceLinked="0"/>
        <c:majorTickMark val="none"/>
        <c:tickLblPos val="nextTo"/>
        <c:txPr>
          <a:bodyPr/>
          <a:lstStyle/>
          <a:p>
            <a:pPr>
              <a:defRPr lang="es-HN"/>
            </a:pPr>
            <a:endParaRPr lang="es-ES"/>
          </a:p>
        </c:txPr>
        <c:crossAx val="341174144"/>
        <c:crosses val="autoZero"/>
        <c:auto val="1"/>
        <c:lblAlgn val="ctr"/>
        <c:lblOffset val="100"/>
      </c:catAx>
      <c:valAx>
        <c:axId val="34117414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341172608"/>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111008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NAH-22\Downloads\Junio16_PLAN%20OPERATIVO%20ANUAL%20POA%20DIE%202015%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Desarrollo e Innov. Curricular"/>
      <sheetName val="2.Investigación Científica"/>
      <sheetName val="3.Vinculación Univ. Sociedad"/>
      <sheetName val="4.Docencia y Profesorado U."/>
      <sheetName val="5.Estudiantes y Graduados"/>
      <sheetName val="6.Gestión del Conocimiento"/>
      <sheetName val="Lo Esencial de la Reforma Univ."/>
      <sheetName val="8.Aseguramiento de la Calidad"/>
      <sheetName val="9.Cultura de Innovación Inst."/>
      <sheetName val="10.Gestion Administrativa"/>
      <sheetName val="11.Gestión del Talento Humano"/>
      <sheetName val="12.Gestión Académica"/>
      <sheetName val="13.Internacionalización E.S."/>
      <sheetName val="Gobernabilidad y Procesos..."/>
      <sheetName val="Hoja1"/>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id="1" name="Tabla17" displayName="Tabla17" ref="B3:C13" totalsRowShown="0" headerRowDxfId="46" dataDxfId="45">
  <autoFilter ref="B3:C13"/>
  <tableColumns count="2">
    <tableColumn id="1" name="Descripción" dataDxfId="44"/>
    <tableColumn id="2" name="Monto" dataDxfId="43"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2" dataDxfId="41">
  <autoFilter ref="B39:D57"/>
  <tableColumns count="3">
    <tableColumn id="1" name="Descripción" dataDxfId="40"/>
    <tableColumn id="2" name="Cantidad" dataDxfId="39" dataCellStyle="Millares"/>
    <tableColumn id="3" name="Montos" dataDxfId="38">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7" dataDxfId="36">
  <autoFilter ref="B68:D80"/>
  <tableColumns count="3">
    <tableColumn id="1" name="Descripción" dataDxfId="35"/>
    <tableColumn id="2" name="Cantidad" dataDxfId="34" dataCellStyle="Millares"/>
    <tableColumn id="3" name="Montos" dataDxfId="33">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2">
  <autoFilter ref="B85:D103"/>
  <tableColumns count="3">
    <tableColumn id="1" name="Descripción " dataDxfId="31"/>
    <tableColumn id="2" name="Cantidad" dataDxfId="30" dataCellStyle="Millares"/>
    <tableColumn id="3" name="Montos" dataDxfId="29">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8" tableBorderDxfId="27">
  <autoFilter ref="H3:I14"/>
  <tableColumns count="2">
    <tableColumn id="1" name="Dimensión" dataDxfId="26"/>
    <tableColumn id="2" name="Monto" dataDxfId="25"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4" tableBorderDxfId="23">
  <autoFilter ref="H17:I25"/>
  <tableColumns count="2">
    <tableColumn id="1" name="Dimensión" dataDxfId="22"/>
    <tableColumn id="2" name="Monto" dataDxfId="21"/>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0" headerRowBorderDxfId="19" tableBorderDxfId="18">
  <autoFilter ref="E7:F11"/>
  <tableColumns count="2">
    <tableColumn id="1" name="Presupuesto" dataDxfId="17"/>
    <tableColumn id="2" name=" Monto " dataDxfId="16">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93"/>
      <c r="U2" s="693"/>
      <c r="V2" s="693"/>
      <c r="W2" s="693"/>
      <c r="X2" s="693"/>
      <c r="Y2" s="693"/>
      <c r="Z2" s="693"/>
      <c r="AA2" s="693"/>
      <c r="AB2" s="693"/>
      <c r="AC2" s="693" t="s">
        <v>25</v>
      </c>
      <c r="AD2" s="693"/>
      <c r="AE2" s="693"/>
      <c r="AF2" s="693"/>
      <c r="AG2" s="693"/>
      <c r="AH2" s="693"/>
      <c r="AI2" s="693"/>
      <c r="AJ2" s="693"/>
    </row>
    <row r="3" spans="2:36" ht="16.5" customHeight="1">
      <c r="B3" s="33" t="s">
        <v>7</v>
      </c>
      <c r="C3" s="33"/>
      <c r="D3" s="33"/>
      <c r="E3" s="33"/>
      <c r="F3" s="33"/>
      <c r="G3" s="33"/>
      <c r="H3" s="33"/>
      <c r="I3" s="33"/>
      <c r="J3" s="33"/>
      <c r="K3" s="33"/>
      <c r="L3" s="33"/>
      <c r="M3" s="33"/>
      <c r="N3" s="33"/>
      <c r="O3" s="33"/>
      <c r="P3" s="33"/>
      <c r="Q3" s="33"/>
      <c r="R3" s="33"/>
      <c r="S3" s="33"/>
      <c r="T3" s="693"/>
      <c r="U3" s="693"/>
      <c r="V3" s="693"/>
      <c r="W3" s="693"/>
      <c r="X3" s="693"/>
      <c r="Y3" s="693"/>
      <c r="Z3" s="693"/>
      <c r="AA3" s="693"/>
      <c r="AB3" s="693"/>
      <c r="AC3" s="693" t="s">
        <v>7</v>
      </c>
      <c r="AD3" s="693"/>
      <c r="AE3" s="693"/>
      <c r="AF3" s="693"/>
      <c r="AG3" s="693"/>
      <c r="AH3" s="693"/>
      <c r="AI3" s="693"/>
      <c r="AJ3" s="693"/>
    </row>
    <row r="4" spans="2:36" ht="12.75" customHeight="1">
      <c r="B4" s="33" t="s">
        <v>36</v>
      </c>
      <c r="C4" s="33"/>
      <c r="D4" s="33"/>
      <c r="E4" s="33"/>
      <c r="F4" s="33"/>
      <c r="G4" s="33"/>
      <c r="H4" s="33"/>
      <c r="I4" s="33"/>
      <c r="J4" s="33"/>
      <c r="K4" s="33"/>
      <c r="L4" s="33"/>
      <c r="M4" s="33"/>
      <c r="N4" s="33"/>
      <c r="O4" s="33"/>
      <c r="P4" s="33"/>
      <c r="Q4" s="33"/>
      <c r="R4" s="33"/>
      <c r="S4" s="33"/>
      <c r="T4" s="693"/>
      <c r="U4" s="693"/>
      <c r="V4" s="693"/>
      <c r="W4" s="693"/>
      <c r="X4" s="693"/>
      <c r="Y4" s="693"/>
      <c r="Z4" s="693"/>
      <c r="AA4" s="693"/>
      <c r="AB4" s="693"/>
      <c r="AC4" s="693" t="s">
        <v>36</v>
      </c>
      <c r="AD4" s="693"/>
      <c r="AE4" s="693"/>
      <c r="AF4" s="693"/>
      <c r="AG4" s="693"/>
      <c r="AH4" s="693"/>
      <c r="AI4" s="693"/>
      <c r="AJ4" s="693"/>
    </row>
    <row r="5" spans="2:36" ht="15.75">
      <c r="B5" s="2"/>
      <c r="C5" s="2"/>
      <c r="D5" s="2"/>
    </row>
    <row r="6" spans="2:36" ht="16.5" thickBot="1">
      <c r="B6" s="2"/>
      <c r="C6" s="2"/>
      <c r="D6" s="2"/>
    </row>
    <row r="7" spans="2:36" ht="75.75" customHeight="1">
      <c r="B7" s="688" t="s">
        <v>20</v>
      </c>
      <c r="C7" s="688" t="s">
        <v>38</v>
      </c>
      <c r="D7" s="688" t="s">
        <v>39</v>
      </c>
      <c r="E7" s="690" t="s">
        <v>40</v>
      </c>
      <c r="F7" s="688" t="s">
        <v>37</v>
      </c>
      <c r="G7" s="690" t="s">
        <v>9</v>
      </c>
      <c r="H7" s="692" t="s">
        <v>0</v>
      </c>
      <c r="I7" s="692" t="s">
        <v>8</v>
      </c>
      <c r="J7" s="692" t="s">
        <v>16</v>
      </c>
      <c r="K7" s="692"/>
      <c r="L7" s="692" t="s">
        <v>13</v>
      </c>
      <c r="M7" s="692"/>
      <c r="N7" s="692"/>
      <c r="O7" s="692"/>
      <c r="P7" s="692"/>
      <c r="Q7" s="692"/>
      <c r="R7" s="692"/>
      <c r="S7" s="692"/>
      <c r="T7" s="688" t="s">
        <v>14</v>
      </c>
      <c r="U7" s="692" t="s">
        <v>18</v>
      </c>
      <c r="V7" s="692" t="s">
        <v>26</v>
      </c>
      <c r="W7" s="692"/>
      <c r="X7" s="692" t="s">
        <v>15</v>
      </c>
      <c r="Y7" s="692" t="s">
        <v>17</v>
      </c>
      <c r="Z7" s="692"/>
      <c r="AA7" s="692" t="s">
        <v>22</v>
      </c>
      <c r="AB7" s="692" t="s">
        <v>32</v>
      </c>
      <c r="AC7" s="694" t="s">
        <v>31</v>
      </c>
      <c r="AD7" s="694"/>
      <c r="AE7" s="694"/>
      <c r="AF7" s="694"/>
      <c r="AG7" s="692" t="s">
        <v>28</v>
      </c>
      <c r="AH7" s="692" t="s">
        <v>29</v>
      </c>
      <c r="AI7" s="692" t="s">
        <v>1</v>
      </c>
      <c r="AJ7" s="692" t="s">
        <v>2</v>
      </c>
    </row>
    <row r="8" spans="2:36" ht="15.75" customHeight="1">
      <c r="B8" s="689"/>
      <c r="C8" s="689"/>
      <c r="D8" s="689"/>
      <c r="E8" s="691"/>
      <c r="F8" s="689"/>
      <c r="G8" s="691"/>
      <c r="H8" s="687"/>
      <c r="I8" s="687"/>
      <c r="J8" s="687" t="s">
        <v>33</v>
      </c>
      <c r="K8" s="687" t="s">
        <v>19</v>
      </c>
      <c r="L8" s="695" t="s">
        <v>3</v>
      </c>
      <c r="M8" s="695"/>
      <c r="N8" s="695" t="s">
        <v>4</v>
      </c>
      <c r="O8" s="695"/>
      <c r="P8" s="695" t="s">
        <v>5</v>
      </c>
      <c r="Q8" s="695"/>
      <c r="R8" s="695" t="s">
        <v>6</v>
      </c>
      <c r="S8" s="695"/>
      <c r="T8" s="689"/>
      <c r="U8" s="687"/>
      <c r="V8" s="687" t="s">
        <v>23</v>
      </c>
      <c r="W8" s="687" t="s">
        <v>21</v>
      </c>
      <c r="X8" s="687"/>
      <c r="Y8" s="687" t="s">
        <v>23</v>
      </c>
      <c r="Z8" s="687" t="s">
        <v>21</v>
      </c>
      <c r="AA8" s="687"/>
      <c r="AB8" s="687"/>
      <c r="AC8" s="14" t="s">
        <v>3</v>
      </c>
      <c r="AD8" s="14" t="s">
        <v>4</v>
      </c>
      <c r="AE8" s="14" t="s">
        <v>5</v>
      </c>
      <c r="AF8" s="14" t="s">
        <v>6</v>
      </c>
      <c r="AG8" s="687"/>
      <c r="AH8" s="687"/>
      <c r="AI8" s="687"/>
      <c r="AJ8" s="687"/>
    </row>
    <row r="9" spans="2:36" ht="78.75">
      <c r="B9" s="689"/>
      <c r="C9" s="689"/>
      <c r="D9" s="689"/>
      <c r="E9" s="691"/>
      <c r="F9" s="689"/>
      <c r="G9" s="691"/>
      <c r="H9" s="687"/>
      <c r="I9" s="687"/>
      <c r="J9" s="687"/>
      <c r="K9" s="687"/>
      <c r="L9" s="32" t="s">
        <v>11</v>
      </c>
      <c r="M9" s="32" t="s">
        <v>12</v>
      </c>
      <c r="N9" s="32" t="s">
        <v>11</v>
      </c>
      <c r="O9" s="32" t="s">
        <v>12</v>
      </c>
      <c r="P9" s="32" t="s">
        <v>11</v>
      </c>
      <c r="Q9" s="32" t="s">
        <v>12</v>
      </c>
      <c r="R9" s="32" t="s">
        <v>11</v>
      </c>
      <c r="S9" s="32" t="s">
        <v>12</v>
      </c>
      <c r="T9" s="689"/>
      <c r="U9" s="687"/>
      <c r="V9" s="687"/>
      <c r="W9" s="687"/>
      <c r="X9" s="687"/>
      <c r="Y9" s="687"/>
      <c r="Z9" s="687"/>
      <c r="AA9" s="687"/>
      <c r="AB9" s="687"/>
      <c r="AC9" s="14" t="s">
        <v>24</v>
      </c>
      <c r="AD9" s="14" t="s">
        <v>24</v>
      </c>
      <c r="AE9" s="14" t="s">
        <v>24</v>
      </c>
      <c r="AF9" s="14" t="s">
        <v>24</v>
      </c>
      <c r="AG9" s="687"/>
      <c r="AH9" s="687"/>
      <c r="AI9" s="687"/>
      <c r="AJ9" s="687"/>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85" t="s">
        <v>10</v>
      </c>
      <c r="K31" s="686"/>
      <c r="L31" s="683"/>
      <c r="M31" s="684"/>
      <c r="N31" s="683"/>
      <c r="O31" s="684"/>
      <c r="P31" s="683"/>
      <c r="Q31" s="684"/>
      <c r="R31" s="683"/>
      <c r="S31" s="684"/>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6" t="str">
        <f>+Presupuesto!D11</f>
        <v>Recurrente</v>
      </c>
      <c r="S2" s="456"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1" t="s">
        <v>420</v>
      </c>
      <c r="AI2" s="451" t="s">
        <v>421</v>
      </c>
      <c r="AJ2" s="451" t="s">
        <v>422</v>
      </c>
      <c r="AK2" s="451" t="s">
        <v>423</v>
      </c>
      <c r="AL2" s="451" t="s">
        <v>424</v>
      </c>
      <c r="AM2" s="451" t="s">
        <v>427</v>
      </c>
      <c r="AN2" s="451" t="s">
        <v>425</v>
      </c>
      <c r="AO2" s="451" t="s">
        <v>426</v>
      </c>
      <c r="AP2" s="451" t="s">
        <v>428</v>
      </c>
      <c r="AQ2" s="451" t="s">
        <v>429</v>
      </c>
      <c r="AR2" s="451" t="s">
        <v>430</v>
      </c>
      <c r="AS2" s="451" t="s">
        <v>431</v>
      </c>
      <c r="AT2" s="451" t="s">
        <v>432</v>
      </c>
      <c r="AU2" s="451" t="s">
        <v>433</v>
      </c>
      <c r="AV2" s="451" t="s">
        <v>434</v>
      </c>
      <c r="AW2" s="451" t="s">
        <v>435</v>
      </c>
      <c r="AX2" s="451" t="s">
        <v>436</v>
      </c>
      <c r="AY2" s="451" t="s">
        <v>437</v>
      </c>
      <c r="AZ2" s="451" t="s">
        <v>438</v>
      </c>
      <c r="BA2" s="451" t="s">
        <v>439</v>
      </c>
      <c r="BB2" s="451" t="s">
        <v>440</v>
      </c>
      <c r="BC2" s="451" t="s">
        <v>441</v>
      </c>
      <c r="BD2" s="451" t="s">
        <v>442</v>
      </c>
      <c r="BE2" s="451" t="s">
        <v>443</v>
      </c>
      <c r="BF2" s="451" t="s">
        <v>444</v>
      </c>
      <c r="BG2" s="451" t="s">
        <v>445</v>
      </c>
      <c r="BH2" s="451" t="s">
        <v>446</v>
      </c>
      <c r="BI2" s="451" t="s">
        <v>447</v>
      </c>
      <c r="BJ2" s="451" t="s">
        <v>448</v>
      </c>
      <c r="BK2" s="451" t="s">
        <v>449</v>
      </c>
      <c r="BL2" s="451" t="s">
        <v>450</v>
      </c>
      <c r="BM2" s="451" t="s">
        <v>451</v>
      </c>
      <c r="BN2" s="451" t="s">
        <v>452</v>
      </c>
      <c r="BO2" s="451" t="s">
        <v>453</v>
      </c>
      <c r="BP2" s="451" t="s">
        <v>454</v>
      </c>
      <c r="BQ2" s="451" t="s">
        <v>455</v>
      </c>
      <c r="BR2" s="451" t="s">
        <v>456</v>
      </c>
      <c r="BS2" s="451" t="s">
        <v>457</v>
      </c>
      <c r="BT2" s="451" t="s">
        <v>458</v>
      </c>
      <c r="BU2" s="451" t="s">
        <v>459</v>
      </c>
    </row>
    <row r="3" spans="1:555" hidden="1">
      <c r="AH3" s="452">
        <v>2500</v>
      </c>
      <c r="AI3" s="452">
        <v>1900</v>
      </c>
      <c r="AJ3" s="452">
        <v>1650</v>
      </c>
      <c r="AK3" s="452">
        <v>1580</v>
      </c>
      <c r="AL3" s="452">
        <v>2250</v>
      </c>
      <c r="AM3" s="452">
        <v>1650</v>
      </c>
      <c r="AN3" s="452">
        <v>1400</v>
      </c>
      <c r="AO3" s="453">
        <v>1340</v>
      </c>
      <c r="AP3" s="453">
        <v>2000</v>
      </c>
      <c r="AQ3" s="453">
        <v>1400</v>
      </c>
      <c r="AR3" s="453">
        <v>1150</v>
      </c>
      <c r="AS3" s="453">
        <v>1100</v>
      </c>
      <c r="AT3" s="453">
        <v>1750</v>
      </c>
      <c r="AU3" s="453">
        <v>1150</v>
      </c>
      <c r="AV3" s="453">
        <v>900</v>
      </c>
      <c r="AW3" s="453">
        <v>860</v>
      </c>
      <c r="AX3" s="453">
        <v>1200</v>
      </c>
      <c r="AY3" s="454">
        <v>900</v>
      </c>
      <c r="AZ3" s="454">
        <v>650</v>
      </c>
      <c r="BA3" s="454">
        <v>620</v>
      </c>
      <c r="BB3" s="452">
        <f>+'Cuadro Resumen'!C213</f>
        <v>5605.2314999999999</v>
      </c>
      <c r="BC3" s="452">
        <f>+'Cuadro Resumen'!D213</f>
        <v>5165.6055000000006</v>
      </c>
      <c r="BD3" s="452">
        <f>+'Cuadro Resumen'!E213</f>
        <v>6594.39</v>
      </c>
      <c r="BE3" s="452">
        <f>+'Cuadro Resumen'!F213</f>
        <v>6154.7640000000001</v>
      </c>
      <c r="BF3" s="452">
        <f>+'Cuadro Resumen'!C214</f>
        <v>4945.7925000000005</v>
      </c>
      <c r="BG3" s="452">
        <f>+'Cuadro Resumen'!D214</f>
        <v>4506.1665000000003</v>
      </c>
      <c r="BH3" s="452">
        <f>+'Cuadro Resumen'!E214</f>
        <v>5934.951</v>
      </c>
      <c r="BI3" s="452">
        <f>+'Cuadro Resumen'!F214</f>
        <v>5495.3249999999998</v>
      </c>
      <c r="BJ3" s="453">
        <f>+'Cuadro Resumen'!C215</f>
        <v>4286.3535000000002</v>
      </c>
      <c r="BK3" s="453">
        <f>+'Cuadro Resumen'!D215</f>
        <v>3956.634</v>
      </c>
      <c r="BL3" s="453">
        <f>+'Cuadro Resumen'!E215</f>
        <v>5275.5120000000006</v>
      </c>
      <c r="BM3" s="453">
        <f>+'Cuadro Resumen'!F215</f>
        <v>4835.8860000000004</v>
      </c>
      <c r="BN3" s="453">
        <f>+'Cuadro Resumen'!C216</f>
        <v>3626.9145000000003</v>
      </c>
      <c r="BO3" s="453">
        <f>+'Cuadro Resumen'!D216</f>
        <v>3297.1950000000002</v>
      </c>
      <c r="BP3" s="453">
        <f>+'Cuadro Resumen'!E216</f>
        <v>4616.0730000000003</v>
      </c>
      <c r="BQ3" s="453">
        <f>+'Cuadro Resumen'!F216</f>
        <v>4286.3535000000002</v>
      </c>
      <c r="BR3" s="453">
        <f>+'Cuadro Resumen'!C217</f>
        <v>3187.2885000000001</v>
      </c>
      <c r="BS3" s="453">
        <f>+'Cuadro Resumen'!D217</f>
        <v>2967.4755</v>
      </c>
      <c r="BT3" s="453">
        <f>+'Cuadro Resumen'!E217</f>
        <v>4066.5405000000001</v>
      </c>
      <c r="BU3" s="453">
        <f>+'Cuadro Resumen'!F217</f>
        <v>3736.8210000000004</v>
      </c>
    </row>
    <row r="4" spans="1:555" ht="15.75" thickBot="1"/>
    <row r="5" spans="1:555" ht="27" thickBot="1">
      <c r="C5" s="87" t="s">
        <v>389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68">
        <f>SUM(F17:F37)</f>
        <v>0</v>
      </c>
      <c r="F10" s="70"/>
      <c r="G10" s="79"/>
      <c r="H10" s="70"/>
      <c r="I10" s="70"/>
    </row>
    <row r="11" spans="1:555">
      <c r="C11" s="70"/>
      <c r="D11" s="31"/>
      <c r="E11" s="93"/>
      <c r="F11" s="93"/>
      <c r="G11" s="93"/>
      <c r="H11" s="76"/>
      <c r="I11" s="76"/>
      <c r="J11" s="76"/>
      <c r="K11" s="112"/>
    </row>
    <row r="12" spans="1:555" ht="15.75">
      <c r="B12" s="93"/>
      <c r="C12" s="302" t="s">
        <v>392</v>
      </c>
      <c r="D12" s="364"/>
      <c r="E12" s="93"/>
      <c r="F12" s="93"/>
      <c r="G12" s="93"/>
      <c r="H12" s="76"/>
      <c r="I12" s="76"/>
      <c r="J12" s="76"/>
      <c r="K12" s="112"/>
    </row>
    <row r="13" spans="1:555" ht="18.75">
      <c r="B13" s="93"/>
      <c r="C13" s="210"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121</v>
      </c>
    </row>
    <row r="17" spans="3:12">
      <c r="C17" s="141"/>
      <c r="D17" s="158"/>
      <c r="E17" s="115"/>
      <c r="F17" s="97">
        <f t="shared" ref="F17:F37" si="0">D17*E17</f>
        <v>0</v>
      </c>
      <c r="G17" s="161"/>
      <c r="H17" s="142"/>
      <c r="I17" s="130" t="e">
        <f>VLOOKUP(H17,Presupuesto!$B$11:$C$565,2,0)</f>
        <v>#N/A</v>
      </c>
      <c r="J17" s="218" t="s">
        <v>1454</v>
      </c>
      <c r="K17" s="98" t="s">
        <v>394</v>
      </c>
      <c r="L17" s="98"/>
    </row>
    <row r="18" spans="3:12">
      <c r="C18" s="141"/>
      <c r="D18" s="158"/>
      <c r="E18" s="123"/>
      <c r="F18" s="97">
        <f t="shared" si="0"/>
        <v>0</v>
      </c>
      <c r="G18" s="161"/>
      <c r="H18" s="142"/>
      <c r="I18" s="130" t="e">
        <f>VLOOKUP(H18,Presupuesto!$B$11:$C$565,2,0)</f>
        <v>#N/A</v>
      </c>
      <c r="J18" s="98" t="str">
        <f>$J$17</f>
        <v>Posgrado</v>
      </c>
      <c r="K18" s="98" t="s">
        <v>412</v>
      </c>
      <c r="L18" s="98"/>
    </row>
    <row r="19" spans="3:12">
      <c r="C19" s="141"/>
      <c r="D19" s="158"/>
      <c r="E19" s="123"/>
      <c r="F19" s="97">
        <f t="shared" si="0"/>
        <v>0</v>
      </c>
      <c r="G19" s="161"/>
      <c r="H19" s="142"/>
      <c r="I19" s="130" t="e">
        <f>VLOOKUP(H19,Presupuesto!$B$11:$C$565,2,0)</f>
        <v>#N/A</v>
      </c>
      <c r="J19" s="98" t="str">
        <f t="shared" ref="J19:J36" si="1">$J$17</f>
        <v>Posgrado</v>
      </c>
      <c r="K19" s="98" t="s">
        <v>412</v>
      </c>
      <c r="L19" s="98"/>
    </row>
    <row r="20" spans="3:12">
      <c r="C20" s="141"/>
      <c r="D20" s="158"/>
      <c r="E20" s="123"/>
      <c r="F20" s="97">
        <f t="shared" si="0"/>
        <v>0</v>
      </c>
      <c r="G20" s="161"/>
      <c r="H20" s="142"/>
      <c r="I20" s="130" t="e">
        <f>VLOOKUP(H20,Presupuesto!$B$11:$C$565,2,0)</f>
        <v>#N/A</v>
      </c>
      <c r="J20" s="98" t="str">
        <f t="shared" si="1"/>
        <v>Posgrado</v>
      </c>
      <c r="K20" s="98" t="s">
        <v>412</v>
      </c>
      <c r="L20" s="98"/>
    </row>
    <row r="21" spans="3:12">
      <c r="C21" s="141"/>
      <c r="D21" s="158"/>
      <c r="E21" s="123"/>
      <c r="F21" s="97">
        <f t="shared" si="0"/>
        <v>0</v>
      </c>
      <c r="G21" s="161"/>
      <c r="H21" s="142"/>
      <c r="I21" s="130" t="e">
        <f>VLOOKUP(H21,Presupuesto!$B$11:$C$565,2,0)</f>
        <v>#N/A</v>
      </c>
      <c r="J21" s="98" t="str">
        <f t="shared" si="1"/>
        <v>Posgrado</v>
      </c>
      <c r="K21" s="98" t="s">
        <v>412</v>
      </c>
      <c r="L21" s="98"/>
    </row>
    <row r="22" spans="3:12">
      <c r="C22" s="141"/>
      <c r="D22" s="158"/>
      <c r="E22" s="123"/>
      <c r="F22" s="97">
        <f t="shared" si="0"/>
        <v>0</v>
      </c>
      <c r="G22" s="161"/>
      <c r="H22" s="142"/>
      <c r="I22" s="130" t="e">
        <f>VLOOKUP(H22,Presupuesto!$B$11:$C$565,2,0)</f>
        <v>#N/A</v>
      </c>
      <c r="J22" s="98" t="str">
        <f t="shared" si="1"/>
        <v>Posgrado</v>
      </c>
      <c r="K22" s="98" t="s">
        <v>401</v>
      </c>
      <c r="L22" s="98"/>
    </row>
    <row r="23" spans="3:12">
      <c r="C23" s="141"/>
      <c r="D23" s="158"/>
      <c r="E23" s="123"/>
      <c r="F23" s="97">
        <f t="shared" si="0"/>
        <v>0</v>
      </c>
      <c r="G23" s="161"/>
      <c r="H23" s="142"/>
      <c r="I23" s="130" t="e">
        <f>VLOOKUP(H23,Presupuesto!$B$11:$C$565,2,0)</f>
        <v>#N/A</v>
      </c>
      <c r="J23" s="98" t="str">
        <f t="shared" si="1"/>
        <v>Posgrado</v>
      </c>
      <c r="K23" s="98" t="s">
        <v>412</v>
      </c>
      <c r="L23" s="98"/>
    </row>
    <row r="24" spans="3:12">
      <c r="C24" s="141"/>
      <c r="D24" s="158"/>
      <c r="E24" s="123"/>
      <c r="F24" s="97">
        <f t="shared" si="0"/>
        <v>0</v>
      </c>
      <c r="G24" s="161"/>
      <c r="H24" s="142"/>
      <c r="I24" s="130" t="e">
        <f>VLOOKUP(H24,Presupuesto!$B$11:$C$565,2,0)</f>
        <v>#N/A</v>
      </c>
      <c r="J24" s="98" t="str">
        <f t="shared" si="1"/>
        <v>Posgrado</v>
      </c>
      <c r="K24" s="98" t="s">
        <v>412</v>
      </c>
      <c r="L24" s="98"/>
    </row>
    <row r="25" spans="3:12">
      <c r="C25" s="141"/>
      <c r="D25" s="158"/>
      <c r="E25" s="123"/>
      <c r="F25" s="97">
        <f t="shared" si="0"/>
        <v>0</v>
      </c>
      <c r="G25" s="161"/>
      <c r="H25" s="142"/>
      <c r="I25" s="130" t="e">
        <f>VLOOKUP(H25,Presupuesto!$B$11:$C$565,2,0)</f>
        <v>#N/A</v>
      </c>
      <c r="J25" s="98" t="str">
        <f t="shared" si="1"/>
        <v>Posgrado</v>
      </c>
      <c r="K25" s="98" t="s">
        <v>412</v>
      </c>
      <c r="L25" s="98"/>
    </row>
    <row r="26" spans="3:12">
      <c r="C26" s="141"/>
      <c r="D26" s="158"/>
      <c r="E26" s="123"/>
      <c r="F26" s="97">
        <f t="shared" si="0"/>
        <v>0</v>
      </c>
      <c r="G26" s="161"/>
      <c r="H26" s="142"/>
      <c r="I26" s="130" t="e">
        <f>VLOOKUP(H26,Presupuesto!$B$11:$C$565,2,0)</f>
        <v>#N/A</v>
      </c>
      <c r="J26" s="98" t="str">
        <f t="shared" si="1"/>
        <v>Posgrado</v>
      </c>
      <c r="K26" s="98" t="s">
        <v>412</v>
      </c>
      <c r="L26" s="98"/>
    </row>
    <row r="27" spans="3:12">
      <c r="C27" s="143"/>
      <c r="D27" s="158"/>
      <c r="E27" s="118"/>
      <c r="F27" s="97">
        <f t="shared" si="0"/>
        <v>0</v>
      </c>
      <c r="G27" s="161"/>
      <c r="H27" s="144"/>
      <c r="I27" s="130" t="e">
        <f>VLOOKUP(H27,Presupuesto!$B$11:$C$565,2,0)</f>
        <v>#N/A</v>
      </c>
      <c r="J27" s="98" t="str">
        <f t="shared" si="1"/>
        <v>Posgrado</v>
      </c>
      <c r="K27" s="98" t="s">
        <v>412</v>
      </c>
      <c r="L27" s="98"/>
    </row>
    <row r="28" spans="3:12">
      <c r="C28" s="143"/>
      <c r="D28" s="158"/>
      <c r="E28" s="118"/>
      <c r="F28" s="97">
        <f t="shared" si="0"/>
        <v>0</v>
      </c>
      <c r="G28" s="161"/>
      <c r="H28" s="144"/>
      <c r="I28" s="130" t="e">
        <f>VLOOKUP(H28,Presupuesto!$B$11:$C$565,2,0)</f>
        <v>#N/A</v>
      </c>
      <c r="J28" s="98" t="str">
        <f t="shared" si="1"/>
        <v>Posgrado</v>
      </c>
      <c r="K28" s="98" t="s">
        <v>412</v>
      </c>
      <c r="L28" s="98"/>
    </row>
    <row r="29" spans="3:12">
      <c r="C29" s="143"/>
      <c r="D29" s="158"/>
      <c r="E29" s="118"/>
      <c r="F29" s="97">
        <f t="shared" si="0"/>
        <v>0</v>
      </c>
      <c r="G29" s="161"/>
      <c r="H29" s="144"/>
      <c r="I29" s="130" t="e">
        <f>VLOOKUP(H29,Presupuesto!$B$11:$C$565,2,0)</f>
        <v>#N/A</v>
      </c>
      <c r="J29" s="98" t="str">
        <f t="shared" si="1"/>
        <v>Posgrado</v>
      </c>
      <c r="K29" s="98" t="s">
        <v>412</v>
      </c>
      <c r="L29" s="98"/>
    </row>
    <row r="30" spans="3:12">
      <c r="C30" s="143"/>
      <c r="D30" s="158"/>
      <c r="E30" s="118"/>
      <c r="F30" s="97">
        <f t="shared" si="0"/>
        <v>0</v>
      </c>
      <c r="G30" s="161"/>
      <c r="H30" s="144"/>
      <c r="I30" s="130" t="e">
        <f>VLOOKUP(H30,Presupuesto!$B$11:$C$565,2,0)</f>
        <v>#N/A</v>
      </c>
      <c r="J30" s="98" t="str">
        <f t="shared" si="1"/>
        <v>Posgrado</v>
      </c>
      <c r="K30" s="98" t="s">
        <v>412</v>
      </c>
      <c r="L30" s="98"/>
    </row>
    <row r="31" spans="3:12">
      <c r="C31" s="143"/>
      <c r="D31" s="158"/>
      <c r="E31" s="118"/>
      <c r="F31" s="97">
        <f t="shared" si="0"/>
        <v>0</v>
      </c>
      <c r="G31" s="161"/>
      <c r="H31" s="144"/>
      <c r="I31" s="130" t="e">
        <f>VLOOKUP(H31,Presupuesto!$B$11:$C$565,2,0)</f>
        <v>#N/A</v>
      </c>
      <c r="J31" s="98" t="str">
        <f t="shared" si="1"/>
        <v>Posgrado</v>
      </c>
      <c r="K31" s="98" t="s">
        <v>412</v>
      </c>
      <c r="L31" s="98"/>
    </row>
    <row r="32" spans="3:12">
      <c r="C32" s="143"/>
      <c r="D32" s="158"/>
      <c r="E32" s="118"/>
      <c r="F32" s="97">
        <f t="shared" si="0"/>
        <v>0</v>
      </c>
      <c r="G32" s="161"/>
      <c r="H32" s="144"/>
      <c r="I32" s="130" t="e">
        <f>VLOOKUP(H32,Presupuesto!$B$11:$C$565,2,0)</f>
        <v>#N/A</v>
      </c>
      <c r="J32" s="98" t="str">
        <f t="shared" si="1"/>
        <v>Posgrado</v>
      </c>
      <c r="K32" s="98" t="s">
        <v>412</v>
      </c>
      <c r="L32" s="98"/>
    </row>
    <row r="33" spans="3:12">
      <c r="C33" s="145"/>
      <c r="D33" s="158"/>
      <c r="E33" s="118"/>
      <c r="F33" s="97">
        <f t="shared" si="0"/>
        <v>0</v>
      </c>
      <c r="G33" s="161"/>
      <c r="H33" s="146"/>
      <c r="I33" s="130" t="e">
        <f>VLOOKUP(H33,Presupuesto!$B$11:$C$565,2,0)</f>
        <v>#N/A</v>
      </c>
      <c r="J33" s="98" t="str">
        <f t="shared" si="1"/>
        <v>Posgrado</v>
      </c>
      <c r="K33" s="98" t="s">
        <v>403</v>
      </c>
      <c r="L33" s="98"/>
    </row>
    <row r="34" spans="3:12">
      <c r="C34" s="145"/>
      <c r="D34" s="158"/>
      <c r="E34" s="118"/>
      <c r="F34" s="97">
        <f t="shared" si="0"/>
        <v>0</v>
      </c>
      <c r="G34" s="161"/>
      <c r="H34" s="146"/>
      <c r="I34" s="130" t="e">
        <f>VLOOKUP(H34,Presupuesto!$B$11:$C$565,2,0)</f>
        <v>#N/A</v>
      </c>
      <c r="J34" s="98" t="str">
        <f t="shared" si="1"/>
        <v>Posgrado</v>
      </c>
      <c r="K34" s="98" t="s">
        <v>412</v>
      </c>
      <c r="L34" s="98"/>
    </row>
    <row r="35" spans="3:12">
      <c r="C35" s="145"/>
      <c r="D35" s="158"/>
      <c r="E35" s="118"/>
      <c r="F35" s="97">
        <f t="shared" si="0"/>
        <v>0</v>
      </c>
      <c r="G35" s="161"/>
      <c r="H35" s="146"/>
      <c r="I35" s="130" t="e">
        <f>VLOOKUP(H35,Presupuesto!$B$11:$C$565,2,0)</f>
        <v>#N/A</v>
      </c>
      <c r="J35" s="98" t="str">
        <f t="shared" si="1"/>
        <v>Posgrado</v>
      </c>
      <c r="K35" s="98" t="s">
        <v>412</v>
      </c>
      <c r="L35" s="98"/>
    </row>
    <row r="36" spans="3:12">
      <c r="C36" s="145"/>
      <c r="D36" s="158"/>
      <c r="E36" s="118"/>
      <c r="F36" s="97">
        <f t="shared" si="0"/>
        <v>0</v>
      </c>
      <c r="G36" s="161"/>
      <c r="H36" s="146"/>
      <c r="I36" s="130" t="e">
        <f>VLOOKUP(H36,Presupuesto!$B$11:$C$565,2,0)</f>
        <v>#N/A</v>
      </c>
      <c r="J36" s="98" t="str">
        <f t="shared" si="1"/>
        <v>Posgrado</v>
      </c>
      <c r="K36" s="98" t="s">
        <v>412</v>
      </c>
      <c r="L36" s="98"/>
    </row>
    <row r="37" spans="3:12" ht="15.75" thickBot="1">
      <c r="C37" s="147"/>
      <c r="D37" s="222"/>
      <c r="E37" s="103"/>
      <c r="F37" s="105">
        <f t="shared" si="0"/>
        <v>0</v>
      </c>
      <c r="G37" s="162"/>
      <c r="H37" s="148"/>
      <c r="I37" s="132" t="e">
        <f>VLOOKUP(H37,Presupuesto!$B$11:$C$565,2,0)</f>
        <v>#N/A</v>
      </c>
      <c r="J37" s="106" t="str">
        <f t="shared" ref="J37" si="2">$J$20</f>
        <v>Posgrado</v>
      </c>
      <c r="K37" s="124" t="s">
        <v>394</v>
      </c>
      <c r="L37" s="106"/>
    </row>
    <row r="38" spans="3:12">
      <c r="F38" s="90"/>
      <c r="G38" s="89"/>
      <c r="H38" s="90"/>
      <c r="I38" s="90"/>
    </row>
    <row r="39" spans="3:12" ht="15.75" thickBot="1"/>
    <row r="40" spans="3:12" ht="15.75" thickBot="1">
      <c r="C40" s="157" t="s">
        <v>53</v>
      </c>
      <c r="D40" s="368">
        <f>SUM(F47:F67)</f>
        <v>0</v>
      </c>
      <c r="F40" s="70"/>
      <c r="G40" s="79"/>
      <c r="H40" s="70"/>
      <c r="I40" s="70"/>
    </row>
    <row r="41" spans="3:12">
      <c r="C41" s="70"/>
      <c r="D41" s="31"/>
      <c r="E41" s="93"/>
      <c r="F41" s="93"/>
      <c r="G41" s="93"/>
      <c r="H41" s="76"/>
      <c r="I41" s="76"/>
      <c r="J41" s="76"/>
      <c r="K41" s="112"/>
    </row>
    <row r="42" spans="3:12" ht="15.75">
      <c r="C42" s="302" t="s">
        <v>392</v>
      </c>
      <c r="D42" s="364"/>
      <c r="E42" s="93"/>
      <c r="F42" s="93"/>
      <c r="G42" s="93"/>
      <c r="H42" s="76"/>
      <c r="I42" s="76"/>
      <c r="J42" s="76"/>
      <c r="K42" s="112"/>
    </row>
    <row r="43" spans="3:12" ht="18.75">
      <c r="C43" s="210"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131</v>
      </c>
      <c r="H46" s="136" t="s">
        <v>46</v>
      </c>
      <c r="I46" s="133" t="s">
        <v>132</v>
      </c>
      <c r="J46" s="133" t="s">
        <v>410</v>
      </c>
      <c r="K46" s="133" t="s">
        <v>411</v>
      </c>
      <c r="L46" s="133" t="s">
        <v>121</v>
      </c>
    </row>
    <row r="47" spans="3:12">
      <c r="C47" s="141"/>
      <c r="D47" s="158"/>
      <c r="E47" s="115"/>
      <c r="F47" s="97">
        <f t="shared" ref="F47:F67" si="3">D47*E47</f>
        <v>0</v>
      </c>
      <c r="G47" s="161"/>
      <c r="H47" s="142"/>
      <c r="I47" s="130" t="e">
        <f>VLOOKUP(H47,Presupuesto!$B$11:$C$565,2,0)</f>
        <v>#N/A</v>
      </c>
      <c r="J47" s="218" t="s">
        <v>1454</v>
      </c>
      <c r="K47" s="98" t="s">
        <v>394</v>
      </c>
      <c r="L47" s="98"/>
    </row>
    <row r="48" spans="3:12">
      <c r="C48" s="141"/>
      <c r="D48" s="158"/>
      <c r="E48" s="123"/>
      <c r="F48" s="97">
        <f t="shared" si="3"/>
        <v>0</v>
      </c>
      <c r="G48" s="161"/>
      <c r="H48" s="142"/>
      <c r="I48" s="130" t="e">
        <f>VLOOKUP(H48,Presupuesto!$B$11:$C$565,2,0)</f>
        <v>#N/A</v>
      </c>
      <c r="J48" s="98" t="str">
        <f>$J$47</f>
        <v>Posgrado</v>
      </c>
      <c r="K48" s="98" t="s">
        <v>412</v>
      </c>
      <c r="L48" s="98"/>
    </row>
    <row r="49" spans="3:12">
      <c r="C49" s="141"/>
      <c r="D49" s="158"/>
      <c r="E49" s="123"/>
      <c r="F49" s="97">
        <f t="shared" si="3"/>
        <v>0</v>
      </c>
      <c r="G49" s="161"/>
      <c r="H49" s="142"/>
      <c r="I49" s="130" t="e">
        <f>VLOOKUP(H49,Presupuesto!$B$11:$C$565,2,0)</f>
        <v>#N/A</v>
      </c>
      <c r="J49" s="98" t="str">
        <f t="shared" ref="J49:J67" si="4">$J$47</f>
        <v>Posgrado</v>
      </c>
      <c r="K49" s="98" t="s">
        <v>412</v>
      </c>
      <c r="L49" s="98"/>
    </row>
    <row r="50" spans="3:12">
      <c r="C50" s="141"/>
      <c r="D50" s="158"/>
      <c r="E50" s="123"/>
      <c r="F50" s="97">
        <f t="shared" si="3"/>
        <v>0</v>
      </c>
      <c r="G50" s="161"/>
      <c r="H50" s="142"/>
      <c r="I50" s="130" t="e">
        <f>VLOOKUP(H50,Presupuesto!$B$11:$C$565,2,0)</f>
        <v>#N/A</v>
      </c>
      <c r="J50" s="98" t="str">
        <f t="shared" si="4"/>
        <v>Posgrado</v>
      </c>
      <c r="K50" s="98" t="s">
        <v>412</v>
      </c>
      <c r="L50" s="98"/>
    </row>
    <row r="51" spans="3:12">
      <c r="C51" s="141"/>
      <c r="D51" s="158"/>
      <c r="E51" s="123"/>
      <c r="F51" s="97">
        <f t="shared" si="3"/>
        <v>0</v>
      </c>
      <c r="G51" s="161"/>
      <c r="H51" s="142"/>
      <c r="I51" s="130" t="e">
        <f>VLOOKUP(H51,Presupuesto!$B$11:$C$565,2,0)</f>
        <v>#N/A</v>
      </c>
      <c r="J51" s="98" t="str">
        <f t="shared" si="4"/>
        <v>Posgrado</v>
      </c>
      <c r="K51" s="98" t="s">
        <v>412</v>
      </c>
      <c r="L51" s="98"/>
    </row>
    <row r="52" spans="3:12">
      <c r="C52" s="141"/>
      <c r="D52" s="158"/>
      <c r="E52" s="123"/>
      <c r="F52" s="97">
        <f t="shared" si="3"/>
        <v>0</v>
      </c>
      <c r="G52" s="161"/>
      <c r="H52" s="142"/>
      <c r="I52" s="130" t="e">
        <f>VLOOKUP(H52,Presupuesto!$B$11:$C$565,2,0)</f>
        <v>#N/A</v>
      </c>
      <c r="J52" s="98" t="str">
        <f t="shared" si="4"/>
        <v>Posgrado</v>
      </c>
      <c r="K52" s="98" t="s">
        <v>401</v>
      </c>
      <c r="L52" s="98"/>
    </row>
    <row r="53" spans="3:12">
      <c r="C53" s="141"/>
      <c r="D53" s="158"/>
      <c r="E53" s="123"/>
      <c r="F53" s="97">
        <f t="shared" si="3"/>
        <v>0</v>
      </c>
      <c r="G53" s="161"/>
      <c r="H53" s="142"/>
      <c r="I53" s="130" t="e">
        <f>VLOOKUP(H53,Presupuesto!$B$11:$C$565,2,0)</f>
        <v>#N/A</v>
      </c>
      <c r="J53" s="98" t="str">
        <f t="shared" si="4"/>
        <v>Posgrado</v>
      </c>
      <c r="K53" s="98" t="s">
        <v>412</v>
      </c>
      <c r="L53" s="98"/>
    </row>
    <row r="54" spans="3:12">
      <c r="C54" s="141"/>
      <c r="D54" s="158"/>
      <c r="E54" s="123"/>
      <c r="F54" s="97">
        <f t="shared" si="3"/>
        <v>0</v>
      </c>
      <c r="G54" s="161"/>
      <c r="H54" s="142"/>
      <c r="I54" s="130" t="e">
        <f>VLOOKUP(H54,Presupuesto!$B$11:$C$565,2,0)</f>
        <v>#N/A</v>
      </c>
      <c r="J54" s="98" t="str">
        <f t="shared" si="4"/>
        <v>Posgrado</v>
      </c>
      <c r="K54" s="98" t="s">
        <v>412</v>
      </c>
      <c r="L54" s="98"/>
    </row>
    <row r="55" spans="3:12">
      <c r="C55" s="141"/>
      <c r="D55" s="158"/>
      <c r="E55" s="123"/>
      <c r="F55" s="97">
        <f t="shared" si="3"/>
        <v>0</v>
      </c>
      <c r="G55" s="161"/>
      <c r="H55" s="142"/>
      <c r="I55" s="130" t="e">
        <f>VLOOKUP(H55,Presupuesto!$B$11:$C$565,2,0)</f>
        <v>#N/A</v>
      </c>
      <c r="J55" s="98" t="str">
        <f t="shared" si="4"/>
        <v>Posgrado</v>
      </c>
      <c r="K55" s="98" t="s">
        <v>412</v>
      </c>
      <c r="L55" s="98"/>
    </row>
    <row r="56" spans="3:12">
      <c r="C56" s="141"/>
      <c r="D56" s="158"/>
      <c r="E56" s="123"/>
      <c r="F56" s="97">
        <f t="shared" si="3"/>
        <v>0</v>
      </c>
      <c r="G56" s="161"/>
      <c r="H56" s="142"/>
      <c r="I56" s="130" t="e">
        <f>VLOOKUP(H56,Presupuesto!$B$11:$C$565,2,0)</f>
        <v>#N/A</v>
      </c>
      <c r="J56" s="98" t="str">
        <f t="shared" si="4"/>
        <v>Posgrado</v>
      </c>
      <c r="K56" s="98" t="s">
        <v>412</v>
      </c>
      <c r="L56" s="98"/>
    </row>
    <row r="57" spans="3:12">
      <c r="C57" s="143"/>
      <c r="D57" s="158"/>
      <c r="E57" s="118"/>
      <c r="F57" s="97">
        <f t="shared" si="3"/>
        <v>0</v>
      </c>
      <c r="G57" s="161"/>
      <c r="H57" s="144"/>
      <c r="I57" s="130" t="e">
        <f>VLOOKUP(H57,Presupuesto!$B$11:$C$565,2,0)</f>
        <v>#N/A</v>
      </c>
      <c r="J57" s="98" t="str">
        <f t="shared" si="4"/>
        <v>Posgrado</v>
      </c>
      <c r="K57" s="98" t="s">
        <v>412</v>
      </c>
      <c r="L57" s="98"/>
    </row>
    <row r="58" spans="3:12">
      <c r="C58" s="143"/>
      <c r="D58" s="158"/>
      <c r="E58" s="118"/>
      <c r="F58" s="97">
        <f t="shared" si="3"/>
        <v>0</v>
      </c>
      <c r="G58" s="161"/>
      <c r="H58" s="144"/>
      <c r="I58" s="130" t="e">
        <f>VLOOKUP(H58,Presupuesto!$B$11:$C$565,2,0)</f>
        <v>#N/A</v>
      </c>
      <c r="J58" s="98" t="str">
        <f t="shared" si="4"/>
        <v>Posgrado</v>
      </c>
      <c r="K58" s="98" t="s">
        <v>412</v>
      </c>
      <c r="L58" s="98"/>
    </row>
    <row r="59" spans="3:12">
      <c r="C59" s="143"/>
      <c r="D59" s="158"/>
      <c r="E59" s="118"/>
      <c r="F59" s="97">
        <f t="shared" si="3"/>
        <v>0</v>
      </c>
      <c r="G59" s="161"/>
      <c r="H59" s="144"/>
      <c r="I59" s="130" t="e">
        <f>VLOOKUP(H59,Presupuesto!$B$11:$C$565,2,0)</f>
        <v>#N/A</v>
      </c>
      <c r="J59" s="98" t="str">
        <f t="shared" si="4"/>
        <v>Posgrado</v>
      </c>
      <c r="K59" s="98" t="s">
        <v>412</v>
      </c>
      <c r="L59" s="98"/>
    </row>
    <row r="60" spans="3:12">
      <c r="C60" s="143"/>
      <c r="D60" s="158"/>
      <c r="E60" s="118"/>
      <c r="F60" s="97">
        <f t="shared" si="3"/>
        <v>0</v>
      </c>
      <c r="G60" s="161"/>
      <c r="H60" s="144"/>
      <c r="I60" s="130" t="e">
        <f>VLOOKUP(H60,Presupuesto!$B$11:$C$565,2,0)</f>
        <v>#N/A</v>
      </c>
      <c r="J60" s="98" t="str">
        <f t="shared" si="4"/>
        <v>Posgrado</v>
      </c>
      <c r="K60" s="98" t="s">
        <v>412</v>
      </c>
      <c r="L60" s="98"/>
    </row>
    <row r="61" spans="3:12">
      <c r="C61" s="143"/>
      <c r="D61" s="158"/>
      <c r="E61" s="118"/>
      <c r="F61" s="97">
        <f t="shared" si="3"/>
        <v>0</v>
      </c>
      <c r="G61" s="161"/>
      <c r="H61" s="144"/>
      <c r="I61" s="130" t="e">
        <f>VLOOKUP(H61,Presupuesto!$B$11:$C$565,2,0)</f>
        <v>#N/A</v>
      </c>
      <c r="J61" s="98" t="str">
        <f t="shared" si="4"/>
        <v>Posgrado</v>
      </c>
      <c r="K61" s="98" t="s">
        <v>412</v>
      </c>
      <c r="L61" s="98"/>
    </row>
    <row r="62" spans="3:12">
      <c r="C62" s="143"/>
      <c r="D62" s="158"/>
      <c r="E62" s="118"/>
      <c r="F62" s="97">
        <f t="shared" si="3"/>
        <v>0</v>
      </c>
      <c r="G62" s="161"/>
      <c r="H62" s="144"/>
      <c r="I62" s="130" t="e">
        <f>VLOOKUP(H62,Presupuesto!$B$11:$C$565,2,0)</f>
        <v>#N/A</v>
      </c>
      <c r="J62" s="98" t="str">
        <f t="shared" si="4"/>
        <v>Posgrado</v>
      </c>
      <c r="K62" s="98" t="s">
        <v>412</v>
      </c>
      <c r="L62" s="98"/>
    </row>
    <row r="63" spans="3:12">
      <c r="C63" s="145"/>
      <c r="D63" s="158"/>
      <c r="E63" s="118"/>
      <c r="F63" s="97">
        <f t="shared" si="3"/>
        <v>0</v>
      </c>
      <c r="G63" s="161"/>
      <c r="H63" s="146"/>
      <c r="I63" s="130" t="e">
        <f>VLOOKUP(H63,Presupuesto!$B$11:$C$565,2,0)</f>
        <v>#N/A</v>
      </c>
      <c r="J63" s="98" t="str">
        <f t="shared" si="4"/>
        <v>Posgrado</v>
      </c>
      <c r="K63" s="98" t="s">
        <v>403</v>
      </c>
      <c r="L63" s="98"/>
    </row>
    <row r="64" spans="3:12">
      <c r="C64" s="145"/>
      <c r="D64" s="158"/>
      <c r="E64" s="118"/>
      <c r="F64" s="97">
        <f t="shared" si="3"/>
        <v>0</v>
      </c>
      <c r="G64" s="161"/>
      <c r="H64" s="146"/>
      <c r="I64" s="130" t="e">
        <f>VLOOKUP(H64,Presupuesto!$B$11:$C$565,2,0)</f>
        <v>#N/A</v>
      </c>
      <c r="J64" s="98" t="str">
        <f t="shared" si="4"/>
        <v>Posgrado</v>
      </c>
      <c r="K64" s="98" t="s">
        <v>412</v>
      </c>
      <c r="L64" s="98"/>
    </row>
    <row r="65" spans="3:12">
      <c r="C65" s="145"/>
      <c r="D65" s="158"/>
      <c r="E65" s="118"/>
      <c r="F65" s="97">
        <f t="shared" si="3"/>
        <v>0</v>
      </c>
      <c r="G65" s="161"/>
      <c r="H65" s="146"/>
      <c r="I65" s="130" t="e">
        <f>VLOOKUP(H65,Presupuesto!$B$11:$C$565,2,0)</f>
        <v>#N/A</v>
      </c>
      <c r="J65" s="98" t="str">
        <f t="shared" si="4"/>
        <v>Posgrado</v>
      </c>
      <c r="K65" s="98" t="s">
        <v>412</v>
      </c>
      <c r="L65" s="98"/>
    </row>
    <row r="66" spans="3:12">
      <c r="C66" s="145"/>
      <c r="D66" s="158"/>
      <c r="E66" s="118"/>
      <c r="F66" s="97">
        <f t="shared" si="3"/>
        <v>0</v>
      </c>
      <c r="G66" s="161"/>
      <c r="H66" s="146"/>
      <c r="I66" s="130" t="e">
        <f>VLOOKUP(H66,Presupuesto!$B$11:$C$565,2,0)</f>
        <v>#N/A</v>
      </c>
      <c r="J66" s="98" t="str">
        <f t="shared" si="4"/>
        <v>Posgrado</v>
      </c>
      <c r="K66" s="98" t="s">
        <v>412</v>
      </c>
      <c r="L66" s="98"/>
    </row>
    <row r="67" spans="3:12" ht="15.75" thickBot="1">
      <c r="C67" s="147"/>
      <c r="D67" s="222"/>
      <c r="E67" s="103"/>
      <c r="F67" s="105">
        <f t="shared" si="3"/>
        <v>0</v>
      </c>
      <c r="G67" s="162"/>
      <c r="H67" s="148"/>
      <c r="I67" s="132" t="e">
        <f>VLOOKUP(H67,Presupuesto!$B$11:$C$565,2,0)</f>
        <v>#N/A</v>
      </c>
      <c r="J67" s="106" t="str">
        <f t="shared" si="4"/>
        <v>Posgrado</v>
      </c>
      <c r="K67" s="124" t="s">
        <v>394</v>
      </c>
      <c r="L67" s="106"/>
    </row>
    <row r="69" spans="3:12" ht="15.75" thickBot="1"/>
    <row r="70" spans="3:12" ht="15.75" thickBot="1">
      <c r="C70" s="157" t="s">
        <v>53</v>
      </c>
      <c r="D70" s="368">
        <f>SUM(F77:F97)</f>
        <v>0</v>
      </c>
      <c r="F70" s="70"/>
      <c r="G70" s="79"/>
      <c r="H70" s="70"/>
      <c r="I70" s="70"/>
    </row>
    <row r="71" spans="3:12">
      <c r="C71" s="70"/>
      <c r="D71" s="31"/>
      <c r="E71" s="93"/>
      <c r="F71" s="93"/>
      <c r="G71" s="93"/>
      <c r="H71" s="76"/>
      <c r="I71" s="76"/>
      <c r="J71" s="76"/>
      <c r="K71" s="112"/>
    </row>
    <row r="72" spans="3:12" ht="15.75">
      <c r="C72" s="302" t="s">
        <v>392</v>
      </c>
      <c r="D72" s="364"/>
      <c r="E72" s="93"/>
      <c r="F72" s="93"/>
      <c r="G72" s="93"/>
      <c r="H72" s="76"/>
      <c r="I72" s="76"/>
      <c r="J72" s="76"/>
      <c r="K72" s="112"/>
    </row>
    <row r="73" spans="3:12" ht="18.75">
      <c r="C73" s="210"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131</v>
      </c>
      <c r="H76" s="136" t="s">
        <v>46</v>
      </c>
      <c r="I76" s="133" t="s">
        <v>132</v>
      </c>
      <c r="J76" s="133" t="s">
        <v>410</v>
      </c>
      <c r="K76" s="133" t="s">
        <v>411</v>
      </c>
      <c r="L76" s="133" t="s">
        <v>121</v>
      </c>
    </row>
    <row r="77" spans="3:12">
      <c r="C77" s="141"/>
      <c r="D77" s="158"/>
      <c r="E77" s="115"/>
      <c r="F77" s="97">
        <f t="shared" ref="F77:F97" si="5">D77*E77</f>
        <v>0</v>
      </c>
      <c r="G77" s="161"/>
      <c r="H77" s="142"/>
      <c r="I77" s="130" t="e">
        <f>VLOOKUP(H77,Presupuesto!$B$11:$C$565,2,0)</f>
        <v>#N/A</v>
      </c>
      <c r="J77" s="218" t="s">
        <v>1454</v>
      </c>
      <c r="K77" s="98" t="s">
        <v>394</v>
      </c>
      <c r="L77" s="98"/>
    </row>
    <row r="78" spans="3:12">
      <c r="C78" s="141"/>
      <c r="D78" s="158"/>
      <c r="E78" s="123"/>
      <c r="F78" s="97">
        <f t="shared" si="5"/>
        <v>0</v>
      </c>
      <c r="G78" s="161"/>
      <c r="H78" s="142"/>
      <c r="I78" s="130" t="e">
        <f>VLOOKUP(H78,Presupuesto!$B$11:$C$565,2,0)</f>
        <v>#N/A</v>
      </c>
      <c r="J78" s="98" t="str">
        <f>$J$77</f>
        <v>Posgrado</v>
      </c>
      <c r="K78" s="98" t="s">
        <v>412</v>
      </c>
      <c r="L78" s="98"/>
    </row>
    <row r="79" spans="3:12">
      <c r="C79" s="141"/>
      <c r="D79" s="158"/>
      <c r="E79" s="123"/>
      <c r="F79" s="97">
        <f t="shared" si="5"/>
        <v>0</v>
      </c>
      <c r="G79" s="161"/>
      <c r="H79" s="142"/>
      <c r="I79" s="130" t="e">
        <f>VLOOKUP(H79,Presupuesto!$B$11:$C$565,2,0)</f>
        <v>#N/A</v>
      </c>
      <c r="J79" s="98" t="str">
        <f t="shared" ref="J79:J97" si="6">$J$77</f>
        <v>Posgrado</v>
      </c>
      <c r="K79" s="98" t="s">
        <v>412</v>
      </c>
      <c r="L79" s="98"/>
    </row>
    <row r="80" spans="3:12">
      <c r="C80" s="141"/>
      <c r="D80" s="158"/>
      <c r="E80" s="123"/>
      <c r="F80" s="97">
        <f t="shared" si="5"/>
        <v>0</v>
      </c>
      <c r="G80" s="161"/>
      <c r="H80" s="142"/>
      <c r="I80" s="130" t="e">
        <f>VLOOKUP(H80,Presupuesto!$B$11:$C$565,2,0)</f>
        <v>#N/A</v>
      </c>
      <c r="J80" s="98" t="str">
        <f t="shared" si="6"/>
        <v>Posgrado</v>
      </c>
      <c r="K80" s="98" t="s">
        <v>412</v>
      </c>
      <c r="L80" s="98"/>
    </row>
    <row r="81" spans="3:12">
      <c r="C81" s="141"/>
      <c r="D81" s="158"/>
      <c r="E81" s="123"/>
      <c r="F81" s="97">
        <f t="shared" si="5"/>
        <v>0</v>
      </c>
      <c r="G81" s="161"/>
      <c r="H81" s="142"/>
      <c r="I81" s="130" t="e">
        <f>VLOOKUP(H81,Presupuesto!$B$11:$C$565,2,0)</f>
        <v>#N/A</v>
      </c>
      <c r="J81" s="98" t="str">
        <f t="shared" si="6"/>
        <v>Posgrado</v>
      </c>
      <c r="K81" s="98" t="s">
        <v>412</v>
      </c>
      <c r="L81" s="98"/>
    </row>
    <row r="82" spans="3:12">
      <c r="C82" s="141"/>
      <c r="D82" s="158"/>
      <c r="E82" s="123"/>
      <c r="F82" s="97">
        <f t="shared" si="5"/>
        <v>0</v>
      </c>
      <c r="G82" s="161"/>
      <c r="H82" s="142"/>
      <c r="I82" s="130" t="e">
        <f>VLOOKUP(H82,Presupuesto!$B$11:$C$565,2,0)</f>
        <v>#N/A</v>
      </c>
      <c r="J82" s="98" t="str">
        <f t="shared" si="6"/>
        <v>Posgrado</v>
      </c>
      <c r="K82" s="98" t="s">
        <v>401</v>
      </c>
      <c r="L82" s="98"/>
    </row>
    <row r="83" spans="3:12">
      <c r="C83" s="141"/>
      <c r="D83" s="158"/>
      <c r="E83" s="123"/>
      <c r="F83" s="97">
        <f t="shared" si="5"/>
        <v>0</v>
      </c>
      <c r="G83" s="161"/>
      <c r="H83" s="142"/>
      <c r="I83" s="130" t="e">
        <f>VLOOKUP(H83,Presupuesto!$B$11:$C$565,2,0)</f>
        <v>#N/A</v>
      </c>
      <c r="J83" s="98" t="str">
        <f t="shared" si="6"/>
        <v>Posgrado</v>
      </c>
      <c r="K83" s="98" t="s">
        <v>412</v>
      </c>
      <c r="L83" s="98"/>
    </row>
    <row r="84" spans="3:12">
      <c r="C84" s="141"/>
      <c r="D84" s="158"/>
      <c r="E84" s="123"/>
      <c r="F84" s="97">
        <f t="shared" si="5"/>
        <v>0</v>
      </c>
      <c r="G84" s="161"/>
      <c r="H84" s="142"/>
      <c r="I84" s="130" t="e">
        <f>VLOOKUP(H84,Presupuesto!$B$11:$C$565,2,0)</f>
        <v>#N/A</v>
      </c>
      <c r="J84" s="98" t="str">
        <f t="shared" si="6"/>
        <v>Posgrado</v>
      </c>
      <c r="K84" s="98" t="s">
        <v>412</v>
      </c>
      <c r="L84" s="98"/>
    </row>
    <row r="85" spans="3:12">
      <c r="C85" s="141"/>
      <c r="D85" s="158"/>
      <c r="E85" s="123"/>
      <c r="F85" s="97">
        <f t="shared" si="5"/>
        <v>0</v>
      </c>
      <c r="G85" s="161"/>
      <c r="H85" s="142"/>
      <c r="I85" s="130" t="e">
        <f>VLOOKUP(H85,Presupuesto!$B$11:$C$565,2,0)</f>
        <v>#N/A</v>
      </c>
      <c r="J85" s="98" t="str">
        <f t="shared" si="6"/>
        <v>Posgrado</v>
      </c>
      <c r="K85" s="98" t="s">
        <v>412</v>
      </c>
      <c r="L85" s="98"/>
    </row>
    <row r="86" spans="3:12">
      <c r="C86" s="141"/>
      <c r="D86" s="158"/>
      <c r="E86" s="123"/>
      <c r="F86" s="97">
        <f t="shared" si="5"/>
        <v>0</v>
      </c>
      <c r="G86" s="161"/>
      <c r="H86" s="142"/>
      <c r="I86" s="130" t="e">
        <f>VLOOKUP(H86,Presupuesto!$B$11:$C$565,2,0)</f>
        <v>#N/A</v>
      </c>
      <c r="J86" s="98" t="str">
        <f t="shared" si="6"/>
        <v>Posgrado</v>
      </c>
      <c r="K86" s="98" t="s">
        <v>412</v>
      </c>
      <c r="L86" s="98"/>
    </row>
    <row r="87" spans="3:12">
      <c r="C87" s="143"/>
      <c r="D87" s="158"/>
      <c r="E87" s="118"/>
      <c r="F87" s="97">
        <f t="shared" si="5"/>
        <v>0</v>
      </c>
      <c r="G87" s="161"/>
      <c r="H87" s="144"/>
      <c r="I87" s="130" t="e">
        <f>VLOOKUP(H87,Presupuesto!$B$11:$C$565,2,0)</f>
        <v>#N/A</v>
      </c>
      <c r="J87" s="98" t="str">
        <f t="shared" si="6"/>
        <v>Posgrado</v>
      </c>
      <c r="K87" s="98" t="s">
        <v>412</v>
      </c>
      <c r="L87" s="98"/>
    </row>
    <row r="88" spans="3:12">
      <c r="C88" s="143"/>
      <c r="D88" s="158"/>
      <c r="E88" s="118"/>
      <c r="F88" s="97">
        <f t="shared" si="5"/>
        <v>0</v>
      </c>
      <c r="G88" s="161"/>
      <c r="H88" s="144"/>
      <c r="I88" s="130" t="e">
        <f>VLOOKUP(H88,Presupuesto!$B$11:$C$565,2,0)</f>
        <v>#N/A</v>
      </c>
      <c r="J88" s="98" t="str">
        <f t="shared" si="6"/>
        <v>Posgrado</v>
      </c>
      <c r="K88" s="98" t="s">
        <v>412</v>
      </c>
      <c r="L88" s="98"/>
    </row>
    <row r="89" spans="3:12">
      <c r="C89" s="143"/>
      <c r="D89" s="158"/>
      <c r="E89" s="118"/>
      <c r="F89" s="97">
        <f t="shared" si="5"/>
        <v>0</v>
      </c>
      <c r="G89" s="161"/>
      <c r="H89" s="144"/>
      <c r="I89" s="130" t="e">
        <f>VLOOKUP(H89,Presupuesto!$B$11:$C$565,2,0)</f>
        <v>#N/A</v>
      </c>
      <c r="J89" s="98" t="str">
        <f t="shared" si="6"/>
        <v>Posgrado</v>
      </c>
      <c r="K89" s="98" t="s">
        <v>412</v>
      </c>
      <c r="L89" s="98"/>
    </row>
    <row r="90" spans="3:12">
      <c r="C90" s="143"/>
      <c r="D90" s="158"/>
      <c r="E90" s="118"/>
      <c r="F90" s="97">
        <f t="shared" si="5"/>
        <v>0</v>
      </c>
      <c r="G90" s="161"/>
      <c r="H90" s="144"/>
      <c r="I90" s="130" t="e">
        <f>VLOOKUP(H90,Presupuesto!$B$11:$C$565,2,0)</f>
        <v>#N/A</v>
      </c>
      <c r="J90" s="98" t="str">
        <f t="shared" si="6"/>
        <v>Posgrado</v>
      </c>
      <c r="K90" s="98" t="s">
        <v>412</v>
      </c>
      <c r="L90" s="98"/>
    </row>
    <row r="91" spans="3:12">
      <c r="C91" s="143"/>
      <c r="D91" s="158"/>
      <c r="E91" s="118"/>
      <c r="F91" s="97">
        <f t="shared" si="5"/>
        <v>0</v>
      </c>
      <c r="G91" s="161"/>
      <c r="H91" s="144"/>
      <c r="I91" s="130" t="e">
        <f>VLOOKUP(H91,Presupuesto!$B$11:$C$565,2,0)</f>
        <v>#N/A</v>
      </c>
      <c r="J91" s="98" t="str">
        <f t="shared" si="6"/>
        <v>Posgrado</v>
      </c>
      <c r="K91" s="98" t="s">
        <v>412</v>
      </c>
      <c r="L91" s="98"/>
    </row>
    <row r="92" spans="3:12">
      <c r="C92" s="143"/>
      <c r="D92" s="158"/>
      <c r="E92" s="118"/>
      <c r="F92" s="97">
        <f t="shared" si="5"/>
        <v>0</v>
      </c>
      <c r="G92" s="161"/>
      <c r="H92" s="144"/>
      <c r="I92" s="130" t="e">
        <f>VLOOKUP(H92,Presupuesto!$B$11:$C$565,2,0)</f>
        <v>#N/A</v>
      </c>
      <c r="J92" s="98" t="str">
        <f t="shared" si="6"/>
        <v>Posgrado</v>
      </c>
      <c r="K92" s="98" t="s">
        <v>412</v>
      </c>
      <c r="L92" s="98"/>
    </row>
    <row r="93" spans="3:12">
      <c r="C93" s="145"/>
      <c r="D93" s="158"/>
      <c r="E93" s="118"/>
      <c r="F93" s="97">
        <f t="shared" si="5"/>
        <v>0</v>
      </c>
      <c r="G93" s="161"/>
      <c r="H93" s="146"/>
      <c r="I93" s="130" t="e">
        <f>VLOOKUP(H93,Presupuesto!$B$11:$C$565,2,0)</f>
        <v>#N/A</v>
      </c>
      <c r="J93" s="98" t="str">
        <f t="shared" si="6"/>
        <v>Posgrado</v>
      </c>
      <c r="K93" s="98" t="s">
        <v>403</v>
      </c>
      <c r="L93" s="98"/>
    </row>
    <row r="94" spans="3:12">
      <c r="C94" s="145"/>
      <c r="D94" s="158"/>
      <c r="E94" s="118"/>
      <c r="F94" s="97">
        <f t="shared" si="5"/>
        <v>0</v>
      </c>
      <c r="G94" s="161"/>
      <c r="H94" s="146"/>
      <c r="I94" s="130" t="e">
        <f>VLOOKUP(H94,Presupuesto!$B$11:$C$565,2,0)</f>
        <v>#N/A</v>
      </c>
      <c r="J94" s="98" t="str">
        <f t="shared" si="6"/>
        <v>Posgrado</v>
      </c>
      <c r="K94" s="98" t="s">
        <v>412</v>
      </c>
      <c r="L94" s="98"/>
    </row>
    <row r="95" spans="3:12">
      <c r="C95" s="145"/>
      <c r="D95" s="158"/>
      <c r="E95" s="118"/>
      <c r="F95" s="97">
        <f t="shared" si="5"/>
        <v>0</v>
      </c>
      <c r="G95" s="161"/>
      <c r="H95" s="146"/>
      <c r="I95" s="130" t="e">
        <f>VLOOKUP(H95,Presupuesto!$B$11:$C$565,2,0)</f>
        <v>#N/A</v>
      </c>
      <c r="J95" s="98" t="str">
        <f t="shared" si="6"/>
        <v>Posgrado</v>
      </c>
      <c r="K95" s="98" t="s">
        <v>412</v>
      </c>
      <c r="L95" s="98"/>
    </row>
    <row r="96" spans="3:12">
      <c r="C96" s="145"/>
      <c r="D96" s="158"/>
      <c r="E96" s="118"/>
      <c r="F96" s="97">
        <f t="shared" si="5"/>
        <v>0</v>
      </c>
      <c r="G96" s="161"/>
      <c r="H96" s="146"/>
      <c r="I96" s="130" t="e">
        <f>VLOOKUP(H96,Presupuesto!$B$11:$C$565,2,0)</f>
        <v>#N/A</v>
      </c>
      <c r="J96" s="98" t="str">
        <f t="shared" si="6"/>
        <v>Posgrado</v>
      </c>
      <c r="K96" s="98" t="s">
        <v>412</v>
      </c>
      <c r="L96" s="98"/>
    </row>
    <row r="97" spans="3:12" ht="15.75" thickBot="1">
      <c r="C97" s="147"/>
      <c r="D97" s="222"/>
      <c r="E97" s="103"/>
      <c r="F97" s="105">
        <f t="shared" si="5"/>
        <v>0</v>
      </c>
      <c r="G97" s="162"/>
      <c r="H97" s="148"/>
      <c r="I97" s="132" t="e">
        <f>VLOOKUP(H97,Presupuesto!$B$11:$C$565,2,0)</f>
        <v>#N/A</v>
      </c>
      <c r="J97" s="106" t="str">
        <f t="shared" si="6"/>
        <v>Posgrado</v>
      </c>
      <c r="K97" s="124" t="s">
        <v>394</v>
      </c>
      <c r="L97" s="106"/>
    </row>
    <row r="98" spans="3:12">
      <c r="F98" s="90"/>
      <c r="G98" s="89"/>
      <c r="H98" s="90"/>
      <c r="I98" s="90"/>
    </row>
    <row r="99" spans="3:12" ht="15.75" thickBot="1"/>
    <row r="100" spans="3:12" ht="15.75" thickBot="1">
      <c r="C100" s="157" t="s">
        <v>53</v>
      </c>
      <c r="D100" s="368">
        <f>SUM(F107:F127)</f>
        <v>0</v>
      </c>
      <c r="F100" s="70"/>
      <c r="G100" s="79"/>
      <c r="H100" s="70"/>
      <c r="I100" s="70"/>
    </row>
    <row r="101" spans="3:12">
      <c r="C101" s="70"/>
      <c r="D101" s="31"/>
      <c r="E101" s="93"/>
      <c r="F101" s="93"/>
      <c r="G101" s="93"/>
      <c r="H101" s="76"/>
      <c r="I101" s="76"/>
      <c r="J101" s="76"/>
      <c r="K101" s="112"/>
    </row>
    <row r="102" spans="3:12" ht="15.75">
      <c r="C102" s="302" t="s">
        <v>392</v>
      </c>
      <c r="D102" s="364"/>
      <c r="E102" s="93"/>
      <c r="F102" s="93"/>
      <c r="G102" s="93"/>
      <c r="H102" s="76"/>
      <c r="I102" s="76"/>
      <c r="J102" s="76"/>
      <c r="K102" s="112"/>
    </row>
    <row r="103" spans="3:12" ht="18.75">
      <c r="C103" s="210"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131</v>
      </c>
      <c r="H106" s="136" t="s">
        <v>46</v>
      </c>
      <c r="I106" s="133" t="s">
        <v>132</v>
      </c>
      <c r="J106" s="133" t="s">
        <v>410</v>
      </c>
      <c r="K106" s="133" t="s">
        <v>411</v>
      </c>
      <c r="L106" s="133" t="s">
        <v>121</v>
      </c>
    </row>
    <row r="107" spans="3:12">
      <c r="C107" s="141"/>
      <c r="D107" s="158"/>
      <c r="E107" s="115"/>
      <c r="F107" s="97">
        <f t="shared" ref="F107:F127" si="7">D107*E107</f>
        <v>0</v>
      </c>
      <c r="G107" s="161"/>
      <c r="H107" s="142"/>
      <c r="I107" s="130" t="e">
        <f>VLOOKUP(H107,Presupuesto!$B$11:$C$565,2,0)</f>
        <v>#N/A</v>
      </c>
      <c r="J107" s="218" t="s">
        <v>1454</v>
      </c>
      <c r="K107" s="98" t="s">
        <v>394</v>
      </c>
      <c r="L107" s="98"/>
    </row>
    <row r="108" spans="3:12">
      <c r="C108" s="141"/>
      <c r="D108" s="158"/>
      <c r="E108" s="123"/>
      <c r="F108" s="97">
        <f t="shared" si="7"/>
        <v>0</v>
      </c>
      <c r="G108" s="161"/>
      <c r="H108" s="142"/>
      <c r="I108" s="130" t="e">
        <f>VLOOKUP(H108,Presupuesto!$B$11:$C$565,2,0)</f>
        <v>#N/A</v>
      </c>
      <c r="J108" s="98" t="str">
        <f>$J$107</f>
        <v>Posgrado</v>
      </c>
      <c r="K108" s="98" t="s">
        <v>412</v>
      </c>
      <c r="L108" s="98"/>
    </row>
    <row r="109" spans="3:12">
      <c r="C109" s="141"/>
      <c r="D109" s="158"/>
      <c r="E109" s="123"/>
      <c r="F109" s="97">
        <f t="shared" si="7"/>
        <v>0</v>
      </c>
      <c r="G109" s="161"/>
      <c r="H109" s="142"/>
      <c r="I109" s="130" t="e">
        <f>VLOOKUP(H109,Presupuesto!$B$11:$C$565,2,0)</f>
        <v>#N/A</v>
      </c>
      <c r="J109" s="98" t="str">
        <f t="shared" ref="J109:J127" si="8">$J$107</f>
        <v>Posgrado</v>
      </c>
      <c r="K109" s="98" t="s">
        <v>412</v>
      </c>
      <c r="L109" s="98"/>
    </row>
    <row r="110" spans="3:12">
      <c r="C110" s="141"/>
      <c r="D110" s="158"/>
      <c r="E110" s="123"/>
      <c r="F110" s="97">
        <f t="shared" si="7"/>
        <v>0</v>
      </c>
      <c r="G110" s="161"/>
      <c r="H110" s="142"/>
      <c r="I110" s="130" t="e">
        <f>VLOOKUP(H110,Presupuesto!$B$11:$C$565,2,0)</f>
        <v>#N/A</v>
      </c>
      <c r="J110" s="98" t="str">
        <f t="shared" si="8"/>
        <v>Posgrado</v>
      </c>
      <c r="K110" s="98" t="s">
        <v>412</v>
      </c>
      <c r="L110" s="98"/>
    </row>
    <row r="111" spans="3:12">
      <c r="C111" s="141"/>
      <c r="D111" s="158"/>
      <c r="E111" s="123"/>
      <c r="F111" s="97">
        <f t="shared" si="7"/>
        <v>0</v>
      </c>
      <c r="G111" s="161"/>
      <c r="H111" s="142"/>
      <c r="I111" s="130" t="e">
        <f>VLOOKUP(H111,Presupuesto!$B$11:$C$565,2,0)</f>
        <v>#N/A</v>
      </c>
      <c r="J111" s="98" t="str">
        <f t="shared" si="8"/>
        <v>Posgrado</v>
      </c>
      <c r="K111" s="98" t="s">
        <v>412</v>
      </c>
      <c r="L111" s="98"/>
    </row>
    <row r="112" spans="3:12">
      <c r="C112" s="141"/>
      <c r="D112" s="158"/>
      <c r="E112" s="123"/>
      <c r="F112" s="97">
        <f t="shared" si="7"/>
        <v>0</v>
      </c>
      <c r="G112" s="161"/>
      <c r="H112" s="142"/>
      <c r="I112" s="130" t="e">
        <f>VLOOKUP(H112,Presupuesto!$B$11:$C$565,2,0)</f>
        <v>#N/A</v>
      </c>
      <c r="J112" s="98" t="str">
        <f t="shared" si="8"/>
        <v>Posgrado</v>
      </c>
      <c r="K112" s="98" t="s">
        <v>401</v>
      </c>
      <c r="L112" s="98"/>
    </row>
    <row r="113" spans="3:12">
      <c r="C113" s="141"/>
      <c r="D113" s="158"/>
      <c r="E113" s="123"/>
      <c r="F113" s="97">
        <f t="shared" si="7"/>
        <v>0</v>
      </c>
      <c r="G113" s="161"/>
      <c r="H113" s="142"/>
      <c r="I113" s="130" t="e">
        <f>VLOOKUP(H113,Presupuesto!$B$11:$C$565,2,0)</f>
        <v>#N/A</v>
      </c>
      <c r="J113" s="98" t="str">
        <f t="shared" si="8"/>
        <v>Posgrado</v>
      </c>
      <c r="K113" s="98" t="s">
        <v>412</v>
      </c>
      <c r="L113" s="98"/>
    </row>
    <row r="114" spans="3:12">
      <c r="C114" s="141"/>
      <c r="D114" s="158"/>
      <c r="E114" s="123"/>
      <c r="F114" s="97">
        <f t="shared" si="7"/>
        <v>0</v>
      </c>
      <c r="G114" s="161"/>
      <c r="H114" s="142"/>
      <c r="I114" s="130" t="e">
        <f>VLOOKUP(H114,Presupuesto!$B$11:$C$565,2,0)</f>
        <v>#N/A</v>
      </c>
      <c r="J114" s="98" t="str">
        <f t="shared" si="8"/>
        <v>Posgrado</v>
      </c>
      <c r="K114" s="98" t="s">
        <v>412</v>
      </c>
      <c r="L114" s="98"/>
    </row>
    <row r="115" spans="3:12">
      <c r="C115" s="141"/>
      <c r="D115" s="158"/>
      <c r="E115" s="123"/>
      <c r="F115" s="97">
        <f t="shared" si="7"/>
        <v>0</v>
      </c>
      <c r="G115" s="161"/>
      <c r="H115" s="142"/>
      <c r="I115" s="130" t="e">
        <f>VLOOKUP(H115,Presupuesto!$B$11:$C$565,2,0)</f>
        <v>#N/A</v>
      </c>
      <c r="J115" s="98" t="str">
        <f t="shared" si="8"/>
        <v>Posgrado</v>
      </c>
      <c r="K115" s="98" t="s">
        <v>412</v>
      </c>
      <c r="L115" s="98"/>
    </row>
    <row r="116" spans="3:12">
      <c r="C116" s="141"/>
      <c r="D116" s="158"/>
      <c r="E116" s="123"/>
      <c r="F116" s="97">
        <f t="shared" si="7"/>
        <v>0</v>
      </c>
      <c r="G116" s="161"/>
      <c r="H116" s="142"/>
      <c r="I116" s="130" t="e">
        <f>VLOOKUP(H116,Presupuesto!$B$11:$C$565,2,0)</f>
        <v>#N/A</v>
      </c>
      <c r="J116" s="98" t="str">
        <f t="shared" si="8"/>
        <v>Posgrado</v>
      </c>
      <c r="K116" s="98" t="s">
        <v>412</v>
      </c>
      <c r="L116" s="98"/>
    </row>
    <row r="117" spans="3:12">
      <c r="C117" s="143"/>
      <c r="D117" s="158"/>
      <c r="E117" s="118"/>
      <c r="F117" s="97">
        <f t="shared" si="7"/>
        <v>0</v>
      </c>
      <c r="G117" s="161"/>
      <c r="H117" s="144"/>
      <c r="I117" s="130" t="e">
        <f>VLOOKUP(H117,Presupuesto!$B$11:$C$565,2,0)</f>
        <v>#N/A</v>
      </c>
      <c r="J117" s="98" t="str">
        <f t="shared" si="8"/>
        <v>Posgrado</v>
      </c>
      <c r="K117" s="98" t="s">
        <v>412</v>
      </c>
      <c r="L117" s="98"/>
    </row>
    <row r="118" spans="3:12">
      <c r="C118" s="143"/>
      <c r="D118" s="158"/>
      <c r="E118" s="118"/>
      <c r="F118" s="97">
        <f t="shared" si="7"/>
        <v>0</v>
      </c>
      <c r="G118" s="161"/>
      <c r="H118" s="144"/>
      <c r="I118" s="130" t="e">
        <f>VLOOKUP(H118,Presupuesto!$B$11:$C$565,2,0)</f>
        <v>#N/A</v>
      </c>
      <c r="J118" s="98" t="str">
        <f t="shared" si="8"/>
        <v>Posgrado</v>
      </c>
      <c r="K118" s="98" t="s">
        <v>412</v>
      </c>
      <c r="L118" s="98"/>
    </row>
    <row r="119" spans="3:12">
      <c r="C119" s="143"/>
      <c r="D119" s="158"/>
      <c r="E119" s="118"/>
      <c r="F119" s="97">
        <f t="shared" si="7"/>
        <v>0</v>
      </c>
      <c r="G119" s="161"/>
      <c r="H119" s="144"/>
      <c r="I119" s="130" t="e">
        <f>VLOOKUP(H119,Presupuesto!$B$11:$C$565,2,0)</f>
        <v>#N/A</v>
      </c>
      <c r="J119" s="98" t="str">
        <f t="shared" si="8"/>
        <v>Posgrado</v>
      </c>
      <c r="K119" s="98" t="s">
        <v>412</v>
      </c>
      <c r="L119" s="98"/>
    </row>
    <row r="120" spans="3:12">
      <c r="C120" s="143"/>
      <c r="D120" s="158"/>
      <c r="E120" s="118"/>
      <c r="F120" s="97">
        <f t="shared" si="7"/>
        <v>0</v>
      </c>
      <c r="G120" s="161"/>
      <c r="H120" s="144"/>
      <c r="I120" s="130" t="e">
        <f>VLOOKUP(H120,Presupuesto!$B$11:$C$565,2,0)</f>
        <v>#N/A</v>
      </c>
      <c r="J120" s="98" t="str">
        <f t="shared" si="8"/>
        <v>Posgrado</v>
      </c>
      <c r="K120" s="98" t="s">
        <v>412</v>
      </c>
      <c r="L120" s="98"/>
    </row>
    <row r="121" spans="3:12">
      <c r="C121" s="143"/>
      <c r="D121" s="158"/>
      <c r="E121" s="118"/>
      <c r="F121" s="97">
        <f t="shared" si="7"/>
        <v>0</v>
      </c>
      <c r="G121" s="161"/>
      <c r="H121" s="144"/>
      <c r="I121" s="130" t="e">
        <f>VLOOKUP(H121,Presupuesto!$B$11:$C$565,2,0)</f>
        <v>#N/A</v>
      </c>
      <c r="J121" s="98" t="str">
        <f t="shared" si="8"/>
        <v>Posgrado</v>
      </c>
      <c r="K121" s="98" t="s">
        <v>412</v>
      </c>
      <c r="L121" s="98"/>
    </row>
    <row r="122" spans="3:12">
      <c r="C122" s="143"/>
      <c r="D122" s="158"/>
      <c r="E122" s="118"/>
      <c r="F122" s="97">
        <f t="shared" si="7"/>
        <v>0</v>
      </c>
      <c r="G122" s="161"/>
      <c r="H122" s="144"/>
      <c r="I122" s="130" t="e">
        <f>VLOOKUP(H122,Presupuesto!$B$11:$C$565,2,0)</f>
        <v>#N/A</v>
      </c>
      <c r="J122" s="98" t="str">
        <f t="shared" si="8"/>
        <v>Posgrado</v>
      </c>
      <c r="K122" s="98" t="s">
        <v>412</v>
      </c>
      <c r="L122" s="98"/>
    </row>
    <row r="123" spans="3:12">
      <c r="C123" s="145"/>
      <c r="D123" s="158"/>
      <c r="E123" s="118"/>
      <c r="F123" s="97">
        <f t="shared" si="7"/>
        <v>0</v>
      </c>
      <c r="G123" s="161"/>
      <c r="H123" s="146"/>
      <c r="I123" s="130" t="e">
        <f>VLOOKUP(H123,Presupuesto!$B$11:$C$565,2,0)</f>
        <v>#N/A</v>
      </c>
      <c r="J123" s="98" t="str">
        <f t="shared" si="8"/>
        <v>Posgrado</v>
      </c>
      <c r="K123" s="98" t="s">
        <v>403</v>
      </c>
      <c r="L123" s="98"/>
    </row>
    <row r="124" spans="3:12">
      <c r="C124" s="145"/>
      <c r="D124" s="158"/>
      <c r="E124" s="118"/>
      <c r="F124" s="97">
        <f t="shared" si="7"/>
        <v>0</v>
      </c>
      <c r="G124" s="161"/>
      <c r="H124" s="146"/>
      <c r="I124" s="130" t="e">
        <f>VLOOKUP(H124,Presupuesto!$B$11:$C$565,2,0)</f>
        <v>#N/A</v>
      </c>
      <c r="J124" s="98" t="str">
        <f t="shared" si="8"/>
        <v>Posgrado</v>
      </c>
      <c r="K124" s="98" t="s">
        <v>412</v>
      </c>
      <c r="L124" s="98"/>
    </row>
    <row r="125" spans="3:12">
      <c r="C125" s="145"/>
      <c r="D125" s="158"/>
      <c r="E125" s="118"/>
      <c r="F125" s="97">
        <f t="shared" si="7"/>
        <v>0</v>
      </c>
      <c r="G125" s="161"/>
      <c r="H125" s="146"/>
      <c r="I125" s="130" t="e">
        <f>VLOOKUP(H125,Presupuesto!$B$11:$C$565,2,0)</f>
        <v>#N/A</v>
      </c>
      <c r="J125" s="98" t="str">
        <f t="shared" si="8"/>
        <v>Posgrado</v>
      </c>
      <c r="K125" s="98" t="s">
        <v>412</v>
      </c>
      <c r="L125" s="98"/>
    </row>
    <row r="126" spans="3:12">
      <c r="C126" s="145"/>
      <c r="D126" s="158"/>
      <c r="E126" s="118"/>
      <c r="F126" s="97">
        <f t="shared" si="7"/>
        <v>0</v>
      </c>
      <c r="G126" s="161"/>
      <c r="H126" s="146"/>
      <c r="I126" s="130" t="e">
        <f>VLOOKUP(H126,Presupuesto!$B$11:$C$565,2,0)</f>
        <v>#N/A</v>
      </c>
      <c r="J126" s="98" t="str">
        <f t="shared" si="8"/>
        <v>Posgrado</v>
      </c>
      <c r="K126" s="98" t="s">
        <v>412</v>
      </c>
      <c r="L126" s="98"/>
    </row>
    <row r="127" spans="3:12" ht="15.75" thickBot="1">
      <c r="C127" s="147"/>
      <c r="D127" s="222"/>
      <c r="E127" s="103"/>
      <c r="F127" s="105">
        <f t="shared" si="7"/>
        <v>0</v>
      </c>
      <c r="G127" s="162"/>
      <c r="H127" s="148"/>
      <c r="I127" s="132" t="e">
        <f>VLOOKUP(H127,Presupuesto!$B$11:$C$565,2,0)</f>
        <v>#N/A</v>
      </c>
      <c r="J127" s="106" t="str">
        <f t="shared" si="8"/>
        <v>Posgrado</v>
      </c>
      <c r="K127" s="124" t="s">
        <v>394</v>
      </c>
      <c r="L127" s="106"/>
    </row>
    <row r="129" spans="3:12" ht="15.75" thickBot="1"/>
    <row r="130" spans="3:12" ht="15.75" thickBot="1">
      <c r="C130" s="157" t="s">
        <v>53</v>
      </c>
      <c r="D130" s="368">
        <f>SUM(F137:F157)</f>
        <v>0</v>
      </c>
      <c r="F130" s="70"/>
      <c r="G130" s="79"/>
      <c r="H130" s="70"/>
      <c r="I130" s="70"/>
    </row>
    <row r="131" spans="3:12">
      <c r="C131" s="70"/>
      <c r="D131" s="31"/>
      <c r="E131" s="93"/>
      <c r="F131" s="93"/>
      <c r="G131" s="93"/>
      <c r="H131" s="76"/>
      <c r="I131" s="76"/>
      <c r="J131" s="76"/>
      <c r="K131" s="112"/>
    </row>
    <row r="132" spans="3:12" ht="15.75">
      <c r="C132" s="302" t="s">
        <v>392</v>
      </c>
      <c r="D132" s="364"/>
      <c r="E132" s="93"/>
      <c r="F132" s="93"/>
      <c r="G132" s="93"/>
      <c r="H132" s="76"/>
      <c r="I132" s="76"/>
      <c r="J132" s="76"/>
      <c r="K132" s="112"/>
    </row>
    <row r="133" spans="3:12" ht="18.75">
      <c r="C133" s="210"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131</v>
      </c>
      <c r="H136" s="136" t="s">
        <v>46</v>
      </c>
      <c r="I136" s="133" t="s">
        <v>132</v>
      </c>
      <c r="J136" s="133" t="s">
        <v>410</v>
      </c>
      <c r="K136" s="133" t="s">
        <v>411</v>
      </c>
      <c r="L136" s="133" t="s">
        <v>121</v>
      </c>
    </row>
    <row r="137" spans="3:12">
      <c r="C137" s="141"/>
      <c r="D137" s="158"/>
      <c r="E137" s="115"/>
      <c r="F137" s="97">
        <f t="shared" ref="F137:F157" si="9">D137*E137</f>
        <v>0</v>
      </c>
      <c r="G137" s="161"/>
      <c r="H137" s="142"/>
      <c r="I137" s="130" t="e">
        <f>VLOOKUP(H137,Presupuesto!$B$11:$C$565,2,0)</f>
        <v>#N/A</v>
      </c>
      <c r="J137" s="218" t="s">
        <v>1454</v>
      </c>
      <c r="K137" s="98" t="s">
        <v>394</v>
      </c>
      <c r="L137" s="98"/>
    </row>
    <row r="138" spans="3:12">
      <c r="C138" s="141"/>
      <c r="D138" s="158"/>
      <c r="E138" s="123"/>
      <c r="F138" s="97">
        <f t="shared" si="9"/>
        <v>0</v>
      </c>
      <c r="G138" s="161"/>
      <c r="H138" s="142"/>
      <c r="I138" s="130" t="e">
        <f>VLOOKUP(H138,Presupuesto!$B$11:$C$565,2,0)</f>
        <v>#N/A</v>
      </c>
      <c r="J138" s="98" t="str">
        <f>$J$137</f>
        <v>Posgrado</v>
      </c>
      <c r="K138" s="98" t="s">
        <v>412</v>
      </c>
      <c r="L138" s="98"/>
    </row>
    <row r="139" spans="3:12">
      <c r="C139" s="141"/>
      <c r="D139" s="158"/>
      <c r="E139" s="123"/>
      <c r="F139" s="97">
        <f t="shared" si="9"/>
        <v>0</v>
      </c>
      <c r="G139" s="161"/>
      <c r="H139" s="142"/>
      <c r="I139" s="130" t="e">
        <f>VLOOKUP(H139,Presupuesto!$B$11:$C$565,2,0)</f>
        <v>#N/A</v>
      </c>
      <c r="J139" s="98" t="str">
        <f t="shared" ref="J139:J157" si="10">$J$137</f>
        <v>Posgrado</v>
      </c>
      <c r="K139" s="98" t="s">
        <v>412</v>
      </c>
      <c r="L139" s="98"/>
    </row>
    <row r="140" spans="3:12">
      <c r="C140" s="141"/>
      <c r="D140" s="158"/>
      <c r="E140" s="123"/>
      <c r="F140" s="97">
        <f t="shared" si="9"/>
        <v>0</v>
      </c>
      <c r="G140" s="161"/>
      <c r="H140" s="142"/>
      <c r="I140" s="130" t="e">
        <f>VLOOKUP(H140,Presupuesto!$B$11:$C$565,2,0)</f>
        <v>#N/A</v>
      </c>
      <c r="J140" s="98" t="str">
        <f t="shared" si="10"/>
        <v>Posgrado</v>
      </c>
      <c r="K140" s="98" t="s">
        <v>412</v>
      </c>
      <c r="L140" s="98"/>
    </row>
    <row r="141" spans="3:12">
      <c r="C141" s="141"/>
      <c r="D141" s="158"/>
      <c r="E141" s="123"/>
      <c r="F141" s="97">
        <f t="shared" si="9"/>
        <v>0</v>
      </c>
      <c r="G141" s="161"/>
      <c r="H141" s="142"/>
      <c r="I141" s="130" t="e">
        <f>VLOOKUP(H141,Presupuesto!$B$11:$C$565,2,0)</f>
        <v>#N/A</v>
      </c>
      <c r="J141" s="98" t="str">
        <f t="shared" si="10"/>
        <v>Posgrado</v>
      </c>
      <c r="K141" s="98" t="s">
        <v>412</v>
      </c>
      <c r="L141" s="98"/>
    </row>
    <row r="142" spans="3:12">
      <c r="C142" s="141"/>
      <c r="D142" s="158"/>
      <c r="E142" s="123"/>
      <c r="F142" s="97">
        <f t="shared" si="9"/>
        <v>0</v>
      </c>
      <c r="G142" s="161"/>
      <c r="H142" s="142"/>
      <c r="I142" s="130" t="e">
        <f>VLOOKUP(H142,Presupuesto!$B$11:$C$565,2,0)</f>
        <v>#N/A</v>
      </c>
      <c r="J142" s="98" t="str">
        <f t="shared" si="10"/>
        <v>Posgrado</v>
      </c>
      <c r="K142" s="98" t="s">
        <v>401</v>
      </c>
      <c r="L142" s="98"/>
    </row>
    <row r="143" spans="3:12">
      <c r="C143" s="141"/>
      <c r="D143" s="158"/>
      <c r="E143" s="123"/>
      <c r="F143" s="97">
        <f t="shared" si="9"/>
        <v>0</v>
      </c>
      <c r="G143" s="161"/>
      <c r="H143" s="142"/>
      <c r="I143" s="130" t="e">
        <f>VLOOKUP(H143,Presupuesto!$B$11:$C$565,2,0)</f>
        <v>#N/A</v>
      </c>
      <c r="J143" s="98" t="str">
        <f t="shared" si="10"/>
        <v>Posgrado</v>
      </c>
      <c r="K143" s="98" t="s">
        <v>412</v>
      </c>
      <c r="L143" s="98"/>
    </row>
    <row r="144" spans="3:12">
      <c r="C144" s="141"/>
      <c r="D144" s="158"/>
      <c r="E144" s="123"/>
      <c r="F144" s="97">
        <f t="shared" si="9"/>
        <v>0</v>
      </c>
      <c r="G144" s="161"/>
      <c r="H144" s="142"/>
      <c r="I144" s="130" t="e">
        <f>VLOOKUP(H144,Presupuesto!$B$11:$C$565,2,0)</f>
        <v>#N/A</v>
      </c>
      <c r="J144" s="98" t="str">
        <f t="shared" si="10"/>
        <v>Posgrado</v>
      </c>
      <c r="K144" s="98" t="s">
        <v>412</v>
      </c>
      <c r="L144" s="98"/>
    </row>
    <row r="145" spans="3:12">
      <c r="C145" s="141"/>
      <c r="D145" s="158"/>
      <c r="E145" s="123"/>
      <c r="F145" s="97">
        <f t="shared" si="9"/>
        <v>0</v>
      </c>
      <c r="G145" s="161"/>
      <c r="H145" s="142"/>
      <c r="I145" s="130" t="e">
        <f>VLOOKUP(H145,Presupuesto!$B$11:$C$565,2,0)</f>
        <v>#N/A</v>
      </c>
      <c r="J145" s="98" t="str">
        <f t="shared" si="10"/>
        <v>Posgrado</v>
      </c>
      <c r="K145" s="98" t="s">
        <v>412</v>
      </c>
      <c r="L145" s="98"/>
    </row>
    <row r="146" spans="3:12">
      <c r="C146" s="141"/>
      <c r="D146" s="158"/>
      <c r="E146" s="123"/>
      <c r="F146" s="97">
        <f t="shared" si="9"/>
        <v>0</v>
      </c>
      <c r="G146" s="161"/>
      <c r="H146" s="142"/>
      <c r="I146" s="130" t="e">
        <f>VLOOKUP(H146,Presupuesto!$B$11:$C$565,2,0)</f>
        <v>#N/A</v>
      </c>
      <c r="J146" s="98" t="str">
        <f t="shared" si="10"/>
        <v>Posgrado</v>
      </c>
      <c r="K146" s="98" t="s">
        <v>412</v>
      </c>
      <c r="L146" s="98"/>
    </row>
    <row r="147" spans="3:12">
      <c r="C147" s="143"/>
      <c r="D147" s="158"/>
      <c r="E147" s="118"/>
      <c r="F147" s="97">
        <f t="shared" si="9"/>
        <v>0</v>
      </c>
      <c r="G147" s="161"/>
      <c r="H147" s="144"/>
      <c r="I147" s="130" t="e">
        <f>VLOOKUP(H147,Presupuesto!$B$11:$C$565,2,0)</f>
        <v>#N/A</v>
      </c>
      <c r="J147" s="98" t="str">
        <f t="shared" si="10"/>
        <v>Posgrado</v>
      </c>
      <c r="K147" s="98" t="s">
        <v>412</v>
      </c>
      <c r="L147" s="98"/>
    </row>
    <row r="148" spans="3:12">
      <c r="C148" s="143"/>
      <c r="D148" s="158"/>
      <c r="E148" s="118"/>
      <c r="F148" s="97">
        <f t="shared" si="9"/>
        <v>0</v>
      </c>
      <c r="G148" s="161"/>
      <c r="H148" s="144"/>
      <c r="I148" s="130" t="e">
        <f>VLOOKUP(H148,Presupuesto!$B$11:$C$565,2,0)</f>
        <v>#N/A</v>
      </c>
      <c r="J148" s="98" t="str">
        <f t="shared" si="10"/>
        <v>Posgrado</v>
      </c>
      <c r="K148" s="98" t="s">
        <v>412</v>
      </c>
      <c r="L148" s="98"/>
    </row>
    <row r="149" spans="3:12">
      <c r="C149" s="143"/>
      <c r="D149" s="158"/>
      <c r="E149" s="118"/>
      <c r="F149" s="97">
        <f t="shared" si="9"/>
        <v>0</v>
      </c>
      <c r="G149" s="161"/>
      <c r="H149" s="144"/>
      <c r="I149" s="130" t="e">
        <f>VLOOKUP(H149,Presupuesto!$B$11:$C$565,2,0)</f>
        <v>#N/A</v>
      </c>
      <c r="J149" s="98" t="str">
        <f t="shared" si="10"/>
        <v>Posgrado</v>
      </c>
      <c r="K149" s="98" t="s">
        <v>412</v>
      </c>
      <c r="L149" s="98"/>
    </row>
    <row r="150" spans="3:12">
      <c r="C150" s="143"/>
      <c r="D150" s="158"/>
      <c r="E150" s="118"/>
      <c r="F150" s="97">
        <f t="shared" si="9"/>
        <v>0</v>
      </c>
      <c r="G150" s="161"/>
      <c r="H150" s="144"/>
      <c r="I150" s="130" t="e">
        <f>VLOOKUP(H150,Presupuesto!$B$11:$C$565,2,0)</f>
        <v>#N/A</v>
      </c>
      <c r="J150" s="98" t="str">
        <f t="shared" si="10"/>
        <v>Posgrado</v>
      </c>
      <c r="K150" s="98" t="s">
        <v>412</v>
      </c>
      <c r="L150" s="98"/>
    </row>
    <row r="151" spans="3:12">
      <c r="C151" s="143"/>
      <c r="D151" s="158"/>
      <c r="E151" s="118"/>
      <c r="F151" s="97">
        <f t="shared" si="9"/>
        <v>0</v>
      </c>
      <c r="G151" s="161"/>
      <c r="H151" s="144"/>
      <c r="I151" s="130" t="e">
        <f>VLOOKUP(H151,Presupuesto!$B$11:$C$565,2,0)</f>
        <v>#N/A</v>
      </c>
      <c r="J151" s="98" t="str">
        <f t="shared" si="10"/>
        <v>Posgrado</v>
      </c>
      <c r="K151" s="98" t="s">
        <v>412</v>
      </c>
      <c r="L151" s="98"/>
    </row>
    <row r="152" spans="3:12">
      <c r="C152" s="143"/>
      <c r="D152" s="158"/>
      <c r="E152" s="118"/>
      <c r="F152" s="97">
        <f t="shared" si="9"/>
        <v>0</v>
      </c>
      <c r="G152" s="161"/>
      <c r="H152" s="144"/>
      <c r="I152" s="130" t="e">
        <f>VLOOKUP(H152,Presupuesto!$B$11:$C$565,2,0)</f>
        <v>#N/A</v>
      </c>
      <c r="J152" s="98" t="str">
        <f t="shared" si="10"/>
        <v>Posgrado</v>
      </c>
      <c r="K152" s="98" t="s">
        <v>412</v>
      </c>
      <c r="L152" s="98"/>
    </row>
    <row r="153" spans="3:12">
      <c r="C153" s="145"/>
      <c r="D153" s="158"/>
      <c r="E153" s="118"/>
      <c r="F153" s="97">
        <f t="shared" si="9"/>
        <v>0</v>
      </c>
      <c r="G153" s="161"/>
      <c r="H153" s="146"/>
      <c r="I153" s="130" t="e">
        <f>VLOOKUP(H153,Presupuesto!$B$11:$C$565,2,0)</f>
        <v>#N/A</v>
      </c>
      <c r="J153" s="98" t="str">
        <f t="shared" si="10"/>
        <v>Posgrado</v>
      </c>
      <c r="K153" s="98" t="s">
        <v>403</v>
      </c>
      <c r="L153" s="98"/>
    </row>
    <row r="154" spans="3:12">
      <c r="C154" s="145"/>
      <c r="D154" s="158"/>
      <c r="E154" s="118"/>
      <c r="F154" s="97">
        <f t="shared" si="9"/>
        <v>0</v>
      </c>
      <c r="G154" s="161"/>
      <c r="H154" s="146"/>
      <c r="I154" s="130" t="e">
        <f>VLOOKUP(H154,Presupuesto!$B$11:$C$565,2,0)</f>
        <v>#N/A</v>
      </c>
      <c r="J154" s="98" t="str">
        <f t="shared" si="10"/>
        <v>Posgrado</v>
      </c>
      <c r="K154" s="98" t="s">
        <v>412</v>
      </c>
      <c r="L154" s="98"/>
    </row>
    <row r="155" spans="3:12">
      <c r="C155" s="145"/>
      <c r="D155" s="158"/>
      <c r="E155" s="118"/>
      <c r="F155" s="97">
        <f t="shared" si="9"/>
        <v>0</v>
      </c>
      <c r="G155" s="161"/>
      <c r="H155" s="146"/>
      <c r="I155" s="130" t="e">
        <f>VLOOKUP(H155,Presupuesto!$B$11:$C$565,2,0)</f>
        <v>#N/A</v>
      </c>
      <c r="J155" s="98" t="str">
        <f t="shared" si="10"/>
        <v>Posgrado</v>
      </c>
      <c r="K155" s="98" t="s">
        <v>412</v>
      </c>
      <c r="L155" s="98"/>
    </row>
    <row r="156" spans="3:12">
      <c r="C156" s="145"/>
      <c r="D156" s="158"/>
      <c r="E156" s="118"/>
      <c r="F156" s="97">
        <f t="shared" si="9"/>
        <v>0</v>
      </c>
      <c r="G156" s="161"/>
      <c r="H156" s="146"/>
      <c r="I156" s="130" t="e">
        <f>VLOOKUP(H156,Presupuesto!$B$11:$C$565,2,0)</f>
        <v>#N/A</v>
      </c>
      <c r="J156" s="98" t="str">
        <f t="shared" si="10"/>
        <v>Posgrado</v>
      </c>
      <c r="K156" s="98" t="s">
        <v>412</v>
      </c>
      <c r="L156" s="98"/>
    </row>
    <row r="157" spans="3:12" ht="15.75" thickBot="1">
      <c r="C157" s="147"/>
      <c r="D157" s="222"/>
      <c r="E157" s="103"/>
      <c r="F157" s="105">
        <f t="shared" si="9"/>
        <v>0</v>
      </c>
      <c r="G157" s="162"/>
      <c r="H157" s="148"/>
      <c r="I157" s="132" t="e">
        <f>VLOOKUP(H157,Presupuesto!$B$11:$C$565,2,0)</f>
        <v>#N/A</v>
      </c>
      <c r="J157" s="106" t="str">
        <f t="shared" si="10"/>
        <v>Posgrado</v>
      </c>
      <c r="K157" s="124" t="s">
        <v>394</v>
      </c>
      <c r="L157" s="106"/>
    </row>
    <row r="158" spans="3:12">
      <c r="F158" s="90"/>
      <c r="G158" s="89"/>
      <c r="H158" s="90"/>
      <c r="I158" s="90"/>
    </row>
    <row r="159" spans="3:12" ht="15.75" thickBot="1"/>
    <row r="160" spans="3:12" ht="15.75" thickBot="1">
      <c r="C160" s="157" t="s">
        <v>53</v>
      </c>
      <c r="D160" s="368">
        <f>SUM(F167:F187)</f>
        <v>0</v>
      </c>
      <c r="F160" s="70"/>
      <c r="G160" s="79"/>
      <c r="H160" s="70"/>
      <c r="I160" s="70"/>
    </row>
    <row r="161" spans="3:12">
      <c r="C161" s="70"/>
      <c r="D161" s="31"/>
      <c r="E161" s="93"/>
      <c r="F161" s="93"/>
      <c r="G161" s="93"/>
      <c r="H161" s="76"/>
      <c r="I161" s="76"/>
      <c r="J161" s="76"/>
      <c r="K161" s="112"/>
    </row>
    <row r="162" spans="3:12" ht="15.75">
      <c r="C162" s="302" t="s">
        <v>392</v>
      </c>
      <c r="D162" s="364"/>
      <c r="E162" s="93"/>
      <c r="F162" s="93"/>
      <c r="G162" s="93"/>
      <c r="H162" s="76"/>
      <c r="I162" s="76"/>
      <c r="J162" s="76"/>
      <c r="K162" s="112"/>
    </row>
    <row r="163" spans="3:12" ht="18.75">
      <c r="C163" s="210"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131</v>
      </c>
      <c r="H166" s="136" t="s">
        <v>46</v>
      </c>
      <c r="I166" s="133" t="s">
        <v>132</v>
      </c>
      <c r="J166" s="133" t="s">
        <v>410</v>
      </c>
      <c r="K166" s="133" t="s">
        <v>411</v>
      </c>
      <c r="L166" s="133" t="s">
        <v>121</v>
      </c>
    </row>
    <row r="167" spans="3:12">
      <c r="C167" s="141"/>
      <c r="D167" s="158"/>
      <c r="E167" s="115"/>
      <c r="F167" s="97">
        <f t="shared" ref="F167:F187" si="11">D167*E167</f>
        <v>0</v>
      </c>
      <c r="G167" s="161"/>
      <c r="H167" s="142"/>
      <c r="I167" s="130" t="e">
        <f>VLOOKUP(H167,Presupuesto!$B$11:$C$565,2,0)</f>
        <v>#N/A</v>
      </c>
      <c r="J167" s="218" t="s">
        <v>1454</v>
      </c>
      <c r="K167" s="98" t="s">
        <v>394</v>
      </c>
      <c r="L167" s="98"/>
    </row>
    <row r="168" spans="3:12">
      <c r="C168" s="141"/>
      <c r="D168" s="158"/>
      <c r="E168" s="123"/>
      <c r="F168" s="97">
        <f t="shared" si="11"/>
        <v>0</v>
      </c>
      <c r="G168" s="161"/>
      <c r="H168" s="142"/>
      <c r="I168" s="130" t="e">
        <f>VLOOKUP(H168,Presupuesto!$B$11:$C$565,2,0)</f>
        <v>#N/A</v>
      </c>
      <c r="J168" s="98" t="str">
        <f>$J$167</f>
        <v>Posgrado</v>
      </c>
      <c r="K168" s="98" t="s">
        <v>412</v>
      </c>
      <c r="L168" s="98"/>
    </row>
    <row r="169" spans="3:12">
      <c r="C169" s="141"/>
      <c r="D169" s="158"/>
      <c r="E169" s="123"/>
      <c r="F169" s="97">
        <f t="shared" si="11"/>
        <v>0</v>
      </c>
      <c r="G169" s="161"/>
      <c r="H169" s="142"/>
      <c r="I169" s="130" t="e">
        <f>VLOOKUP(H169,Presupuesto!$B$11:$C$565,2,0)</f>
        <v>#N/A</v>
      </c>
      <c r="J169" s="98" t="str">
        <f t="shared" ref="J169:J187" si="12">$J$167</f>
        <v>Posgrado</v>
      </c>
      <c r="K169" s="98" t="s">
        <v>412</v>
      </c>
      <c r="L169" s="98"/>
    </row>
    <row r="170" spans="3:12">
      <c r="C170" s="141"/>
      <c r="D170" s="158"/>
      <c r="E170" s="123"/>
      <c r="F170" s="97">
        <f t="shared" si="11"/>
        <v>0</v>
      </c>
      <c r="G170" s="161"/>
      <c r="H170" s="142"/>
      <c r="I170" s="130" t="e">
        <f>VLOOKUP(H170,Presupuesto!$B$11:$C$565,2,0)</f>
        <v>#N/A</v>
      </c>
      <c r="J170" s="98" t="str">
        <f t="shared" si="12"/>
        <v>Posgrado</v>
      </c>
      <c r="K170" s="98" t="s">
        <v>412</v>
      </c>
      <c r="L170" s="98"/>
    </row>
    <row r="171" spans="3:12">
      <c r="C171" s="141"/>
      <c r="D171" s="158"/>
      <c r="E171" s="123"/>
      <c r="F171" s="97">
        <f t="shared" si="11"/>
        <v>0</v>
      </c>
      <c r="G171" s="161"/>
      <c r="H171" s="142"/>
      <c r="I171" s="130" t="e">
        <f>VLOOKUP(H171,Presupuesto!$B$11:$C$565,2,0)</f>
        <v>#N/A</v>
      </c>
      <c r="J171" s="98" t="str">
        <f t="shared" si="12"/>
        <v>Posgrado</v>
      </c>
      <c r="K171" s="98" t="s">
        <v>412</v>
      </c>
      <c r="L171" s="98"/>
    </row>
    <row r="172" spans="3:12">
      <c r="C172" s="141"/>
      <c r="D172" s="158"/>
      <c r="E172" s="123"/>
      <c r="F172" s="97">
        <f t="shared" si="11"/>
        <v>0</v>
      </c>
      <c r="G172" s="161"/>
      <c r="H172" s="142"/>
      <c r="I172" s="130" t="e">
        <f>VLOOKUP(H172,Presupuesto!$B$11:$C$565,2,0)</f>
        <v>#N/A</v>
      </c>
      <c r="J172" s="98" t="str">
        <f t="shared" si="12"/>
        <v>Posgrado</v>
      </c>
      <c r="K172" s="98" t="s">
        <v>401</v>
      </c>
      <c r="L172" s="98"/>
    </row>
    <row r="173" spans="3:12">
      <c r="C173" s="141"/>
      <c r="D173" s="158"/>
      <c r="E173" s="123"/>
      <c r="F173" s="97">
        <f t="shared" si="11"/>
        <v>0</v>
      </c>
      <c r="G173" s="161"/>
      <c r="H173" s="142"/>
      <c r="I173" s="130" t="e">
        <f>VLOOKUP(H173,Presupuesto!$B$11:$C$565,2,0)</f>
        <v>#N/A</v>
      </c>
      <c r="J173" s="98" t="str">
        <f t="shared" si="12"/>
        <v>Posgrado</v>
      </c>
      <c r="K173" s="98" t="s">
        <v>412</v>
      </c>
      <c r="L173" s="98"/>
    </row>
    <row r="174" spans="3:12">
      <c r="C174" s="141"/>
      <c r="D174" s="158"/>
      <c r="E174" s="123"/>
      <c r="F174" s="97">
        <f t="shared" si="11"/>
        <v>0</v>
      </c>
      <c r="G174" s="161"/>
      <c r="H174" s="142"/>
      <c r="I174" s="130" t="e">
        <f>VLOOKUP(H174,Presupuesto!$B$11:$C$565,2,0)</f>
        <v>#N/A</v>
      </c>
      <c r="J174" s="98" t="str">
        <f t="shared" si="12"/>
        <v>Posgrado</v>
      </c>
      <c r="K174" s="98" t="s">
        <v>412</v>
      </c>
      <c r="L174" s="98"/>
    </row>
    <row r="175" spans="3:12">
      <c r="C175" s="141"/>
      <c r="D175" s="158"/>
      <c r="E175" s="123"/>
      <c r="F175" s="97">
        <f t="shared" si="11"/>
        <v>0</v>
      </c>
      <c r="G175" s="161"/>
      <c r="H175" s="142"/>
      <c r="I175" s="130" t="e">
        <f>VLOOKUP(H175,Presupuesto!$B$11:$C$565,2,0)</f>
        <v>#N/A</v>
      </c>
      <c r="J175" s="98" t="str">
        <f t="shared" si="12"/>
        <v>Posgrado</v>
      </c>
      <c r="K175" s="98" t="s">
        <v>412</v>
      </c>
      <c r="L175" s="98"/>
    </row>
    <row r="176" spans="3:12">
      <c r="C176" s="141"/>
      <c r="D176" s="158"/>
      <c r="E176" s="123"/>
      <c r="F176" s="97">
        <f t="shared" si="11"/>
        <v>0</v>
      </c>
      <c r="G176" s="161"/>
      <c r="H176" s="142"/>
      <c r="I176" s="130" t="e">
        <f>VLOOKUP(H176,Presupuesto!$B$11:$C$565,2,0)</f>
        <v>#N/A</v>
      </c>
      <c r="J176" s="98" t="str">
        <f t="shared" si="12"/>
        <v>Posgrado</v>
      </c>
      <c r="K176" s="98" t="s">
        <v>412</v>
      </c>
      <c r="L176" s="98"/>
    </row>
    <row r="177" spans="3:12">
      <c r="C177" s="143"/>
      <c r="D177" s="158"/>
      <c r="E177" s="118"/>
      <c r="F177" s="97">
        <f t="shared" si="11"/>
        <v>0</v>
      </c>
      <c r="G177" s="161"/>
      <c r="H177" s="144"/>
      <c r="I177" s="130" t="e">
        <f>VLOOKUP(H177,Presupuesto!$B$11:$C$565,2,0)</f>
        <v>#N/A</v>
      </c>
      <c r="J177" s="98" t="str">
        <f t="shared" si="12"/>
        <v>Posgrado</v>
      </c>
      <c r="K177" s="98" t="s">
        <v>412</v>
      </c>
      <c r="L177" s="98"/>
    </row>
    <row r="178" spans="3:12">
      <c r="C178" s="143"/>
      <c r="D178" s="158"/>
      <c r="E178" s="118"/>
      <c r="F178" s="97">
        <f t="shared" si="11"/>
        <v>0</v>
      </c>
      <c r="G178" s="161"/>
      <c r="H178" s="144"/>
      <c r="I178" s="130" t="e">
        <f>VLOOKUP(H178,Presupuesto!$B$11:$C$565,2,0)</f>
        <v>#N/A</v>
      </c>
      <c r="J178" s="98" t="str">
        <f t="shared" si="12"/>
        <v>Posgrado</v>
      </c>
      <c r="K178" s="98" t="s">
        <v>412</v>
      </c>
      <c r="L178" s="98"/>
    </row>
    <row r="179" spans="3:12">
      <c r="C179" s="143"/>
      <c r="D179" s="158"/>
      <c r="E179" s="118"/>
      <c r="F179" s="97">
        <f t="shared" si="11"/>
        <v>0</v>
      </c>
      <c r="G179" s="161"/>
      <c r="H179" s="144"/>
      <c r="I179" s="130" t="e">
        <f>VLOOKUP(H179,Presupuesto!$B$11:$C$565,2,0)</f>
        <v>#N/A</v>
      </c>
      <c r="J179" s="98" t="str">
        <f t="shared" si="12"/>
        <v>Posgrado</v>
      </c>
      <c r="K179" s="98" t="s">
        <v>412</v>
      </c>
      <c r="L179" s="98"/>
    </row>
    <row r="180" spans="3:12">
      <c r="C180" s="143"/>
      <c r="D180" s="158"/>
      <c r="E180" s="118"/>
      <c r="F180" s="97">
        <f t="shared" si="11"/>
        <v>0</v>
      </c>
      <c r="G180" s="161"/>
      <c r="H180" s="144"/>
      <c r="I180" s="130" t="e">
        <f>VLOOKUP(H180,Presupuesto!$B$11:$C$565,2,0)</f>
        <v>#N/A</v>
      </c>
      <c r="J180" s="98" t="str">
        <f t="shared" si="12"/>
        <v>Posgrado</v>
      </c>
      <c r="K180" s="98" t="s">
        <v>412</v>
      </c>
      <c r="L180" s="98"/>
    </row>
    <row r="181" spans="3:12">
      <c r="C181" s="143"/>
      <c r="D181" s="158"/>
      <c r="E181" s="118"/>
      <c r="F181" s="97">
        <f t="shared" si="11"/>
        <v>0</v>
      </c>
      <c r="G181" s="161"/>
      <c r="H181" s="144"/>
      <c r="I181" s="130" t="e">
        <f>VLOOKUP(H181,Presupuesto!$B$11:$C$565,2,0)</f>
        <v>#N/A</v>
      </c>
      <c r="J181" s="98" t="str">
        <f t="shared" si="12"/>
        <v>Posgrado</v>
      </c>
      <c r="K181" s="98" t="s">
        <v>412</v>
      </c>
      <c r="L181" s="98"/>
    </row>
    <row r="182" spans="3:12">
      <c r="C182" s="143"/>
      <c r="D182" s="158"/>
      <c r="E182" s="118"/>
      <c r="F182" s="97">
        <f t="shared" si="11"/>
        <v>0</v>
      </c>
      <c r="G182" s="161"/>
      <c r="H182" s="144"/>
      <c r="I182" s="130" t="e">
        <f>VLOOKUP(H182,Presupuesto!$B$11:$C$565,2,0)</f>
        <v>#N/A</v>
      </c>
      <c r="J182" s="98" t="str">
        <f t="shared" si="12"/>
        <v>Posgrado</v>
      </c>
      <c r="K182" s="98" t="s">
        <v>412</v>
      </c>
      <c r="L182" s="98"/>
    </row>
    <row r="183" spans="3:12">
      <c r="C183" s="145"/>
      <c r="D183" s="158"/>
      <c r="E183" s="118"/>
      <c r="F183" s="97">
        <f t="shared" si="11"/>
        <v>0</v>
      </c>
      <c r="G183" s="161"/>
      <c r="H183" s="146"/>
      <c r="I183" s="130" t="e">
        <f>VLOOKUP(H183,Presupuesto!$B$11:$C$565,2,0)</f>
        <v>#N/A</v>
      </c>
      <c r="J183" s="98" t="str">
        <f t="shared" si="12"/>
        <v>Posgrado</v>
      </c>
      <c r="K183" s="98" t="s">
        <v>403</v>
      </c>
      <c r="L183" s="98"/>
    </row>
    <row r="184" spans="3:12">
      <c r="C184" s="145"/>
      <c r="D184" s="158"/>
      <c r="E184" s="118"/>
      <c r="F184" s="97">
        <f t="shared" si="11"/>
        <v>0</v>
      </c>
      <c r="G184" s="161"/>
      <c r="H184" s="146"/>
      <c r="I184" s="130" t="e">
        <f>VLOOKUP(H184,Presupuesto!$B$11:$C$565,2,0)</f>
        <v>#N/A</v>
      </c>
      <c r="J184" s="98" t="str">
        <f t="shared" si="12"/>
        <v>Posgrado</v>
      </c>
      <c r="K184" s="98" t="s">
        <v>412</v>
      </c>
      <c r="L184" s="98"/>
    </row>
    <row r="185" spans="3:12">
      <c r="C185" s="145"/>
      <c r="D185" s="158"/>
      <c r="E185" s="118"/>
      <c r="F185" s="97">
        <f t="shared" si="11"/>
        <v>0</v>
      </c>
      <c r="G185" s="161"/>
      <c r="H185" s="146"/>
      <c r="I185" s="130" t="e">
        <f>VLOOKUP(H185,Presupuesto!$B$11:$C$565,2,0)</f>
        <v>#N/A</v>
      </c>
      <c r="J185" s="98" t="str">
        <f t="shared" si="12"/>
        <v>Posgrado</v>
      </c>
      <c r="K185" s="98" t="s">
        <v>412</v>
      </c>
      <c r="L185" s="98"/>
    </row>
    <row r="186" spans="3:12">
      <c r="C186" s="145"/>
      <c r="D186" s="158"/>
      <c r="E186" s="118"/>
      <c r="F186" s="97">
        <f t="shared" si="11"/>
        <v>0</v>
      </c>
      <c r="G186" s="161"/>
      <c r="H186" s="146"/>
      <c r="I186" s="130" t="e">
        <f>VLOOKUP(H186,Presupuesto!$B$11:$C$565,2,0)</f>
        <v>#N/A</v>
      </c>
      <c r="J186" s="98" t="str">
        <f t="shared" si="12"/>
        <v>Posgrado</v>
      </c>
      <c r="K186" s="98" t="s">
        <v>412</v>
      </c>
      <c r="L186" s="98"/>
    </row>
    <row r="187" spans="3:12" ht="15.75" thickBot="1">
      <c r="C187" s="147"/>
      <c r="D187" s="222"/>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6" t="str">
        <f>+Presupuesto!D11</f>
        <v>Recurrente</v>
      </c>
      <c r="S2" s="456"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1" t="s">
        <v>420</v>
      </c>
      <c r="AI2" s="451" t="s">
        <v>421</v>
      </c>
      <c r="AJ2" s="451" t="s">
        <v>422</v>
      </c>
      <c r="AK2" s="451" t="s">
        <v>423</v>
      </c>
      <c r="AL2" s="451" t="s">
        <v>424</v>
      </c>
      <c r="AM2" s="451" t="s">
        <v>427</v>
      </c>
      <c r="AN2" s="451" t="s">
        <v>425</v>
      </c>
      <c r="AO2" s="451" t="s">
        <v>426</v>
      </c>
      <c r="AP2" s="451" t="s">
        <v>428</v>
      </c>
      <c r="AQ2" s="451" t="s">
        <v>429</v>
      </c>
      <c r="AR2" s="451" t="s">
        <v>430</v>
      </c>
      <c r="AS2" s="451" t="s">
        <v>431</v>
      </c>
      <c r="AT2" s="451" t="s">
        <v>432</v>
      </c>
      <c r="AU2" s="451" t="s">
        <v>433</v>
      </c>
      <c r="AV2" s="451" t="s">
        <v>434</v>
      </c>
      <c r="AW2" s="451" t="s">
        <v>435</v>
      </c>
      <c r="AX2" s="451" t="s">
        <v>436</v>
      </c>
      <c r="AY2" s="451" t="s">
        <v>437</v>
      </c>
      <c r="AZ2" s="451" t="s">
        <v>438</v>
      </c>
      <c r="BA2" s="451" t="s">
        <v>439</v>
      </c>
      <c r="BB2" s="451" t="s">
        <v>440</v>
      </c>
      <c r="BC2" s="451" t="s">
        <v>441</v>
      </c>
      <c r="BD2" s="451" t="s">
        <v>442</v>
      </c>
      <c r="BE2" s="451" t="s">
        <v>443</v>
      </c>
      <c r="BF2" s="451" t="s">
        <v>444</v>
      </c>
      <c r="BG2" s="451" t="s">
        <v>445</v>
      </c>
      <c r="BH2" s="451" t="s">
        <v>446</v>
      </c>
      <c r="BI2" s="451" t="s">
        <v>447</v>
      </c>
      <c r="BJ2" s="451" t="s">
        <v>448</v>
      </c>
      <c r="BK2" s="451" t="s">
        <v>449</v>
      </c>
      <c r="BL2" s="451" t="s">
        <v>450</v>
      </c>
      <c r="BM2" s="451" t="s">
        <v>451</v>
      </c>
      <c r="BN2" s="451" t="s">
        <v>452</v>
      </c>
      <c r="BO2" s="451" t="s">
        <v>453</v>
      </c>
      <c r="BP2" s="451" t="s">
        <v>454</v>
      </c>
      <c r="BQ2" s="451" t="s">
        <v>455</v>
      </c>
      <c r="BR2" s="451" t="s">
        <v>456</v>
      </c>
      <c r="BS2" s="451" t="s">
        <v>457</v>
      </c>
      <c r="BT2" s="451" t="s">
        <v>458</v>
      </c>
      <c r="BU2" s="451" t="s">
        <v>459</v>
      </c>
    </row>
    <row r="3" spans="1:555" hidden="1">
      <c r="AH3" s="452">
        <v>2500</v>
      </c>
      <c r="AI3" s="452">
        <v>1900</v>
      </c>
      <c r="AJ3" s="452">
        <v>1650</v>
      </c>
      <c r="AK3" s="452">
        <v>1580</v>
      </c>
      <c r="AL3" s="452">
        <v>2250</v>
      </c>
      <c r="AM3" s="452">
        <v>1650</v>
      </c>
      <c r="AN3" s="452">
        <v>1400</v>
      </c>
      <c r="AO3" s="453">
        <v>1340</v>
      </c>
      <c r="AP3" s="453">
        <v>2000</v>
      </c>
      <c r="AQ3" s="453">
        <v>1400</v>
      </c>
      <c r="AR3" s="453">
        <v>1150</v>
      </c>
      <c r="AS3" s="453">
        <v>1100</v>
      </c>
      <c r="AT3" s="453">
        <v>1750</v>
      </c>
      <c r="AU3" s="453">
        <v>1150</v>
      </c>
      <c r="AV3" s="453">
        <v>900</v>
      </c>
      <c r="AW3" s="453">
        <v>860</v>
      </c>
      <c r="AX3" s="453">
        <v>1200</v>
      </c>
      <c r="AY3" s="454">
        <v>900</v>
      </c>
      <c r="AZ3" s="454">
        <v>650</v>
      </c>
      <c r="BA3" s="454">
        <v>620</v>
      </c>
      <c r="BB3" s="452">
        <f>+'Cuadro Resumen'!C213</f>
        <v>5605.2314999999999</v>
      </c>
      <c r="BC3" s="452">
        <f>+'Cuadro Resumen'!D213</f>
        <v>5165.6055000000006</v>
      </c>
      <c r="BD3" s="452">
        <f>+'Cuadro Resumen'!E213</f>
        <v>6594.39</v>
      </c>
      <c r="BE3" s="452">
        <f>+'Cuadro Resumen'!F213</f>
        <v>6154.7640000000001</v>
      </c>
      <c r="BF3" s="452">
        <f>+'Cuadro Resumen'!C214</f>
        <v>4945.7925000000005</v>
      </c>
      <c r="BG3" s="452">
        <f>+'Cuadro Resumen'!D214</f>
        <v>4506.1665000000003</v>
      </c>
      <c r="BH3" s="452">
        <f>+'Cuadro Resumen'!E214</f>
        <v>5934.951</v>
      </c>
      <c r="BI3" s="452">
        <f>+'Cuadro Resumen'!F214</f>
        <v>5495.3249999999998</v>
      </c>
      <c r="BJ3" s="453">
        <f>+'Cuadro Resumen'!C215</f>
        <v>4286.3535000000002</v>
      </c>
      <c r="BK3" s="453">
        <f>+'Cuadro Resumen'!D215</f>
        <v>3956.634</v>
      </c>
      <c r="BL3" s="453">
        <f>+'Cuadro Resumen'!E215</f>
        <v>5275.5120000000006</v>
      </c>
      <c r="BM3" s="453">
        <f>+'Cuadro Resumen'!F215</f>
        <v>4835.8860000000004</v>
      </c>
      <c r="BN3" s="453">
        <f>+'Cuadro Resumen'!C216</f>
        <v>3626.9145000000003</v>
      </c>
      <c r="BO3" s="453">
        <f>+'Cuadro Resumen'!D216</f>
        <v>3297.1950000000002</v>
      </c>
      <c r="BP3" s="453">
        <f>+'Cuadro Resumen'!E216</f>
        <v>4616.0730000000003</v>
      </c>
      <c r="BQ3" s="453">
        <f>+'Cuadro Resumen'!F216</f>
        <v>4286.3535000000002</v>
      </c>
      <c r="BR3" s="453">
        <f>+'Cuadro Resumen'!C217</f>
        <v>3187.2885000000001</v>
      </c>
      <c r="BS3" s="453">
        <f>+'Cuadro Resumen'!D217</f>
        <v>2967.4755</v>
      </c>
      <c r="BT3" s="453">
        <f>+'Cuadro Resumen'!E217</f>
        <v>4066.5405000000001</v>
      </c>
      <c r="BU3" s="453">
        <f>+'Cuadro Resumen'!F217</f>
        <v>3736.8210000000004</v>
      </c>
    </row>
    <row r="4" spans="1:555" ht="15.75" thickBot="1"/>
    <row r="5" spans="1:555" ht="53.25" thickBot="1">
      <c r="C5" s="87" t="s">
        <v>419</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8">
        <f>SUM(F17:F50)</f>
        <v>0</v>
      </c>
      <c r="G10" s="79"/>
      <c r="H10" s="70"/>
      <c r="I10" s="70"/>
    </row>
    <row r="11" spans="1:555">
      <c r="G11" s="79"/>
      <c r="H11" s="70"/>
      <c r="I11" s="70"/>
    </row>
    <row r="12" spans="1:555">
      <c r="F12" s="70"/>
      <c r="G12" s="79"/>
      <c r="H12" s="70"/>
      <c r="I12" s="70"/>
    </row>
    <row r="13" spans="1:555" ht="15.75">
      <c r="C13" s="302" t="s">
        <v>392</v>
      </c>
      <c r="D13" s="364"/>
      <c r="F13" s="70"/>
      <c r="G13" s="79"/>
      <c r="H13" s="70"/>
      <c r="I13" s="70"/>
    </row>
    <row r="14" spans="1:555" ht="18.75">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6"/>
      <c r="M15" s="227"/>
      <c r="N15" s="226"/>
      <c r="O15" s="226"/>
      <c r="P15" s="229" t="s">
        <v>469</v>
      </c>
      <c r="Q15" s="229" t="s">
        <v>470</v>
      </c>
    </row>
    <row r="16" spans="1:555" ht="30.75" thickBot="1">
      <c r="C16" s="129" t="s">
        <v>44</v>
      </c>
      <c r="D16" s="129" t="s">
        <v>55</v>
      </c>
      <c r="E16" s="136" t="s">
        <v>57</v>
      </c>
      <c r="F16" s="135" t="s">
        <v>27</v>
      </c>
      <c r="G16" s="133" t="s">
        <v>131</v>
      </c>
      <c r="H16" s="136" t="s">
        <v>46</v>
      </c>
      <c r="I16" s="133" t="s">
        <v>132</v>
      </c>
      <c r="J16" s="133" t="s">
        <v>410</v>
      </c>
      <c r="K16" s="133" t="s">
        <v>411</v>
      </c>
      <c r="L16" s="223" t="s">
        <v>21</v>
      </c>
      <c r="M16" s="223" t="s">
        <v>55</v>
      </c>
      <c r="N16" s="224" t="s">
        <v>467</v>
      </c>
      <c r="O16" s="225" t="s">
        <v>468</v>
      </c>
      <c r="P16" s="228">
        <v>0.7</v>
      </c>
      <c r="Q16" s="228">
        <v>0.3</v>
      </c>
    </row>
    <row r="17" spans="3:17">
      <c r="C17" s="141"/>
      <c r="D17" s="158"/>
      <c r="E17" s="123"/>
      <c r="F17" s="97">
        <f t="shared" ref="F17:F50" si="0">D17*E17</f>
        <v>0</v>
      </c>
      <c r="G17" s="161"/>
      <c r="H17" s="142"/>
      <c r="I17" s="130" t="e">
        <f>VLOOKUP(H17,Presupuesto!$B$11:$C$565,2,0)</f>
        <v>#N/A</v>
      </c>
      <c r="J17" s="218" t="s">
        <v>1359</v>
      </c>
      <c r="K17" s="98" t="s">
        <v>412</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68">
        <f>SUM(F60:F93)</f>
        <v>0</v>
      </c>
      <c r="G53" s="79"/>
      <c r="H53" s="70"/>
      <c r="I53" s="70"/>
    </row>
    <row r="54" spans="3:17">
      <c r="G54" s="79"/>
      <c r="H54" s="70"/>
      <c r="I54" s="70"/>
    </row>
    <row r="55" spans="3:17">
      <c r="F55" s="70"/>
      <c r="G55" s="79"/>
      <c r="H55" s="70"/>
      <c r="I55" s="70"/>
    </row>
    <row r="56" spans="3:17" ht="15.75">
      <c r="C56" s="302" t="s">
        <v>392</v>
      </c>
      <c r="D56" s="364"/>
      <c r="F56" s="70"/>
      <c r="G56" s="79"/>
      <c r="H56" s="70"/>
      <c r="I56" s="70"/>
    </row>
    <row r="57" spans="3:17" ht="18.75">
      <c r="C57" s="210"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c r="F58" s="93"/>
      <c r="G58" s="76"/>
      <c r="H58" s="76"/>
      <c r="I58" s="76"/>
      <c r="L58" s="226"/>
      <c r="M58" s="227"/>
      <c r="N58" s="226"/>
      <c r="O58" s="226"/>
      <c r="P58" s="229" t="s">
        <v>469</v>
      </c>
      <c r="Q58" s="229" t="s">
        <v>470</v>
      </c>
    </row>
    <row r="59" spans="3:17" ht="30.75" thickBot="1">
      <c r="C59" s="129" t="s">
        <v>44</v>
      </c>
      <c r="D59" s="129" t="s">
        <v>55</v>
      </c>
      <c r="E59" s="136" t="s">
        <v>57</v>
      </c>
      <c r="F59" s="135" t="s">
        <v>27</v>
      </c>
      <c r="G59" s="133" t="s">
        <v>131</v>
      </c>
      <c r="H59" s="136" t="s">
        <v>46</v>
      </c>
      <c r="I59" s="133" t="s">
        <v>132</v>
      </c>
      <c r="J59" s="133" t="s">
        <v>410</v>
      </c>
      <c r="K59" s="133" t="s">
        <v>411</v>
      </c>
      <c r="L59" s="223" t="s">
        <v>21</v>
      </c>
      <c r="M59" s="223" t="s">
        <v>55</v>
      </c>
      <c r="N59" s="224" t="s">
        <v>467</v>
      </c>
      <c r="O59" s="225" t="s">
        <v>468</v>
      </c>
      <c r="P59" s="228">
        <v>0.7</v>
      </c>
      <c r="Q59" s="228">
        <v>0.3</v>
      </c>
    </row>
    <row r="60" spans="3:17">
      <c r="C60" s="141"/>
      <c r="D60" s="158"/>
      <c r="E60" s="123"/>
      <c r="F60" s="97">
        <f t="shared" ref="F60:F93" si="5">D60*E60</f>
        <v>0</v>
      </c>
      <c r="G60" s="161"/>
      <c r="H60" s="142"/>
      <c r="I60" s="130" t="e">
        <f>VLOOKUP(H60,Presupuesto!$B$11:$C$565,2,0)</f>
        <v>#N/A</v>
      </c>
      <c r="J60" s="218" t="s">
        <v>1359</v>
      </c>
      <c r="K60" s="98" t="s">
        <v>412</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68">
        <f>SUM(F103:F136)</f>
        <v>0</v>
      </c>
      <c r="G96" s="79"/>
      <c r="H96" s="70"/>
      <c r="I96" s="70"/>
    </row>
    <row r="97" spans="3:17">
      <c r="G97" s="79"/>
      <c r="H97" s="70"/>
      <c r="I97" s="70"/>
    </row>
    <row r="98" spans="3:17">
      <c r="F98" s="70"/>
      <c r="G98" s="79"/>
      <c r="H98" s="70"/>
      <c r="I98" s="70"/>
    </row>
    <row r="99" spans="3:17" ht="15.75">
      <c r="C99" s="302" t="s">
        <v>392</v>
      </c>
      <c r="D99" s="364"/>
      <c r="F99" s="70"/>
      <c r="G99" s="79"/>
      <c r="H99" s="70"/>
      <c r="I99" s="70"/>
    </row>
    <row r="100" spans="3:17" ht="18.75">
      <c r="C100" s="210"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6"/>
      <c r="M101" s="227"/>
      <c r="N101" s="226"/>
      <c r="O101" s="226"/>
      <c r="P101" s="229" t="s">
        <v>469</v>
      </c>
      <c r="Q101" s="229" t="s">
        <v>470</v>
      </c>
    </row>
    <row r="102" spans="3:17" ht="30.75" thickBot="1">
      <c r="C102" s="129" t="s">
        <v>44</v>
      </c>
      <c r="D102" s="129" t="s">
        <v>55</v>
      </c>
      <c r="E102" s="136" t="s">
        <v>57</v>
      </c>
      <c r="F102" s="135" t="s">
        <v>27</v>
      </c>
      <c r="G102" s="133" t="s">
        <v>131</v>
      </c>
      <c r="H102" s="136" t="s">
        <v>46</v>
      </c>
      <c r="I102" s="133" t="s">
        <v>132</v>
      </c>
      <c r="J102" s="133" t="s">
        <v>410</v>
      </c>
      <c r="K102" s="133" t="s">
        <v>411</v>
      </c>
      <c r="L102" s="223" t="s">
        <v>21</v>
      </c>
      <c r="M102" s="223" t="s">
        <v>55</v>
      </c>
      <c r="N102" s="224" t="s">
        <v>467</v>
      </c>
      <c r="O102" s="225" t="s">
        <v>468</v>
      </c>
      <c r="P102" s="228">
        <v>0.7</v>
      </c>
      <c r="Q102" s="228">
        <v>0.3</v>
      </c>
    </row>
    <row r="103" spans="3:17">
      <c r="C103" s="141"/>
      <c r="D103" s="158"/>
      <c r="E103" s="123"/>
      <c r="F103" s="97">
        <f t="shared" ref="F103:F136" si="10">D103*E103</f>
        <v>0</v>
      </c>
      <c r="G103" s="161"/>
      <c r="H103" s="142"/>
      <c r="I103" s="130" t="e">
        <f>VLOOKUP(H103,Presupuesto!$B$11:$C$565,2,0)</f>
        <v>#N/A</v>
      </c>
      <c r="J103" s="218" t="s">
        <v>1359</v>
      </c>
      <c r="K103" s="98" t="s">
        <v>412</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row r="139" spans="3:17" ht="15.75" thickBot="1">
      <c r="C139" s="157" t="s">
        <v>53</v>
      </c>
      <c r="D139" s="368">
        <f>SUM(F146:F179)</f>
        <v>0</v>
      </c>
      <c r="G139" s="79"/>
      <c r="H139" s="70"/>
      <c r="I139" s="70"/>
    </row>
    <row r="140" spans="3:17">
      <c r="G140" s="79"/>
      <c r="H140" s="70"/>
      <c r="I140" s="70"/>
    </row>
    <row r="141" spans="3:17">
      <c r="F141" s="70"/>
      <c r="G141" s="79"/>
      <c r="H141" s="70"/>
      <c r="I141" s="70"/>
    </row>
    <row r="142" spans="3:17" ht="15.75">
      <c r="C142" s="302" t="s">
        <v>392</v>
      </c>
      <c r="D142" s="364"/>
      <c r="F142" s="70"/>
      <c r="G142" s="79"/>
      <c r="H142" s="70"/>
      <c r="I142" s="70"/>
    </row>
    <row r="143" spans="3:17" ht="18.75">
      <c r="C143" s="210"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6"/>
      <c r="M144" s="227"/>
      <c r="N144" s="226"/>
      <c r="O144" s="226"/>
      <c r="P144" s="229" t="s">
        <v>469</v>
      </c>
      <c r="Q144" s="229" t="s">
        <v>470</v>
      </c>
    </row>
    <row r="145" spans="3:17" ht="30.75" thickBot="1">
      <c r="C145" s="129" t="s">
        <v>44</v>
      </c>
      <c r="D145" s="129" t="s">
        <v>55</v>
      </c>
      <c r="E145" s="136" t="s">
        <v>57</v>
      </c>
      <c r="F145" s="135" t="s">
        <v>27</v>
      </c>
      <c r="G145" s="133" t="s">
        <v>131</v>
      </c>
      <c r="H145" s="136" t="s">
        <v>46</v>
      </c>
      <c r="I145" s="133" t="s">
        <v>132</v>
      </c>
      <c r="J145" s="133" t="s">
        <v>410</v>
      </c>
      <c r="K145" s="133" t="s">
        <v>411</v>
      </c>
      <c r="L145" s="223" t="s">
        <v>21</v>
      </c>
      <c r="M145" s="223" t="s">
        <v>55</v>
      </c>
      <c r="N145" s="224" t="s">
        <v>467</v>
      </c>
      <c r="O145" s="225" t="s">
        <v>468</v>
      </c>
      <c r="P145" s="228">
        <v>0.7</v>
      </c>
      <c r="Q145" s="228">
        <v>0.3</v>
      </c>
    </row>
    <row r="146" spans="3:17">
      <c r="C146" s="141"/>
      <c r="D146" s="158"/>
      <c r="E146" s="123"/>
      <c r="F146" s="97">
        <f t="shared" ref="F146:F179" si="15">D146*E146</f>
        <v>0</v>
      </c>
      <c r="G146" s="161"/>
      <c r="H146" s="142"/>
      <c r="I146" s="130" t="e">
        <f>VLOOKUP(H146,Presupuesto!$B$11:$C$565,2,0)</f>
        <v>#N/A</v>
      </c>
      <c r="J146" s="218" t="s">
        <v>1359</v>
      </c>
      <c r="K146" s="98" t="s">
        <v>412</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CC68"/>
  <sheetViews>
    <sheetView zoomScale="40" zoomScaleNormal="40" workbookViewId="0">
      <pane ySplit="6" topLeftCell="A7" activePane="bottomLeft" state="frozen"/>
      <selection activeCell="A7" sqref="A7"/>
      <selection pane="bottomLeft" activeCell="C8" sqref="C8:C33"/>
    </sheetView>
  </sheetViews>
  <sheetFormatPr baseColWidth="10" defaultRowHeight="15"/>
  <cols>
    <col min="1" max="2" width="21.7109375" customWidth="1"/>
    <col min="3" max="3" width="27.42578125" customWidth="1"/>
    <col min="4" max="4" width="32" customWidth="1"/>
    <col min="5" max="5" width="27.42578125" style="516" customWidth="1"/>
    <col min="6" max="6" width="27.42578125" style="460" customWidth="1"/>
    <col min="7" max="7" width="14.85546875" style="525" customWidth="1"/>
    <col min="8" max="8" width="13.7109375" style="233" bestFit="1" customWidth="1"/>
    <col min="9" max="9" width="15.28515625" style="525" customWidth="1"/>
    <col min="10" max="10" width="18.85546875" style="680" customWidth="1"/>
    <col min="11" max="11" width="11.5703125" style="525"/>
    <col min="12" max="12" width="13.7109375" style="233" bestFit="1" customWidth="1"/>
    <col min="13" max="13" width="11.5703125" style="525"/>
    <col min="14" max="14" width="13.7109375" style="233" bestFit="1" customWidth="1"/>
    <col min="15" max="15" width="15.28515625" style="525" customWidth="1"/>
    <col min="16" max="16" width="18.28515625" style="233" customWidth="1"/>
    <col min="17" max="17" width="14.140625" hidden="1" customWidth="1"/>
    <col min="18" max="18" width="19.42578125" customWidth="1"/>
    <col min="19" max="20" width="14.140625" customWidth="1"/>
    <col min="21" max="21" width="17" customWidth="1"/>
  </cols>
  <sheetData>
    <row r="1" spans="1:21" ht="18.75">
      <c r="B1" s="284"/>
      <c r="C1" s="284"/>
      <c r="D1" s="284"/>
      <c r="E1" s="558"/>
      <c r="F1" s="289"/>
      <c r="G1" s="519" t="s">
        <v>1406</v>
      </c>
      <c r="J1" s="663"/>
      <c r="K1" s="519"/>
      <c r="L1" s="284"/>
      <c r="M1" s="519"/>
      <c r="N1" s="284"/>
      <c r="O1" s="519"/>
      <c r="P1" s="284"/>
      <c r="Q1" s="284"/>
      <c r="R1" s="284"/>
      <c r="S1" s="284"/>
      <c r="T1" s="284"/>
      <c r="U1" s="284"/>
    </row>
    <row r="2" spans="1:21" ht="18.75">
      <c r="A2" s="269" t="s">
        <v>1347</v>
      </c>
      <c r="B2" s="284"/>
      <c r="C2" s="284"/>
      <c r="D2" s="284"/>
      <c r="E2" s="558"/>
      <c r="F2" s="289"/>
      <c r="G2" s="519"/>
      <c r="J2" s="663"/>
      <c r="K2" s="519"/>
      <c r="L2" s="284"/>
      <c r="M2" s="519"/>
      <c r="N2" s="284"/>
      <c r="O2" s="519"/>
      <c r="P2" s="284"/>
      <c r="Q2" s="284"/>
      <c r="R2" s="284"/>
      <c r="S2" s="284"/>
      <c r="T2" s="284"/>
      <c r="U2" s="284"/>
    </row>
    <row r="3" spans="1:21">
      <c r="A3" s="717" t="s">
        <v>1407</v>
      </c>
      <c r="B3" s="717"/>
      <c r="C3" s="717"/>
      <c r="D3" s="717"/>
      <c r="E3" s="717"/>
      <c r="F3" s="717"/>
      <c r="G3" s="717"/>
      <c r="H3" s="717"/>
      <c r="I3" s="717"/>
      <c r="J3" s="717"/>
      <c r="K3" s="717"/>
      <c r="L3" s="717"/>
      <c r="M3" s="717"/>
      <c r="N3" s="717"/>
      <c r="O3" s="717"/>
      <c r="P3" s="717"/>
      <c r="Q3" s="717"/>
      <c r="R3" s="717"/>
      <c r="S3" s="717"/>
      <c r="T3" s="717"/>
      <c r="U3" s="717"/>
    </row>
    <row r="4" spans="1:21" ht="15" customHeight="1">
      <c r="A4" s="706" t="s">
        <v>97</v>
      </c>
      <c r="B4" s="705" t="s">
        <v>111</v>
      </c>
      <c r="C4" s="718" t="s">
        <v>86</v>
      </c>
      <c r="D4" s="718" t="s">
        <v>87</v>
      </c>
      <c r="E4" s="718" t="s">
        <v>392</v>
      </c>
      <c r="F4" s="718" t="s">
        <v>88</v>
      </c>
      <c r="G4" s="721" t="s">
        <v>100</v>
      </c>
      <c r="H4" s="722"/>
      <c r="I4" s="722"/>
      <c r="J4" s="722"/>
      <c r="K4" s="722"/>
      <c r="L4" s="722"/>
      <c r="M4" s="722"/>
      <c r="N4" s="723"/>
      <c r="O4" s="724" t="s">
        <v>101</v>
      </c>
      <c r="P4" s="725"/>
      <c r="Q4" s="705" t="s">
        <v>102</v>
      </c>
      <c r="R4" s="705" t="s">
        <v>103</v>
      </c>
      <c r="S4" s="705" t="s">
        <v>110</v>
      </c>
      <c r="T4" s="705" t="s">
        <v>109</v>
      </c>
      <c r="U4" s="728" t="s">
        <v>89</v>
      </c>
    </row>
    <row r="5" spans="1:21" ht="15" customHeight="1">
      <c r="A5" s="706"/>
      <c r="B5" s="706"/>
      <c r="C5" s="719"/>
      <c r="D5" s="719"/>
      <c r="E5" s="719"/>
      <c r="F5" s="719"/>
      <c r="G5" s="721" t="s">
        <v>104</v>
      </c>
      <c r="H5" s="723"/>
      <c r="I5" s="721" t="s">
        <v>105</v>
      </c>
      <c r="J5" s="723"/>
      <c r="K5" s="721" t="s">
        <v>106</v>
      </c>
      <c r="L5" s="723"/>
      <c r="M5" s="721" t="s">
        <v>107</v>
      </c>
      <c r="N5" s="723"/>
      <c r="O5" s="726"/>
      <c r="P5" s="727"/>
      <c r="Q5" s="706"/>
      <c r="R5" s="706"/>
      <c r="S5" s="706"/>
      <c r="T5" s="706"/>
      <c r="U5" s="729"/>
    </row>
    <row r="6" spans="1:21" ht="25.5">
      <c r="A6" s="707"/>
      <c r="B6" s="707"/>
      <c r="C6" s="720"/>
      <c r="D6" s="720"/>
      <c r="E6" s="720"/>
      <c r="F6" s="720"/>
      <c r="G6" s="520" t="s">
        <v>108</v>
      </c>
      <c r="H6" s="435" t="s">
        <v>12</v>
      </c>
      <c r="I6" s="520" t="s">
        <v>108</v>
      </c>
      <c r="J6" s="664" t="s">
        <v>12</v>
      </c>
      <c r="K6" s="520" t="s">
        <v>108</v>
      </c>
      <c r="L6" s="435" t="s">
        <v>12</v>
      </c>
      <c r="M6" s="520" t="s">
        <v>108</v>
      </c>
      <c r="N6" s="435" t="s">
        <v>12</v>
      </c>
      <c r="O6" s="520" t="s">
        <v>108</v>
      </c>
      <c r="P6" s="435" t="s">
        <v>12</v>
      </c>
      <c r="Q6" s="707"/>
      <c r="R6" s="707"/>
      <c r="S6" s="707"/>
      <c r="T6" s="707"/>
      <c r="U6" s="730"/>
    </row>
    <row r="7" spans="1:21" s="460" customFormat="1" ht="15.75">
      <c r="A7" s="436"/>
      <c r="B7" s="437"/>
      <c r="C7" s="438"/>
      <c r="D7" s="438"/>
      <c r="E7" s="439"/>
      <c r="F7" s="438"/>
      <c r="G7" s="440"/>
      <c r="H7" s="440"/>
      <c r="I7" s="440"/>
      <c r="J7" s="665"/>
      <c r="K7" s="440"/>
      <c r="L7" s="440"/>
      <c r="M7" s="440"/>
      <c r="N7" s="440"/>
      <c r="O7" s="440"/>
      <c r="P7" s="440"/>
      <c r="Q7" s="441"/>
      <c r="R7" s="441"/>
      <c r="S7" s="441"/>
      <c r="T7" s="441"/>
      <c r="U7" s="442"/>
    </row>
    <row r="8" spans="1:21" ht="45" customHeight="1">
      <c r="A8" s="714" t="s">
        <v>1407</v>
      </c>
      <c r="B8" s="714" t="s">
        <v>1408</v>
      </c>
      <c r="C8" s="714" t="s">
        <v>1621</v>
      </c>
      <c r="D8" s="659" t="s">
        <v>1677</v>
      </c>
      <c r="E8" s="557" t="s">
        <v>1572</v>
      </c>
      <c r="F8" s="551" t="s">
        <v>1639</v>
      </c>
      <c r="G8" s="549">
        <v>0.25</v>
      </c>
      <c r="H8" s="550"/>
      <c r="I8" s="549">
        <v>0.25</v>
      </c>
      <c r="J8" s="666"/>
      <c r="K8" s="549">
        <v>0.25</v>
      </c>
      <c r="L8" s="550"/>
      <c r="M8" s="549">
        <v>0.25</v>
      </c>
      <c r="N8" s="550">
        <v>15000</v>
      </c>
      <c r="O8" s="549">
        <f>M8+K8+I8+G8</f>
        <v>1</v>
      </c>
      <c r="P8" s="550">
        <f>N8+L8+J8+H8</f>
        <v>15000</v>
      </c>
      <c r="Q8" s="548"/>
      <c r="R8" s="552" t="s">
        <v>1640</v>
      </c>
      <c r="S8" s="552" t="s">
        <v>1641</v>
      </c>
      <c r="T8" s="552" t="s">
        <v>1642</v>
      </c>
      <c r="U8" s="548" t="s">
        <v>1549</v>
      </c>
    </row>
    <row r="9" spans="1:21" s="459" customFormat="1" ht="54" customHeight="1">
      <c r="A9" s="715"/>
      <c r="B9" s="715"/>
      <c r="C9" s="715"/>
      <c r="D9" s="660" t="s">
        <v>1678</v>
      </c>
      <c r="E9" s="557" t="s">
        <v>1573</v>
      </c>
      <c r="F9" s="551" t="s">
        <v>1638</v>
      </c>
      <c r="G9" s="549">
        <v>0.5</v>
      </c>
      <c r="H9" s="550"/>
      <c r="I9" s="549">
        <v>0.5</v>
      </c>
      <c r="J9" s="666">
        <v>30000</v>
      </c>
      <c r="K9" s="549"/>
      <c r="L9" s="550"/>
      <c r="M9" s="549"/>
      <c r="N9" s="550"/>
      <c r="O9" s="549">
        <f t="shared" ref="O9:O21" si="0">M9+K9+I9+G9</f>
        <v>1</v>
      </c>
      <c r="P9" s="550">
        <f t="shared" ref="P9:P20" si="1">N9+L9+J9+H9</f>
        <v>30000</v>
      </c>
      <c r="Q9" s="548"/>
      <c r="R9" s="552" t="s">
        <v>1640</v>
      </c>
      <c r="S9" s="552" t="s">
        <v>1643</v>
      </c>
      <c r="T9" s="552" t="s">
        <v>1642</v>
      </c>
      <c r="U9" s="548" t="s">
        <v>1549</v>
      </c>
    </row>
    <row r="10" spans="1:21" s="459" customFormat="1" ht="59.25" customHeight="1">
      <c r="A10" s="715"/>
      <c r="B10" s="715"/>
      <c r="C10" s="715"/>
      <c r="D10" s="659" t="s">
        <v>1679</v>
      </c>
      <c r="E10" s="557" t="s">
        <v>1680</v>
      </c>
      <c r="F10" s="551" t="s">
        <v>1644</v>
      </c>
      <c r="G10" s="549">
        <v>0.25</v>
      </c>
      <c r="H10" s="550"/>
      <c r="I10" s="549">
        <v>0.5</v>
      </c>
      <c r="J10" s="666">
        <v>1950</v>
      </c>
      <c r="K10" s="549">
        <v>0.25</v>
      </c>
      <c r="L10" s="550"/>
      <c r="M10" s="549"/>
      <c r="N10" s="550"/>
      <c r="O10" s="549">
        <f t="shared" si="0"/>
        <v>1</v>
      </c>
      <c r="P10" s="550">
        <f t="shared" si="1"/>
        <v>1950</v>
      </c>
      <c r="Q10" s="548"/>
      <c r="R10" s="552" t="s">
        <v>1648</v>
      </c>
      <c r="S10" s="552" t="s">
        <v>1645</v>
      </c>
      <c r="T10" s="552" t="s">
        <v>1634</v>
      </c>
      <c r="U10" s="548" t="s">
        <v>1549</v>
      </c>
    </row>
    <row r="11" spans="1:21" ht="57.6" customHeight="1">
      <c r="A11" s="715"/>
      <c r="B11" s="715"/>
      <c r="C11" s="715"/>
      <c r="D11" s="731" t="s">
        <v>1681</v>
      </c>
      <c r="E11" s="557" t="s">
        <v>1682</v>
      </c>
      <c r="F11" s="551" t="s">
        <v>1651</v>
      </c>
      <c r="G11" s="549">
        <v>0.25</v>
      </c>
      <c r="H11" s="550"/>
      <c r="I11" s="549">
        <v>0.25</v>
      </c>
      <c r="J11" s="666">
        <v>1950</v>
      </c>
      <c r="K11" s="549">
        <v>0.25</v>
      </c>
      <c r="L11" s="550">
        <v>22455</v>
      </c>
      <c r="M11" s="549">
        <v>0.25</v>
      </c>
      <c r="N11" s="550"/>
      <c r="O11" s="549">
        <f t="shared" si="0"/>
        <v>1</v>
      </c>
      <c r="P11" s="550">
        <f t="shared" si="1"/>
        <v>24405</v>
      </c>
      <c r="Q11" s="548"/>
      <c r="R11" s="731" t="s">
        <v>1661</v>
      </c>
      <c r="S11" s="731" t="s">
        <v>1662</v>
      </c>
      <c r="T11" s="731" t="s">
        <v>1663</v>
      </c>
      <c r="U11" s="731" t="s">
        <v>1664</v>
      </c>
    </row>
    <row r="12" spans="1:21" s="459" customFormat="1" ht="57.6" customHeight="1">
      <c r="A12" s="715"/>
      <c r="B12" s="715"/>
      <c r="C12" s="715"/>
      <c r="D12" s="712"/>
      <c r="E12" s="557" t="s">
        <v>1683</v>
      </c>
      <c r="F12" s="551" t="s">
        <v>1652</v>
      </c>
      <c r="G12" s="549">
        <v>0.25</v>
      </c>
      <c r="H12" s="550"/>
      <c r="I12" s="549">
        <v>0.25</v>
      </c>
      <c r="J12" s="666">
        <v>1950</v>
      </c>
      <c r="K12" s="549">
        <v>0.25</v>
      </c>
      <c r="L12" s="550">
        <v>1950</v>
      </c>
      <c r="M12" s="549">
        <v>0.25</v>
      </c>
      <c r="N12" s="550"/>
      <c r="O12" s="549">
        <f t="shared" si="0"/>
        <v>1</v>
      </c>
      <c r="P12" s="550">
        <f t="shared" si="1"/>
        <v>3900</v>
      </c>
      <c r="Q12" s="548"/>
      <c r="R12" s="712"/>
      <c r="S12" s="712"/>
      <c r="T12" s="712"/>
      <c r="U12" s="712"/>
    </row>
    <row r="13" spans="1:21" s="459" customFormat="1" ht="57.6" customHeight="1">
      <c r="A13" s="715"/>
      <c r="B13" s="715"/>
      <c r="C13" s="715"/>
      <c r="D13" s="712"/>
      <c r="E13" s="557" t="s">
        <v>1684</v>
      </c>
      <c r="F13" s="551" t="s">
        <v>1653</v>
      </c>
      <c r="G13" s="549">
        <v>0.25</v>
      </c>
      <c r="H13" s="550"/>
      <c r="I13" s="549">
        <v>0.25</v>
      </c>
      <c r="J13" s="666">
        <v>1950</v>
      </c>
      <c r="K13" s="549">
        <v>0.25</v>
      </c>
      <c r="L13" s="550">
        <v>1950</v>
      </c>
      <c r="M13" s="549">
        <v>0.25</v>
      </c>
      <c r="N13" s="550"/>
      <c r="O13" s="549">
        <f t="shared" si="0"/>
        <v>1</v>
      </c>
      <c r="P13" s="550">
        <f t="shared" si="1"/>
        <v>3900</v>
      </c>
      <c r="Q13" s="548"/>
      <c r="R13" s="712"/>
      <c r="S13" s="712"/>
      <c r="T13" s="712"/>
      <c r="U13" s="712"/>
    </row>
    <row r="14" spans="1:21" s="459" customFormat="1" ht="57.6" customHeight="1">
      <c r="A14" s="715"/>
      <c r="B14" s="715"/>
      <c r="C14" s="715"/>
      <c r="D14" s="712"/>
      <c r="E14" s="557" t="s">
        <v>1685</v>
      </c>
      <c r="F14" s="551" t="s">
        <v>1655</v>
      </c>
      <c r="G14" s="549">
        <v>0.25</v>
      </c>
      <c r="H14" s="550"/>
      <c r="I14" s="549">
        <v>0.25</v>
      </c>
      <c r="J14" s="666"/>
      <c r="K14" s="549">
        <v>0.25</v>
      </c>
      <c r="L14" s="550"/>
      <c r="M14" s="549">
        <v>0.25</v>
      </c>
      <c r="N14" s="550"/>
      <c r="O14" s="549">
        <f t="shared" si="0"/>
        <v>1</v>
      </c>
      <c r="P14" s="550">
        <f t="shared" si="1"/>
        <v>0</v>
      </c>
      <c r="Q14" s="548"/>
      <c r="R14" s="712"/>
      <c r="S14" s="712"/>
      <c r="T14" s="712"/>
      <c r="U14" s="712"/>
    </row>
    <row r="15" spans="1:21" s="459" customFormat="1" ht="57.6" customHeight="1">
      <c r="A15" s="715"/>
      <c r="B15" s="715"/>
      <c r="C15" s="715"/>
      <c r="D15" s="712"/>
      <c r="E15" s="557" t="s">
        <v>1686</v>
      </c>
      <c r="F15" s="551" t="s">
        <v>1656</v>
      </c>
      <c r="G15" s="549">
        <v>0.25</v>
      </c>
      <c r="H15" s="550"/>
      <c r="I15" s="549">
        <v>0.25</v>
      </c>
      <c r="J15" s="666"/>
      <c r="K15" s="549">
        <v>0.25</v>
      </c>
      <c r="L15" s="550"/>
      <c r="M15" s="549">
        <v>0.25</v>
      </c>
      <c r="N15" s="550"/>
      <c r="O15" s="549">
        <f t="shared" si="0"/>
        <v>1</v>
      </c>
      <c r="P15" s="550">
        <f t="shared" si="1"/>
        <v>0</v>
      </c>
      <c r="Q15" s="548"/>
      <c r="R15" s="712"/>
      <c r="S15" s="712"/>
      <c r="T15" s="712"/>
      <c r="U15" s="712"/>
    </row>
    <row r="16" spans="1:21" s="459" customFormat="1" ht="57.75" customHeight="1">
      <c r="A16" s="715"/>
      <c r="B16" s="715"/>
      <c r="C16" s="715"/>
      <c r="D16" s="712"/>
      <c r="E16" s="557" t="s">
        <v>1687</v>
      </c>
      <c r="F16" s="551" t="s">
        <v>1654</v>
      </c>
      <c r="G16" s="549">
        <v>0.25</v>
      </c>
      <c r="H16" s="550"/>
      <c r="I16" s="549">
        <v>0.25</v>
      </c>
      <c r="J16" s="666"/>
      <c r="K16" s="549">
        <v>0.25</v>
      </c>
      <c r="L16" s="550"/>
      <c r="M16" s="549">
        <v>0.25</v>
      </c>
      <c r="N16" s="550"/>
      <c r="O16" s="549">
        <f t="shared" si="0"/>
        <v>1</v>
      </c>
      <c r="P16" s="550">
        <f t="shared" si="1"/>
        <v>0</v>
      </c>
      <c r="Q16" s="548"/>
      <c r="R16" s="712"/>
      <c r="S16" s="712"/>
      <c r="T16" s="712"/>
      <c r="U16" s="712"/>
    </row>
    <row r="17" spans="1:27" s="459" customFormat="1" ht="57.6" customHeight="1">
      <c r="A17" s="715"/>
      <c r="B17" s="715"/>
      <c r="C17" s="715"/>
      <c r="D17" s="712"/>
      <c r="E17" s="557" t="s">
        <v>1688</v>
      </c>
      <c r="F17" s="551" t="s">
        <v>1657</v>
      </c>
      <c r="G17" s="549">
        <v>0.25</v>
      </c>
      <c r="H17" s="550"/>
      <c r="I17" s="549">
        <v>0.25</v>
      </c>
      <c r="J17" s="666"/>
      <c r="K17" s="549">
        <v>0.25</v>
      </c>
      <c r="L17" s="550"/>
      <c r="M17" s="549">
        <v>0.25</v>
      </c>
      <c r="N17" s="550"/>
      <c r="O17" s="549">
        <f t="shared" si="0"/>
        <v>1</v>
      </c>
      <c r="P17" s="550">
        <f t="shared" si="1"/>
        <v>0</v>
      </c>
      <c r="Q17" s="548"/>
      <c r="R17" s="712"/>
      <c r="S17" s="712"/>
      <c r="T17" s="712"/>
      <c r="U17" s="712"/>
    </row>
    <row r="18" spans="1:27" s="459" customFormat="1" ht="45">
      <c r="A18" s="715"/>
      <c r="B18" s="715"/>
      <c r="C18" s="715"/>
      <c r="D18" s="712"/>
      <c r="E18" s="557" t="s">
        <v>1689</v>
      </c>
      <c r="F18" s="551" t="s">
        <v>1660</v>
      </c>
      <c r="G18" s="549">
        <v>0.25</v>
      </c>
      <c r="H18" s="550">
        <v>6500</v>
      </c>
      <c r="I18" s="549">
        <v>0.25</v>
      </c>
      <c r="J18" s="666">
        <v>19000</v>
      </c>
      <c r="K18" s="549">
        <v>0.25</v>
      </c>
      <c r="L18" s="550">
        <v>19000</v>
      </c>
      <c r="M18" s="549">
        <v>0.25</v>
      </c>
      <c r="N18" s="550">
        <v>6500</v>
      </c>
      <c r="O18" s="549">
        <f t="shared" si="0"/>
        <v>1</v>
      </c>
      <c r="P18" s="550">
        <f t="shared" si="1"/>
        <v>51000</v>
      </c>
      <c r="Q18" s="548"/>
      <c r="R18" s="712"/>
      <c r="S18" s="712"/>
      <c r="T18" s="712"/>
      <c r="U18" s="712"/>
    </row>
    <row r="19" spans="1:27" s="459" customFormat="1" ht="45">
      <c r="A19" s="715"/>
      <c r="B19" s="715"/>
      <c r="C19" s="715"/>
      <c r="D19" s="712"/>
      <c r="E19" s="557" t="s">
        <v>1690</v>
      </c>
      <c r="F19" s="551" t="s">
        <v>1658</v>
      </c>
      <c r="G19" s="549">
        <v>0.25</v>
      </c>
      <c r="H19" s="550">
        <v>4425</v>
      </c>
      <c r="I19" s="549">
        <v>0.25</v>
      </c>
      <c r="J19" s="666"/>
      <c r="K19" s="549">
        <v>0.25</v>
      </c>
      <c r="L19" s="550"/>
      <c r="M19" s="549">
        <v>0.25</v>
      </c>
      <c r="N19" s="550"/>
      <c r="O19" s="549">
        <f t="shared" si="0"/>
        <v>1</v>
      </c>
      <c r="P19" s="550">
        <f t="shared" si="1"/>
        <v>4425</v>
      </c>
      <c r="Q19" s="548"/>
      <c r="R19" s="712"/>
      <c r="S19" s="712"/>
      <c r="T19" s="712"/>
      <c r="U19" s="712"/>
    </row>
    <row r="20" spans="1:27" s="459" customFormat="1" ht="42.75" customHeight="1">
      <c r="A20" s="715"/>
      <c r="B20" s="715"/>
      <c r="C20" s="715"/>
      <c r="D20" s="712"/>
      <c r="E20" s="557" t="s">
        <v>1691</v>
      </c>
      <c r="F20" s="682" t="s">
        <v>1659</v>
      </c>
      <c r="G20" s="549">
        <v>0.25</v>
      </c>
      <c r="H20" s="550"/>
      <c r="I20" s="549">
        <v>0.25</v>
      </c>
      <c r="J20" s="666">
        <v>24480</v>
      </c>
      <c r="K20" s="549">
        <v>0.25</v>
      </c>
      <c r="L20" s="550"/>
      <c r="M20" s="549">
        <v>0.25</v>
      </c>
      <c r="N20" s="550"/>
      <c r="O20" s="549">
        <f t="shared" si="0"/>
        <v>1</v>
      </c>
      <c r="P20" s="550">
        <f t="shared" si="1"/>
        <v>24480</v>
      </c>
      <c r="Q20" s="548"/>
      <c r="R20" s="712"/>
      <c r="S20" s="712"/>
      <c r="T20" s="712"/>
      <c r="U20" s="712"/>
    </row>
    <row r="21" spans="1:27" s="459" customFormat="1" ht="51" customHeight="1">
      <c r="A21" s="715"/>
      <c r="B21" s="715"/>
      <c r="C21" s="715"/>
      <c r="D21" s="713"/>
      <c r="E21" s="557" t="s">
        <v>1692</v>
      </c>
      <c r="F21" s="553" t="s">
        <v>1665</v>
      </c>
      <c r="G21" s="554">
        <v>0.25</v>
      </c>
      <c r="I21" s="554">
        <v>0.25</v>
      </c>
      <c r="J21" s="667"/>
      <c r="K21" s="554">
        <v>0.25</v>
      </c>
      <c r="M21" s="554">
        <v>0.25</v>
      </c>
      <c r="O21" s="549">
        <f t="shared" si="0"/>
        <v>1</v>
      </c>
      <c r="P21" s="550">
        <f>'1. TALLERES SEMINARIOS'!D76</f>
        <v>10000</v>
      </c>
      <c r="Q21" s="548"/>
      <c r="R21" s="713"/>
      <c r="S21" s="713"/>
      <c r="T21" s="713"/>
      <c r="U21" s="713"/>
    </row>
    <row r="22" spans="1:27" s="459" customFormat="1" ht="76.5">
      <c r="A22" s="715"/>
      <c r="B22" s="715"/>
      <c r="C22" s="715"/>
      <c r="D22" s="731" t="s">
        <v>1693</v>
      </c>
      <c r="E22" s="518" t="s">
        <v>1694</v>
      </c>
      <c r="F22" s="496" t="s">
        <v>1550</v>
      </c>
      <c r="G22" s="521">
        <v>0.25</v>
      </c>
      <c r="H22" s="355"/>
      <c r="I22" s="521">
        <v>0.25</v>
      </c>
      <c r="J22" s="668">
        <v>39150</v>
      </c>
      <c r="K22" s="521">
        <v>0.25</v>
      </c>
      <c r="L22" s="355">
        <f>9150+9000</f>
        <v>18150</v>
      </c>
      <c r="M22" s="521">
        <v>0.25</v>
      </c>
      <c r="N22" s="355">
        <v>9150</v>
      </c>
      <c r="O22" s="521">
        <f t="shared" ref="O22:P22" si="2">G22+I22+K22+M22</f>
        <v>1</v>
      </c>
      <c r="P22" s="397">
        <f t="shared" si="2"/>
        <v>66450</v>
      </c>
      <c r="Q22" s="281"/>
      <c r="R22" s="508" t="s">
        <v>1560</v>
      </c>
      <c r="S22" s="508" t="s">
        <v>1562</v>
      </c>
      <c r="T22" s="508" t="s">
        <v>1561</v>
      </c>
      <c r="U22" s="509" t="s">
        <v>1549</v>
      </c>
    </row>
    <row r="23" spans="1:27" s="459" customFormat="1" ht="63.75">
      <c r="A23" s="715"/>
      <c r="B23" s="715"/>
      <c r="C23" s="715"/>
      <c r="D23" s="712"/>
      <c r="E23" s="518" t="s">
        <v>1695</v>
      </c>
      <c r="F23" s="496" t="s">
        <v>1551</v>
      </c>
      <c r="G23" s="521">
        <v>0.15</v>
      </c>
      <c r="H23" s="355">
        <v>54000</v>
      </c>
      <c r="I23" s="521">
        <v>0.35</v>
      </c>
      <c r="J23" s="668">
        <v>81000</v>
      </c>
      <c r="K23" s="521">
        <v>0.25</v>
      </c>
      <c r="L23" s="355">
        <v>54000</v>
      </c>
      <c r="M23" s="521">
        <v>0.25</v>
      </c>
      <c r="N23" s="355">
        <v>90000</v>
      </c>
      <c r="O23" s="521">
        <f>G23+I23+K23+M23</f>
        <v>1</v>
      </c>
      <c r="P23" s="397">
        <f>H23+J23+L23+N23</f>
        <v>279000</v>
      </c>
      <c r="Q23" s="281"/>
      <c r="R23" s="508" t="s">
        <v>1570</v>
      </c>
      <c r="S23" s="508" t="s">
        <v>1552</v>
      </c>
      <c r="T23" s="508" t="s">
        <v>1553</v>
      </c>
      <c r="U23" s="509" t="s">
        <v>1549</v>
      </c>
    </row>
    <row r="24" spans="1:27" ht="66.75" customHeight="1">
      <c r="A24" s="715"/>
      <c r="B24" s="715"/>
      <c r="C24" s="715"/>
      <c r="D24" s="712" t="s">
        <v>1696</v>
      </c>
      <c r="E24" s="518" t="s">
        <v>1697</v>
      </c>
      <c r="F24" s="575" t="s">
        <v>1559</v>
      </c>
      <c r="G24" s="521">
        <v>0.25</v>
      </c>
      <c r="H24" s="355"/>
      <c r="I24" s="521">
        <v>0.25</v>
      </c>
      <c r="J24" s="668"/>
      <c r="K24" s="521">
        <v>0.25</v>
      </c>
      <c r="L24" s="355"/>
      <c r="M24" s="521">
        <v>0.25</v>
      </c>
      <c r="N24" s="355"/>
      <c r="O24" s="521">
        <f t="shared" ref="O24:O29" si="3">G24+I24+K24+M24</f>
        <v>1</v>
      </c>
      <c r="P24" s="397">
        <f t="shared" ref="P24:P29" si="4">H24+J24+L24+N24</f>
        <v>0</v>
      </c>
      <c r="Q24" s="281"/>
      <c r="R24" s="508" t="s">
        <v>1554</v>
      </c>
      <c r="S24" s="508" t="s">
        <v>1555</v>
      </c>
      <c r="T24" s="508" t="s">
        <v>1556</v>
      </c>
      <c r="U24" s="508" t="s">
        <v>1557</v>
      </c>
    </row>
    <row r="25" spans="1:27" s="459" customFormat="1" ht="75">
      <c r="A25" s="715"/>
      <c r="B25" s="715"/>
      <c r="C25" s="715"/>
      <c r="D25" s="713"/>
      <c r="E25" s="627" t="s">
        <v>1720</v>
      </c>
      <c r="F25" s="644" t="s">
        <v>1767</v>
      </c>
      <c r="G25" s="624">
        <v>0.25</v>
      </c>
      <c r="H25" s="646"/>
      <c r="I25" s="624">
        <v>0.25</v>
      </c>
      <c r="J25" s="669"/>
      <c r="K25" s="624">
        <v>0.25</v>
      </c>
      <c r="L25" s="646"/>
      <c r="M25" s="624">
        <v>0.25</v>
      </c>
      <c r="N25" s="646"/>
      <c r="O25" s="521">
        <f t="shared" si="3"/>
        <v>1</v>
      </c>
      <c r="P25" s="647">
        <v>0</v>
      </c>
      <c r="Q25" s="595"/>
      <c r="R25" s="658" t="s">
        <v>1768</v>
      </c>
      <c r="S25" s="658" t="s">
        <v>1769</v>
      </c>
      <c r="T25" s="658" t="s">
        <v>1770</v>
      </c>
      <c r="U25" s="658" t="s">
        <v>1771</v>
      </c>
      <c r="V25" s="404"/>
      <c r="W25" s="404"/>
      <c r="X25" s="404"/>
      <c r="Y25" s="404"/>
      <c r="Z25" s="404"/>
      <c r="AA25" s="404"/>
    </row>
    <row r="26" spans="1:27" ht="110.25" customHeight="1">
      <c r="A26" s="715"/>
      <c r="B26" s="715"/>
      <c r="C26" s="715"/>
      <c r="D26" s="509" t="s">
        <v>1698</v>
      </c>
      <c r="E26" s="518" t="s">
        <v>1699</v>
      </c>
      <c r="F26" s="281" t="s">
        <v>1563</v>
      </c>
      <c r="G26" s="521">
        <v>0.25</v>
      </c>
      <c r="H26" s="355">
        <v>2500</v>
      </c>
      <c r="I26" s="521">
        <v>0.25</v>
      </c>
      <c r="J26" s="668">
        <f>5850+7925</f>
        <v>13775</v>
      </c>
      <c r="K26" s="521">
        <v>0.25</v>
      </c>
      <c r="L26" s="355">
        <f>2500+7925</f>
        <v>10425</v>
      </c>
      <c r="M26" s="521">
        <v>0.25</v>
      </c>
      <c r="N26" s="355">
        <v>3000</v>
      </c>
      <c r="O26" s="521">
        <f t="shared" si="3"/>
        <v>1</v>
      </c>
      <c r="P26" s="397">
        <f t="shared" si="4"/>
        <v>29700</v>
      </c>
      <c r="Q26" s="281"/>
      <c r="R26" s="508" t="s">
        <v>1558</v>
      </c>
      <c r="S26" s="508" t="s">
        <v>1571</v>
      </c>
      <c r="T26" s="508" t="s">
        <v>1564</v>
      </c>
      <c r="U26" s="508" t="s">
        <v>1549</v>
      </c>
    </row>
    <row r="27" spans="1:27" s="459" customFormat="1" ht="80.25" customHeight="1">
      <c r="A27" s="715"/>
      <c r="B27" s="715"/>
      <c r="C27" s="715"/>
      <c r="D27" s="731" t="s">
        <v>1700</v>
      </c>
      <c r="E27" s="511" t="s">
        <v>1701</v>
      </c>
      <c r="F27" s="512" t="s">
        <v>1669</v>
      </c>
      <c r="G27" s="522">
        <v>0.1</v>
      </c>
      <c r="H27" s="513"/>
      <c r="I27" s="522">
        <v>0.2</v>
      </c>
      <c r="J27" s="670"/>
      <c r="K27" s="522">
        <v>0.35</v>
      </c>
      <c r="L27" s="513">
        <v>300000</v>
      </c>
      <c r="M27" s="522">
        <v>0.35</v>
      </c>
      <c r="N27" s="513"/>
      <c r="O27" s="521">
        <f t="shared" si="3"/>
        <v>1</v>
      </c>
      <c r="P27" s="397">
        <f t="shared" si="4"/>
        <v>300000</v>
      </c>
      <c r="Q27" s="512"/>
      <c r="R27" s="734" t="s">
        <v>1666</v>
      </c>
      <c r="S27" s="508" t="s">
        <v>1667</v>
      </c>
      <c r="T27" s="508" t="s">
        <v>1668</v>
      </c>
      <c r="U27" s="508" t="s">
        <v>1549</v>
      </c>
    </row>
    <row r="28" spans="1:27" s="459" customFormat="1" ht="72.75" customHeight="1">
      <c r="A28" s="715"/>
      <c r="B28" s="715"/>
      <c r="C28" s="715"/>
      <c r="D28" s="712"/>
      <c r="E28" s="511" t="s">
        <v>1702</v>
      </c>
      <c r="F28" s="512" t="s">
        <v>1670</v>
      </c>
      <c r="G28" s="522">
        <v>0.25</v>
      </c>
      <c r="H28" s="513"/>
      <c r="I28" s="522">
        <v>0.25</v>
      </c>
      <c r="J28" s="670">
        <v>67500</v>
      </c>
      <c r="K28" s="522">
        <v>0.25</v>
      </c>
      <c r="L28" s="513">
        <v>101250</v>
      </c>
      <c r="M28" s="522">
        <v>0.25</v>
      </c>
      <c r="N28" s="513"/>
      <c r="O28" s="521">
        <f t="shared" si="3"/>
        <v>1</v>
      </c>
      <c r="P28" s="397">
        <f t="shared" si="4"/>
        <v>168750</v>
      </c>
      <c r="Q28" s="512"/>
      <c r="R28" s="735"/>
      <c r="S28" s="734" t="s">
        <v>1672</v>
      </c>
      <c r="T28" s="734" t="s">
        <v>1673</v>
      </c>
      <c r="U28" s="508" t="s">
        <v>1674</v>
      </c>
    </row>
    <row r="29" spans="1:27" s="459" customFormat="1" ht="78.75">
      <c r="A29" s="715"/>
      <c r="B29" s="715"/>
      <c r="C29" s="715"/>
      <c r="D29" s="713"/>
      <c r="E29" s="511" t="s">
        <v>1703</v>
      </c>
      <c r="F29" s="555" t="s">
        <v>1671</v>
      </c>
      <c r="G29" s="522">
        <v>0.25</v>
      </c>
      <c r="H29" s="513"/>
      <c r="I29" s="522">
        <v>0.25</v>
      </c>
      <c r="J29" s="670"/>
      <c r="K29" s="522">
        <v>0.25</v>
      </c>
      <c r="L29" s="513"/>
      <c r="M29" s="522">
        <v>0.25</v>
      </c>
      <c r="N29" s="513"/>
      <c r="O29" s="521">
        <f t="shared" si="3"/>
        <v>1</v>
      </c>
      <c r="P29" s="397">
        <f t="shared" si="4"/>
        <v>0</v>
      </c>
      <c r="Q29" s="512"/>
      <c r="R29" s="736"/>
      <c r="S29" s="736"/>
      <c r="T29" s="736"/>
      <c r="U29" s="508" t="s">
        <v>1674</v>
      </c>
    </row>
    <row r="30" spans="1:27" s="459" customFormat="1" ht="78.75">
      <c r="A30" s="715"/>
      <c r="B30" s="715"/>
      <c r="C30" s="715"/>
      <c r="D30" s="596" t="s">
        <v>1774</v>
      </c>
      <c r="E30" s="511" t="s">
        <v>1704</v>
      </c>
      <c r="F30" s="595" t="s">
        <v>1676</v>
      </c>
      <c r="G30" s="522">
        <v>0.2</v>
      </c>
      <c r="H30" s="513"/>
      <c r="I30" s="522">
        <v>0.3</v>
      </c>
      <c r="J30" s="670"/>
      <c r="K30" s="522">
        <v>0.2</v>
      </c>
      <c r="L30" s="513"/>
      <c r="M30" s="522">
        <v>0.3</v>
      </c>
      <c r="N30" s="513"/>
      <c r="O30" s="522">
        <v>1</v>
      </c>
      <c r="P30" s="397"/>
      <c r="Q30" s="512"/>
      <c r="R30" s="556" t="s">
        <v>1768</v>
      </c>
      <c r="S30" s="556" t="s">
        <v>1772</v>
      </c>
      <c r="T30" s="556" t="s">
        <v>1773</v>
      </c>
      <c r="U30" s="508" t="s">
        <v>1549</v>
      </c>
    </row>
    <row r="31" spans="1:27" s="459" customFormat="1" ht="82.5" customHeight="1">
      <c r="A31" s="715"/>
      <c r="B31" s="715"/>
      <c r="C31" s="715"/>
      <c r="D31" s="540" t="s">
        <v>1705</v>
      </c>
      <c r="E31" s="498" t="s">
        <v>1706</v>
      </c>
      <c r="F31" s="540" t="s">
        <v>1592</v>
      </c>
      <c r="G31" s="499">
        <v>0.25</v>
      </c>
      <c r="H31" s="541"/>
      <c r="I31" s="499">
        <v>0.25</v>
      </c>
      <c r="J31" s="671">
        <v>8000</v>
      </c>
      <c r="K31" s="499">
        <v>0.25</v>
      </c>
      <c r="L31" s="541">
        <v>8000</v>
      </c>
      <c r="M31" s="523">
        <v>0.25</v>
      </c>
      <c r="N31" s="498"/>
      <c r="O31" s="523">
        <f>G31+I31+K31+M31</f>
        <v>1</v>
      </c>
      <c r="P31" s="502">
        <f>H31+J31+L31+N31</f>
        <v>16000</v>
      </c>
      <c r="Q31" s="498"/>
      <c r="R31" s="508" t="s">
        <v>1612</v>
      </c>
      <c r="S31" s="508" t="s">
        <v>1593</v>
      </c>
      <c r="T31" s="508" t="s">
        <v>1613</v>
      </c>
      <c r="U31" s="508" t="s">
        <v>1594</v>
      </c>
    </row>
    <row r="32" spans="1:27" s="459" customFormat="1" ht="57.75" customHeight="1">
      <c r="A32" s="715"/>
      <c r="B32" s="715"/>
      <c r="C32" s="715"/>
      <c r="D32" s="544" t="s">
        <v>1707</v>
      </c>
      <c r="E32" s="511" t="s">
        <v>1708</v>
      </c>
      <c r="F32" s="542" t="s">
        <v>1614</v>
      </c>
      <c r="G32" s="512"/>
      <c r="H32" s="513"/>
      <c r="I32" s="543"/>
      <c r="J32" s="670"/>
      <c r="K32" s="543"/>
      <c r="L32" s="513"/>
      <c r="M32" s="522">
        <v>1</v>
      </c>
      <c r="N32" s="513">
        <v>15000</v>
      </c>
      <c r="O32" s="522">
        <v>1</v>
      </c>
      <c r="P32" s="502">
        <f>H32+J32+L32+N32</f>
        <v>15000</v>
      </c>
      <c r="Q32" s="512"/>
      <c r="R32" s="508" t="s">
        <v>1615</v>
      </c>
      <c r="S32" s="508" t="s">
        <v>1675</v>
      </c>
      <c r="T32" s="508" t="s">
        <v>1595</v>
      </c>
      <c r="U32" s="508" t="s">
        <v>1549</v>
      </c>
    </row>
    <row r="33" spans="1:81" s="459" customFormat="1" ht="75" customHeight="1">
      <c r="A33" s="715"/>
      <c r="B33" s="715"/>
      <c r="C33" s="716"/>
      <c r="D33" s="509" t="s">
        <v>1709</v>
      </c>
      <c r="E33" s="557" t="s">
        <v>1710</v>
      </c>
      <c r="F33" s="551" t="s">
        <v>1646</v>
      </c>
      <c r="G33" s="549">
        <v>0.5</v>
      </c>
      <c r="H33" s="550"/>
      <c r="I33" s="549">
        <v>0.5</v>
      </c>
      <c r="J33" s="666"/>
      <c r="K33" s="549"/>
      <c r="L33" s="550"/>
      <c r="M33" s="549"/>
      <c r="N33" s="550"/>
      <c r="O33" s="661">
        <v>1</v>
      </c>
      <c r="P33" s="502">
        <f t="shared" ref="P33:P35" si="5">H33+J33+L33+N33</f>
        <v>0</v>
      </c>
      <c r="Q33" s="548"/>
      <c r="R33" s="552" t="s">
        <v>1647</v>
      </c>
      <c r="S33" s="552" t="s">
        <v>1649</v>
      </c>
      <c r="T33" s="552" t="s">
        <v>1650</v>
      </c>
      <c r="U33" s="548" t="s">
        <v>1549</v>
      </c>
    </row>
    <row r="34" spans="1:81" s="459" customFormat="1" ht="76.5" customHeight="1">
      <c r="A34" s="715"/>
      <c r="B34" s="715"/>
      <c r="C34" s="606" t="s">
        <v>1811</v>
      </c>
      <c r="D34" s="10" t="s">
        <v>1812</v>
      </c>
      <c r="E34" s="607" t="s">
        <v>1711</v>
      </c>
      <c r="F34" s="608" t="s">
        <v>1813</v>
      </c>
      <c r="G34" s="609">
        <v>0.3</v>
      </c>
      <c r="H34" s="610"/>
      <c r="I34" s="609">
        <v>0.5</v>
      </c>
      <c r="J34" s="672">
        <v>66000</v>
      </c>
      <c r="K34" s="609">
        <v>0.2</v>
      </c>
      <c r="L34" s="610"/>
      <c r="M34" s="609"/>
      <c r="N34" s="610"/>
      <c r="O34" s="662">
        <v>1</v>
      </c>
      <c r="P34" s="604">
        <f>H34+J34+L34+N34</f>
        <v>66000</v>
      </c>
      <c r="Q34" s="611"/>
      <c r="R34" s="612"/>
      <c r="S34" s="612"/>
      <c r="T34" s="612"/>
      <c r="U34" s="611"/>
    </row>
    <row r="35" spans="1:81" s="560" customFormat="1" ht="72.75" customHeight="1">
      <c r="A35" s="715"/>
      <c r="B35" s="715"/>
      <c r="C35" s="733" t="s">
        <v>1630</v>
      </c>
      <c r="D35" s="648" t="s">
        <v>1712</v>
      </c>
      <c r="E35" s="511" t="s">
        <v>1760</v>
      </c>
      <c r="F35" s="648" t="s">
        <v>1622</v>
      </c>
      <c r="G35" s="649">
        <v>0.05</v>
      </c>
      <c r="H35" s="542"/>
      <c r="I35" s="649">
        <v>0.35</v>
      </c>
      <c r="J35" s="673"/>
      <c r="K35" s="649">
        <v>0.35</v>
      </c>
      <c r="L35" s="650"/>
      <c r="M35" s="649">
        <v>0.25</v>
      </c>
      <c r="N35" s="650"/>
      <c r="O35" s="649">
        <f t="shared" ref="O35:P36" si="6">+G35+I35+K35+M35</f>
        <v>1</v>
      </c>
      <c r="P35" s="514">
        <f t="shared" si="5"/>
        <v>0</v>
      </c>
      <c r="Q35" s="542" t="s">
        <v>1623</v>
      </c>
      <c r="R35" s="542" t="s">
        <v>1540</v>
      </c>
      <c r="S35" s="542" t="s">
        <v>1628</v>
      </c>
      <c r="T35" s="542" t="s">
        <v>1624</v>
      </c>
      <c r="U35" s="542" t="s">
        <v>1542</v>
      </c>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c r="BS35" s="404"/>
      <c r="BT35" s="404"/>
      <c r="BU35" s="404"/>
      <c r="BV35" s="404"/>
      <c r="BW35" s="404"/>
      <c r="BX35" s="404"/>
      <c r="BY35" s="404"/>
      <c r="BZ35" s="404"/>
      <c r="CA35" s="404"/>
      <c r="CB35" s="404"/>
      <c r="CC35" s="404"/>
    </row>
    <row r="36" spans="1:81" s="459" customFormat="1" ht="53.25" customHeight="1">
      <c r="A36" s="715"/>
      <c r="B36" s="715"/>
      <c r="C36" s="733"/>
      <c r="D36" s="648" t="s">
        <v>1761</v>
      </c>
      <c r="E36" s="651" t="s">
        <v>1763</v>
      </c>
      <c r="F36" s="542" t="s">
        <v>1627</v>
      </c>
      <c r="G36" s="652">
        <v>0.1</v>
      </c>
      <c r="H36" s="651"/>
      <c r="I36" s="652">
        <v>0.3</v>
      </c>
      <c r="J36" s="674"/>
      <c r="K36" s="652">
        <v>0.4</v>
      </c>
      <c r="L36" s="653"/>
      <c r="M36" s="652">
        <v>0.2</v>
      </c>
      <c r="N36" s="653"/>
      <c r="O36" s="652">
        <f t="shared" si="6"/>
        <v>1</v>
      </c>
      <c r="P36" s="514">
        <f t="shared" si="6"/>
        <v>0</v>
      </c>
      <c r="Q36" s="542" t="s">
        <v>1625</v>
      </c>
      <c r="R36" s="542" t="s">
        <v>1540</v>
      </c>
      <c r="S36" s="542" t="s">
        <v>1629</v>
      </c>
      <c r="T36" s="542" t="s">
        <v>1626</v>
      </c>
      <c r="U36" s="542" t="s">
        <v>1542</v>
      </c>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c r="BS36" s="404"/>
      <c r="BT36" s="404"/>
      <c r="BU36" s="404"/>
      <c r="BV36" s="404"/>
      <c r="BW36" s="404"/>
      <c r="BX36" s="404"/>
      <c r="BY36" s="404"/>
      <c r="BZ36" s="404"/>
      <c r="CA36" s="404"/>
      <c r="CB36" s="404"/>
      <c r="CC36" s="404"/>
    </row>
    <row r="37" spans="1:81" s="459" customFormat="1" ht="69.75" customHeight="1">
      <c r="A37" s="715"/>
      <c r="B37" s="715"/>
      <c r="C37" s="733"/>
      <c r="D37" s="654" t="s">
        <v>1762</v>
      </c>
      <c r="E37" s="511" t="s">
        <v>1764</v>
      </c>
      <c r="F37" s="512" t="s">
        <v>1590</v>
      </c>
      <c r="G37" s="522">
        <v>0.2</v>
      </c>
      <c r="H37" s="513"/>
      <c r="I37" s="522">
        <v>0.2</v>
      </c>
      <c r="J37" s="670"/>
      <c r="K37" s="522">
        <v>0.2</v>
      </c>
      <c r="L37" s="404"/>
      <c r="M37" s="522">
        <v>0.4</v>
      </c>
      <c r="N37" s="513">
        <v>24000</v>
      </c>
      <c r="O37" s="522"/>
      <c r="P37" s="515">
        <f>H37+J37+L37+N37</f>
        <v>24000</v>
      </c>
      <c r="Q37" s="512"/>
      <c r="R37" s="508" t="s">
        <v>1546</v>
      </c>
      <c r="S37" s="617" t="s">
        <v>1568</v>
      </c>
      <c r="T37" s="617" t="s">
        <v>1548</v>
      </c>
      <c r="U37" s="617" t="s">
        <v>1549</v>
      </c>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c r="BS37" s="404"/>
      <c r="BT37" s="404"/>
      <c r="BU37" s="404"/>
      <c r="BV37" s="404"/>
      <c r="BW37" s="404"/>
      <c r="BX37" s="404"/>
      <c r="BY37" s="404"/>
      <c r="BZ37" s="404"/>
      <c r="CA37" s="404"/>
      <c r="CB37" s="404"/>
      <c r="CC37" s="404"/>
    </row>
    <row r="38" spans="1:81" s="459" customFormat="1" ht="61.5" customHeight="1">
      <c r="A38" s="715"/>
      <c r="B38" s="715"/>
      <c r="C38" s="733"/>
      <c r="D38" s="655" t="s">
        <v>1787</v>
      </c>
      <c r="E38" s="356" t="s">
        <v>1682</v>
      </c>
      <c r="F38" s="356" t="s">
        <v>1543</v>
      </c>
      <c r="G38" s="521">
        <v>0.1</v>
      </c>
      <c r="H38" s="281"/>
      <c r="I38" s="521">
        <v>0.2</v>
      </c>
      <c r="J38" s="675"/>
      <c r="K38" s="521">
        <v>0.3</v>
      </c>
      <c r="L38" s="355"/>
      <c r="M38" s="521">
        <v>0.4</v>
      </c>
      <c r="N38" s="355">
        <v>475900</v>
      </c>
      <c r="O38" s="521">
        <f t="shared" ref="O38" si="7">G38+I38+K38+M38</f>
        <v>1</v>
      </c>
      <c r="P38" s="397">
        <f t="shared" ref="P38" si="8">H38+J38+L38+N38</f>
        <v>475900</v>
      </c>
      <c r="Q38" s="281"/>
      <c r="R38" s="651" t="s">
        <v>1565</v>
      </c>
      <c r="S38" s="542" t="s">
        <v>1544</v>
      </c>
      <c r="T38" s="542" t="s">
        <v>1566</v>
      </c>
      <c r="U38" s="542" t="s">
        <v>1542</v>
      </c>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c r="BS38" s="404"/>
      <c r="BT38" s="404"/>
      <c r="BU38" s="404"/>
      <c r="BV38" s="404"/>
      <c r="BW38" s="404"/>
      <c r="BX38" s="404"/>
      <c r="BY38" s="404"/>
      <c r="BZ38" s="404"/>
      <c r="CA38" s="404"/>
      <c r="CB38" s="404"/>
      <c r="CC38" s="404"/>
    </row>
    <row r="39" spans="1:81" ht="82.9" customHeight="1">
      <c r="A39" s="715"/>
      <c r="B39" s="715"/>
      <c r="C39" s="733"/>
      <c r="D39" s="708" t="s">
        <v>1788</v>
      </c>
      <c r="E39" s="356" t="s">
        <v>1584</v>
      </c>
      <c r="F39" s="656" t="s">
        <v>1569</v>
      </c>
      <c r="G39" s="521">
        <v>0.2</v>
      </c>
      <c r="H39" s="281"/>
      <c r="I39" s="521">
        <v>0.45</v>
      </c>
      <c r="J39" s="675"/>
      <c r="K39" s="521">
        <v>0.2</v>
      </c>
      <c r="L39" s="355"/>
      <c r="M39" s="521">
        <v>0.15</v>
      </c>
      <c r="N39" s="355">
        <v>45000</v>
      </c>
      <c r="O39" s="521">
        <f>G39+I39+K39+M39</f>
        <v>1</v>
      </c>
      <c r="P39" s="397">
        <f>H39+J39+L39+N39</f>
        <v>45000</v>
      </c>
      <c r="Q39" s="281"/>
      <c r="R39" s="710" t="s">
        <v>1588</v>
      </c>
      <c r="S39" s="542" t="s">
        <v>1541</v>
      </c>
      <c r="T39" s="710" t="s">
        <v>1589</v>
      </c>
      <c r="U39" s="542" t="s">
        <v>1542</v>
      </c>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c r="BS39" s="404"/>
      <c r="BT39" s="404"/>
      <c r="BU39" s="404"/>
      <c r="BV39" s="404"/>
      <c r="BW39" s="404"/>
      <c r="BX39" s="404"/>
      <c r="BY39" s="404"/>
      <c r="BZ39" s="404"/>
      <c r="CA39" s="404"/>
      <c r="CB39" s="404"/>
      <c r="CC39" s="404"/>
    </row>
    <row r="40" spans="1:81" ht="73.5" customHeight="1">
      <c r="A40" s="715"/>
      <c r="B40" s="715"/>
      <c r="C40" s="733"/>
      <c r="D40" s="709"/>
      <c r="E40" s="356" t="s">
        <v>1789</v>
      </c>
      <c r="F40" s="657" t="s">
        <v>1587</v>
      </c>
      <c r="G40" s="522">
        <v>0.3</v>
      </c>
      <c r="H40" s="512"/>
      <c r="I40" s="522">
        <v>0.3</v>
      </c>
      <c r="J40" s="676"/>
      <c r="K40" s="522">
        <v>0.3</v>
      </c>
      <c r="L40" s="513"/>
      <c r="M40" s="522">
        <v>0.1</v>
      </c>
      <c r="N40" s="513"/>
      <c r="O40" s="522">
        <v>1</v>
      </c>
      <c r="P40" s="515">
        <f>H40+J40+L40+N40</f>
        <v>0</v>
      </c>
      <c r="Q40" s="512"/>
      <c r="R40" s="711"/>
      <c r="S40" s="542" t="s">
        <v>1567</v>
      </c>
      <c r="T40" s="711"/>
      <c r="U40" s="542" t="s">
        <v>1542</v>
      </c>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c r="BS40" s="404"/>
      <c r="BT40" s="404"/>
      <c r="BU40" s="404"/>
      <c r="BV40" s="404"/>
      <c r="BW40" s="404"/>
      <c r="BX40" s="404"/>
      <c r="BY40" s="404"/>
      <c r="BZ40" s="404"/>
      <c r="CA40" s="404"/>
      <c r="CB40" s="404"/>
      <c r="CC40" s="404"/>
    </row>
    <row r="41" spans="1:81" s="459" customFormat="1" ht="61.5" customHeight="1">
      <c r="A41" s="715"/>
      <c r="B41" s="715"/>
      <c r="C41" s="733"/>
      <c r="D41" s="655" t="s">
        <v>1790</v>
      </c>
      <c r="E41" s="356" t="s">
        <v>1586</v>
      </c>
      <c r="F41" s="656" t="s">
        <v>1545</v>
      </c>
      <c r="G41" s="521">
        <v>0.4</v>
      </c>
      <c r="H41" s="281"/>
      <c r="I41" s="521">
        <v>0.4</v>
      </c>
      <c r="J41" s="675"/>
      <c r="K41" s="521">
        <v>0.2</v>
      </c>
      <c r="L41" s="355">
        <v>24000</v>
      </c>
      <c r="M41" s="521"/>
      <c r="N41" s="355"/>
      <c r="O41" s="521">
        <f t="shared" ref="O41:P45" si="9">G41+I41+K41+M41</f>
        <v>1</v>
      </c>
      <c r="P41" s="397">
        <f t="shared" si="9"/>
        <v>24000</v>
      </c>
      <c r="Q41" s="281"/>
      <c r="R41" s="542" t="s">
        <v>1591</v>
      </c>
      <c r="S41" s="542" t="s">
        <v>1547</v>
      </c>
      <c r="T41" s="542" t="s">
        <v>1548</v>
      </c>
      <c r="U41" s="542" t="s">
        <v>1549</v>
      </c>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c r="BS41" s="404"/>
      <c r="BT41" s="404"/>
      <c r="BU41" s="404"/>
      <c r="BV41" s="404"/>
      <c r="BW41" s="404"/>
      <c r="BX41" s="404"/>
      <c r="BY41" s="404"/>
      <c r="BZ41" s="404"/>
      <c r="CA41" s="404"/>
      <c r="CB41" s="404"/>
      <c r="CC41" s="404"/>
    </row>
    <row r="42" spans="1:81" s="459" customFormat="1" ht="66.75" customHeight="1">
      <c r="A42" s="715"/>
      <c r="B42" s="715"/>
      <c r="C42" s="733"/>
      <c r="D42" s="732" t="s">
        <v>1791</v>
      </c>
      <c r="E42" s="511" t="s">
        <v>1585</v>
      </c>
      <c r="F42" s="498" t="s">
        <v>1616</v>
      </c>
      <c r="G42" s="499">
        <v>0.25</v>
      </c>
      <c r="H42" s="541"/>
      <c r="I42" s="499">
        <v>0.25</v>
      </c>
      <c r="J42" s="671"/>
      <c r="K42" s="499">
        <v>0.25</v>
      </c>
      <c r="L42" s="541"/>
      <c r="M42" s="523">
        <v>0.25</v>
      </c>
      <c r="N42" s="498"/>
      <c r="O42" s="523">
        <f t="shared" si="9"/>
        <v>1</v>
      </c>
      <c r="P42" s="502">
        <f t="shared" si="9"/>
        <v>0</v>
      </c>
      <c r="Q42" s="498"/>
      <c r="R42" s="510" t="s">
        <v>1617</v>
      </c>
      <c r="S42" s="510" t="s">
        <v>1604</v>
      </c>
      <c r="T42" s="510" t="s">
        <v>1613</v>
      </c>
      <c r="U42" s="510" t="s">
        <v>1605</v>
      </c>
    </row>
    <row r="43" spans="1:81" s="459" customFormat="1" ht="62.25" customHeight="1">
      <c r="A43" s="715"/>
      <c r="B43" s="715"/>
      <c r="C43" s="733"/>
      <c r="D43" s="732"/>
      <c r="E43" s="511" t="s">
        <v>1792</v>
      </c>
      <c r="F43" s="540" t="s">
        <v>1618</v>
      </c>
      <c r="G43" s="499">
        <v>0.1</v>
      </c>
      <c r="H43" s="541"/>
      <c r="I43" s="499">
        <v>0.3</v>
      </c>
      <c r="J43" s="671"/>
      <c r="K43" s="499">
        <v>0.4</v>
      </c>
      <c r="L43" s="541"/>
      <c r="M43" s="523">
        <v>0.2</v>
      </c>
      <c r="N43" s="498"/>
      <c r="O43" s="523">
        <f t="shared" si="9"/>
        <v>1</v>
      </c>
      <c r="P43" s="502"/>
      <c r="Q43" s="498"/>
      <c r="R43" s="510" t="s">
        <v>1619</v>
      </c>
      <c r="S43" s="510" t="s">
        <v>1620</v>
      </c>
      <c r="T43" s="510"/>
      <c r="U43" s="510"/>
    </row>
    <row r="44" spans="1:81" s="459" customFormat="1" ht="81.599999999999994" customHeight="1">
      <c r="A44" s="715"/>
      <c r="B44" s="715"/>
      <c r="C44" s="733"/>
      <c r="D44" s="597" t="s">
        <v>1793</v>
      </c>
      <c r="E44" s="598" t="s">
        <v>1794</v>
      </c>
      <c r="F44" s="599" t="s">
        <v>1631</v>
      </c>
      <c r="G44" s="600">
        <v>0.25</v>
      </c>
      <c r="H44" s="601"/>
      <c r="I44" s="600">
        <v>0.25</v>
      </c>
      <c r="J44" s="677">
        <v>3000</v>
      </c>
      <c r="K44" s="600">
        <v>0.25</v>
      </c>
      <c r="L44" s="601"/>
      <c r="M44" s="603">
        <v>0.25</v>
      </c>
      <c r="N44" s="602"/>
      <c r="O44" s="603">
        <f t="shared" si="9"/>
        <v>1</v>
      </c>
      <c r="P44" s="604">
        <f>H44+J44+L44+N44</f>
        <v>3000</v>
      </c>
      <c r="Q44" s="602"/>
      <c r="R44" s="605" t="s">
        <v>1632</v>
      </c>
      <c r="S44" s="605" t="s">
        <v>1633</v>
      </c>
      <c r="T44" s="605" t="s">
        <v>1634</v>
      </c>
      <c r="U44" s="605" t="s">
        <v>1549</v>
      </c>
    </row>
    <row r="45" spans="1:81" s="459" customFormat="1" ht="37.5" customHeight="1">
      <c r="A45" s="715"/>
      <c r="B45" s="715"/>
      <c r="C45" s="733"/>
      <c r="D45" s="547" t="s">
        <v>1795</v>
      </c>
      <c r="E45" s="511" t="s">
        <v>1796</v>
      </c>
      <c r="F45" s="540" t="s">
        <v>1635</v>
      </c>
      <c r="G45" s="499">
        <v>0.15</v>
      </c>
      <c r="H45" s="541"/>
      <c r="I45" s="499">
        <v>0.3</v>
      </c>
      <c r="J45" s="671"/>
      <c r="K45" s="499">
        <v>0.3</v>
      </c>
      <c r="L45" s="541"/>
      <c r="M45" s="523">
        <v>0.25</v>
      </c>
      <c r="N45" s="498"/>
      <c r="O45" s="523">
        <f t="shared" si="9"/>
        <v>1</v>
      </c>
      <c r="P45" s="502"/>
      <c r="Q45" s="498"/>
      <c r="R45" s="510" t="s">
        <v>1632</v>
      </c>
      <c r="S45" s="510" t="s">
        <v>1636</v>
      </c>
      <c r="T45" s="510" t="s">
        <v>1637</v>
      </c>
      <c r="U45" s="510" t="s">
        <v>1549</v>
      </c>
    </row>
    <row r="46" spans="1:81" s="459" customFormat="1" ht="54.75" customHeight="1">
      <c r="A46" s="715"/>
      <c r="B46" s="715"/>
      <c r="C46" s="733"/>
      <c r="D46" s="640" t="s">
        <v>1797</v>
      </c>
      <c r="E46" s="681" t="s">
        <v>1801</v>
      </c>
      <c r="F46" s="640" t="s">
        <v>1775</v>
      </c>
      <c r="G46" s="642"/>
      <c r="H46" s="643"/>
      <c r="I46" s="642">
        <v>0.5</v>
      </c>
      <c r="J46" s="678"/>
      <c r="K46" s="642">
        <v>0.5</v>
      </c>
      <c r="L46" s="643">
        <v>45830</v>
      </c>
      <c r="M46" s="642"/>
      <c r="N46" s="643"/>
      <c r="O46" s="642"/>
      <c r="P46" s="643">
        <f>H46+J46+L46+N46</f>
        <v>45830</v>
      </c>
      <c r="Q46" s="641"/>
      <c r="R46" s="640" t="s">
        <v>1776</v>
      </c>
      <c r="S46" s="640" t="s">
        <v>1777</v>
      </c>
      <c r="T46" s="644" t="s">
        <v>1663</v>
      </c>
      <c r="U46" s="645" t="s">
        <v>1549</v>
      </c>
    </row>
    <row r="47" spans="1:81" s="459" customFormat="1" ht="75" customHeight="1">
      <c r="A47" s="715"/>
      <c r="B47" s="715"/>
      <c r="C47" s="733"/>
      <c r="D47" s="644" t="s">
        <v>1798</v>
      </c>
      <c r="E47" s="627" t="s">
        <v>1802</v>
      </c>
      <c r="F47" s="595" t="s">
        <v>1778</v>
      </c>
      <c r="G47" s="624"/>
      <c r="H47" s="646"/>
      <c r="I47" s="624">
        <v>0.3</v>
      </c>
      <c r="J47" s="669"/>
      <c r="K47" s="624">
        <v>0.5</v>
      </c>
      <c r="L47" s="646">
        <v>45830</v>
      </c>
      <c r="M47" s="624">
        <v>0.2</v>
      </c>
      <c r="N47" s="646"/>
      <c r="O47" s="624">
        <f>G47+I47+K47+M47</f>
        <v>1</v>
      </c>
      <c r="P47" s="647">
        <f>H47+J47+L47+N47</f>
        <v>45830</v>
      </c>
      <c r="Q47" s="595"/>
      <c r="R47" s="640" t="s">
        <v>1776</v>
      </c>
      <c r="S47" s="595" t="s">
        <v>1779</v>
      </c>
      <c r="T47" s="644" t="s">
        <v>1663</v>
      </c>
      <c r="U47" s="645" t="s">
        <v>1549</v>
      </c>
    </row>
    <row r="48" spans="1:81" s="459" customFormat="1" ht="69.75" customHeight="1">
      <c r="A48" s="715"/>
      <c r="B48" s="715"/>
      <c r="C48" s="733"/>
      <c r="D48" s="644" t="s">
        <v>1799</v>
      </c>
      <c r="E48" s="627" t="s">
        <v>1803</v>
      </c>
      <c r="F48" s="595" t="s">
        <v>1780</v>
      </c>
      <c r="G48" s="624">
        <v>0.3</v>
      </c>
      <c r="H48" s="646"/>
      <c r="I48" s="624">
        <v>0.4</v>
      </c>
      <c r="J48" s="669">
        <v>9300</v>
      </c>
      <c r="K48" s="624">
        <v>0.3</v>
      </c>
      <c r="L48" s="646"/>
      <c r="M48" s="624"/>
      <c r="N48" s="646"/>
      <c r="O48" s="624">
        <v>1</v>
      </c>
      <c r="P48" s="647">
        <f>H48+J48+L48+N48</f>
        <v>9300</v>
      </c>
      <c r="Q48" s="595"/>
      <c r="R48" s="640" t="s">
        <v>1781</v>
      </c>
      <c r="S48" s="595" t="s">
        <v>1782</v>
      </c>
      <c r="T48" s="644" t="s">
        <v>1663</v>
      </c>
      <c r="U48" s="645" t="s">
        <v>1549</v>
      </c>
    </row>
    <row r="49" spans="1:21" ht="78" customHeight="1">
      <c r="A49" s="716"/>
      <c r="B49" s="716"/>
      <c r="C49" s="733"/>
      <c r="D49" s="644" t="s">
        <v>1800</v>
      </c>
      <c r="E49" s="627" t="s">
        <v>1804</v>
      </c>
      <c r="F49" s="595" t="s">
        <v>1783</v>
      </c>
      <c r="G49" s="624">
        <v>0.25</v>
      </c>
      <c r="H49" s="646"/>
      <c r="I49" s="624">
        <v>0.25</v>
      </c>
      <c r="J49" s="669"/>
      <c r="K49" s="624">
        <v>0.25</v>
      </c>
      <c r="L49" s="646"/>
      <c r="M49" s="624">
        <v>0.25</v>
      </c>
      <c r="N49" s="646"/>
      <c r="O49" s="624"/>
      <c r="P49" s="647" t="s">
        <v>1879</v>
      </c>
      <c r="Q49" s="595"/>
      <c r="R49" s="640" t="s">
        <v>1784</v>
      </c>
      <c r="S49" s="595" t="s">
        <v>1785</v>
      </c>
      <c r="T49" s="644" t="s">
        <v>1786</v>
      </c>
      <c r="U49" s="645" t="s">
        <v>1549</v>
      </c>
    </row>
    <row r="50" spans="1:21" ht="15.75">
      <c r="A50" s="292"/>
      <c r="B50" s="293"/>
      <c r="C50" s="292" t="s">
        <v>1405</v>
      </c>
      <c r="D50" s="293"/>
      <c r="E50" s="559"/>
      <c r="F50" s="294"/>
      <c r="G50" s="628">
        <f t="shared" ref="G50:N50" si="10">SUM(G8:G49)</f>
        <v>9.4</v>
      </c>
      <c r="H50" s="283">
        <f t="shared" si="10"/>
        <v>67425</v>
      </c>
      <c r="I50" s="628">
        <f t="shared" si="10"/>
        <v>12.350000000000001</v>
      </c>
      <c r="J50" s="679">
        <f t="shared" si="10"/>
        <v>369005</v>
      </c>
      <c r="K50" s="628">
        <f t="shared" si="10"/>
        <v>10.700000000000001</v>
      </c>
      <c r="L50" s="283">
        <f t="shared" si="10"/>
        <v>652840</v>
      </c>
      <c r="M50" s="628">
        <f t="shared" si="10"/>
        <v>9.5499999999999989</v>
      </c>
      <c r="N50" s="283">
        <f t="shared" si="10"/>
        <v>683550</v>
      </c>
      <c r="O50" s="524">
        <f>SUM(O22:O49)</f>
        <v>25</v>
      </c>
      <c r="P50" s="283">
        <f>SUM(P8:P49)</f>
        <v>1782820</v>
      </c>
      <c r="Q50" s="263"/>
      <c r="R50" s="263"/>
      <c r="S50" s="263"/>
      <c r="T50" s="263"/>
      <c r="U50" s="263"/>
    </row>
    <row r="56" spans="1:21">
      <c r="H56"/>
      <c r="J56" s="667"/>
      <c r="L56"/>
      <c r="N56"/>
      <c r="P56"/>
    </row>
    <row r="57" spans="1:21">
      <c r="H57"/>
      <c r="J57" s="667"/>
      <c r="L57"/>
      <c r="N57"/>
      <c r="P57"/>
    </row>
    <row r="58" spans="1:21">
      <c r="H58"/>
      <c r="J58" s="667"/>
      <c r="L58"/>
      <c r="N58"/>
      <c r="P58"/>
    </row>
    <row r="59" spans="1:21">
      <c r="H59"/>
      <c r="J59" s="667"/>
      <c r="L59"/>
      <c r="N59"/>
      <c r="P59"/>
    </row>
    <row r="60" spans="1:21">
      <c r="H60"/>
      <c r="J60" s="667"/>
      <c r="L60"/>
      <c r="N60"/>
      <c r="P60"/>
    </row>
    <row r="61" spans="1:21">
      <c r="H61"/>
      <c r="J61" s="667"/>
      <c r="L61"/>
      <c r="N61"/>
      <c r="P61"/>
    </row>
    <row r="62" spans="1:21">
      <c r="H62"/>
      <c r="J62" s="667"/>
      <c r="L62"/>
      <c r="N62"/>
      <c r="P62"/>
    </row>
    <row r="63" spans="1:21">
      <c r="H63"/>
      <c r="J63" s="667"/>
      <c r="L63"/>
      <c r="N63"/>
      <c r="P63"/>
    </row>
    <row r="64" spans="1:21">
      <c r="H64"/>
      <c r="J64" s="667"/>
      <c r="L64"/>
      <c r="N64"/>
      <c r="P64"/>
    </row>
    <row r="65" spans="8:16">
      <c r="H65"/>
      <c r="J65" s="667"/>
      <c r="L65"/>
      <c r="N65"/>
      <c r="P65"/>
    </row>
    <row r="66" spans="8:16">
      <c r="H66"/>
      <c r="J66" s="667"/>
      <c r="L66"/>
      <c r="N66"/>
      <c r="P66"/>
    </row>
    <row r="67" spans="8:16">
      <c r="H67"/>
      <c r="J67" s="667"/>
      <c r="L67"/>
      <c r="N67"/>
      <c r="P67"/>
    </row>
    <row r="68" spans="8:16">
      <c r="H68"/>
      <c r="J68" s="667"/>
      <c r="L68"/>
      <c r="N68"/>
      <c r="P68"/>
    </row>
  </sheetData>
  <mergeCells count="37">
    <mergeCell ref="U11:U21"/>
    <mergeCell ref="T39:T40"/>
    <mergeCell ref="D42:D43"/>
    <mergeCell ref="D22:D23"/>
    <mergeCell ref="C35:C49"/>
    <mergeCell ref="C8:C33"/>
    <mergeCell ref="D27:D29"/>
    <mergeCell ref="R27:R29"/>
    <mergeCell ref="T28:T29"/>
    <mergeCell ref="S28:S29"/>
    <mergeCell ref="D11:D21"/>
    <mergeCell ref="R11:R21"/>
    <mergeCell ref="S11:S21"/>
    <mergeCell ref="T11:T21"/>
    <mergeCell ref="B8:B49"/>
    <mergeCell ref="A8:A49"/>
    <mergeCell ref="A3:U3"/>
    <mergeCell ref="A4:A6"/>
    <mergeCell ref="B4:B6"/>
    <mergeCell ref="C4:C6"/>
    <mergeCell ref="D4:D6"/>
    <mergeCell ref="E4:E6"/>
    <mergeCell ref="F4:F6"/>
    <mergeCell ref="G4:N4"/>
    <mergeCell ref="O4:P5"/>
    <mergeCell ref="T4:T6"/>
    <mergeCell ref="U4:U6"/>
    <mergeCell ref="G5:H5"/>
    <mergeCell ref="I5:J5"/>
    <mergeCell ref="K5:L5"/>
    <mergeCell ref="Q4:Q6"/>
    <mergeCell ref="R4:R6"/>
    <mergeCell ref="S4:S6"/>
    <mergeCell ref="D39:D40"/>
    <mergeCell ref="R39:R40"/>
    <mergeCell ref="D24:D25"/>
    <mergeCell ref="M5:N5"/>
  </mergeCells>
  <conditionalFormatting sqref="E31">
    <cfRule type="duplicateValues" dxfId="2" priority="1"/>
  </conditionalFormatting>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1:U74"/>
  <sheetViews>
    <sheetView zoomScale="70" zoomScaleNormal="70" workbookViewId="0">
      <pane ySplit="7" topLeftCell="A8" activePane="bottomLeft" state="frozen"/>
      <selection activeCell="M8" sqref="M8"/>
      <selection pane="bottomLeft" activeCell="D10" sqref="D10"/>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c r="B1" s="207"/>
      <c r="C1" s="207"/>
      <c r="D1" s="207"/>
      <c r="E1" s="240"/>
      <c r="G1" s="208" t="s">
        <v>1343</v>
      </c>
      <c r="H1" s="207"/>
      <c r="I1" s="207"/>
      <c r="J1" s="207"/>
      <c r="K1" s="207"/>
      <c r="L1" s="207"/>
      <c r="M1" s="207"/>
      <c r="N1" s="207"/>
      <c r="O1" s="207"/>
      <c r="P1" s="207"/>
      <c r="Q1" s="207"/>
      <c r="R1" s="207"/>
      <c r="S1" s="207"/>
      <c r="T1" s="207"/>
      <c r="U1" s="207"/>
    </row>
    <row r="2" spans="1:21" ht="18" customHeight="1">
      <c r="A2" s="309" t="s">
        <v>1342</v>
      </c>
      <c r="B2" s="207"/>
      <c r="C2" s="207"/>
      <c r="D2" s="207"/>
      <c r="E2" s="240"/>
      <c r="G2" s="208"/>
      <c r="H2" s="207"/>
      <c r="I2" s="207"/>
      <c r="J2" s="207"/>
      <c r="K2" s="207"/>
      <c r="L2" s="207"/>
      <c r="M2" s="207"/>
      <c r="N2" s="207"/>
      <c r="O2" s="207"/>
      <c r="P2" s="207"/>
      <c r="Q2" s="207"/>
      <c r="R2" s="207"/>
      <c r="S2" s="207"/>
      <c r="T2" s="207"/>
      <c r="U2" s="207"/>
    </row>
    <row r="3" spans="1:21" ht="18" customHeight="1">
      <c r="A3" s="309" t="s">
        <v>1344</v>
      </c>
      <c r="B3" s="207"/>
      <c r="C3" s="207"/>
      <c r="D3" s="207"/>
      <c r="E3" s="240"/>
      <c r="G3" s="208"/>
      <c r="H3" s="207"/>
      <c r="I3" s="207"/>
      <c r="J3" s="207"/>
      <c r="K3" s="207"/>
      <c r="L3" s="207"/>
      <c r="M3" s="207"/>
      <c r="N3" s="207"/>
      <c r="O3" s="207"/>
      <c r="P3" s="207"/>
      <c r="Q3" s="207"/>
      <c r="R3" s="207"/>
      <c r="S3" s="207"/>
      <c r="T3" s="207"/>
      <c r="U3" s="207"/>
    </row>
    <row r="4" spans="1:21" ht="18" customHeight="1">
      <c r="A4" s="309" t="s">
        <v>1373</v>
      </c>
      <c r="B4" s="207"/>
      <c r="C4" s="207"/>
      <c r="D4" s="207"/>
      <c r="E4" s="240"/>
      <c r="G4" s="208"/>
      <c r="H4" s="207"/>
      <c r="I4" s="207"/>
      <c r="J4" s="207"/>
      <c r="K4" s="207"/>
      <c r="L4" s="207"/>
      <c r="M4" s="207"/>
      <c r="N4" s="207"/>
      <c r="O4" s="207"/>
      <c r="P4" s="207"/>
      <c r="Q4" s="207"/>
      <c r="R4" s="207"/>
      <c r="S4" s="207"/>
      <c r="T4" s="207"/>
      <c r="U4" s="207"/>
    </row>
    <row r="5" spans="1:21" ht="14.45" customHeight="1">
      <c r="A5" s="706" t="s">
        <v>97</v>
      </c>
      <c r="B5" s="705" t="s">
        <v>111</v>
      </c>
      <c r="C5" s="718" t="s">
        <v>86</v>
      </c>
      <c r="D5" s="718" t="s">
        <v>87</v>
      </c>
      <c r="E5" s="718" t="s">
        <v>392</v>
      </c>
      <c r="F5" s="718" t="s">
        <v>88</v>
      </c>
      <c r="G5" s="721" t="s">
        <v>100</v>
      </c>
      <c r="H5" s="722"/>
      <c r="I5" s="722"/>
      <c r="J5" s="722"/>
      <c r="K5" s="722"/>
      <c r="L5" s="722"/>
      <c r="M5" s="722"/>
      <c r="N5" s="723"/>
      <c r="O5" s="724" t="s">
        <v>101</v>
      </c>
      <c r="P5" s="725"/>
      <c r="Q5" s="705" t="s">
        <v>102</v>
      </c>
      <c r="R5" s="705" t="s">
        <v>103</v>
      </c>
      <c r="S5" s="705" t="s">
        <v>110</v>
      </c>
      <c r="T5" s="705" t="s">
        <v>109</v>
      </c>
      <c r="U5" s="728" t="s">
        <v>89</v>
      </c>
    </row>
    <row r="6" spans="1:21" ht="14.45" customHeight="1">
      <c r="A6" s="706"/>
      <c r="B6" s="706"/>
      <c r="C6" s="719"/>
      <c r="D6" s="719"/>
      <c r="E6" s="719"/>
      <c r="F6" s="719"/>
      <c r="G6" s="721" t="s">
        <v>104</v>
      </c>
      <c r="H6" s="723"/>
      <c r="I6" s="721" t="s">
        <v>105</v>
      </c>
      <c r="J6" s="723"/>
      <c r="K6" s="721" t="s">
        <v>106</v>
      </c>
      <c r="L6" s="723"/>
      <c r="M6" s="721" t="s">
        <v>107</v>
      </c>
      <c r="N6" s="723"/>
      <c r="O6" s="726"/>
      <c r="P6" s="727"/>
      <c r="Q6" s="706"/>
      <c r="R6" s="706"/>
      <c r="S6" s="706"/>
      <c r="T6" s="706"/>
      <c r="U6" s="729"/>
    </row>
    <row r="7" spans="1:21" ht="25.5">
      <c r="A7" s="707"/>
      <c r="B7" s="707"/>
      <c r="C7" s="720"/>
      <c r="D7" s="720"/>
      <c r="E7" s="720"/>
      <c r="F7" s="720"/>
      <c r="G7" s="435" t="s">
        <v>108</v>
      </c>
      <c r="H7" s="435" t="s">
        <v>12</v>
      </c>
      <c r="I7" s="435" t="s">
        <v>108</v>
      </c>
      <c r="J7" s="435" t="s">
        <v>12</v>
      </c>
      <c r="K7" s="435" t="s">
        <v>108</v>
      </c>
      <c r="L7" s="435" t="s">
        <v>12</v>
      </c>
      <c r="M7" s="435" t="s">
        <v>108</v>
      </c>
      <c r="N7" s="435" t="s">
        <v>12</v>
      </c>
      <c r="O7" s="435" t="s">
        <v>108</v>
      </c>
      <c r="P7" s="435" t="s">
        <v>12</v>
      </c>
      <c r="Q7" s="707"/>
      <c r="R7" s="707"/>
      <c r="S7" s="707"/>
      <c r="T7" s="707"/>
      <c r="U7" s="730"/>
    </row>
    <row r="8" spans="1:21" ht="15.75">
      <c r="A8" s="436"/>
      <c r="B8" s="437"/>
      <c r="C8" s="438"/>
      <c r="D8" s="438"/>
      <c r="E8" s="439"/>
      <c r="F8" s="438"/>
      <c r="G8" s="440"/>
      <c r="H8" s="440"/>
      <c r="I8" s="440"/>
      <c r="J8" s="440"/>
      <c r="K8" s="440"/>
      <c r="L8" s="440"/>
      <c r="M8" s="440"/>
      <c r="N8" s="440"/>
      <c r="O8" s="440"/>
      <c r="P8" s="440"/>
      <c r="Q8" s="441"/>
      <c r="R8" s="441"/>
      <c r="S8" s="441"/>
      <c r="T8" s="441"/>
      <c r="U8" s="442"/>
    </row>
    <row r="9" spans="1:21" ht="87.75" hidden="1" customHeight="1">
      <c r="A9" s="629" t="s">
        <v>1374</v>
      </c>
      <c r="B9" s="630" t="s">
        <v>1375</v>
      </c>
      <c r="C9" s="322"/>
      <c r="D9" s="322"/>
      <c r="E9" s="71"/>
      <c r="F9" s="71"/>
      <c r="G9" s="203"/>
      <c r="H9" s="204"/>
      <c r="I9" s="203"/>
      <c r="J9" s="204"/>
      <c r="K9" s="203"/>
      <c r="L9" s="204"/>
      <c r="M9" s="203"/>
      <c r="N9" s="204"/>
      <c r="O9" s="374">
        <f>G9+I9+K9+M9</f>
        <v>0</v>
      </c>
      <c r="P9" s="374">
        <f>H9+J9+L9+N9</f>
        <v>0</v>
      </c>
      <c r="Q9" s="71"/>
      <c r="R9" s="71"/>
      <c r="S9" s="71"/>
      <c r="T9" s="71"/>
      <c r="U9" s="71"/>
    </row>
    <row r="10" spans="1:21" ht="107.25" customHeight="1">
      <c r="A10" s="632" t="s">
        <v>1376</v>
      </c>
      <c r="B10" s="632" t="s">
        <v>1375</v>
      </c>
      <c r="C10" s="787" t="s">
        <v>1819</v>
      </c>
      <c r="D10" s="788" t="s">
        <v>1606</v>
      </c>
      <c r="E10" s="498" t="s">
        <v>1820</v>
      </c>
      <c r="F10" s="498" t="s">
        <v>1607</v>
      </c>
      <c r="G10" s="499">
        <v>0.25</v>
      </c>
      <c r="H10" s="541"/>
      <c r="I10" s="499">
        <v>0.25</v>
      </c>
      <c r="J10" s="498"/>
      <c r="K10" s="499">
        <v>0.25</v>
      </c>
      <c r="L10" s="541"/>
      <c r="M10" s="499">
        <v>0.25</v>
      </c>
      <c r="N10" s="498"/>
      <c r="O10" s="502">
        <f t="shared" ref="O10" si="0">G10+I10+K10+M10</f>
        <v>1</v>
      </c>
      <c r="P10" s="502">
        <f t="shared" ref="P10" si="1">H10+J10+L10+N10</f>
        <v>0</v>
      </c>
      <c r="Q10" s="498"/>
      <c r="R10" s="510" t="s">
        <v>1608</v>
      </c>
      <c r="S10" s="510" t="s">
        <v>1609</v>
      </c>
      <c r="T10" s="510" t="s">
        <v>1610</v>
      </c>
      <c r="U10" s="510" t="s">
        <v>1611</v>
      </c>
    </row>
    <row r="11" spans="1:21" ht="15.6" customHeight="1">
      <c r="A11" s="295"/>
      <c r="B11" s="296"/>
      <c r="C11" s="295" t="s">
        <v>1351</v>
      </c>
      <c r="D11" s="296"/>
      <c r="E11" s="296"/>
      <c r="F11" s="297"/>
      <c r="G11" s="231">
        <f t="shared" ref="G11:P11" si="2">SUM(G9:G10)</f>
        <v>0.25</v>
      </c>
      <c r="H11" s="231">
        <f t="shared" si="2"/>
        <v>0</v>
      </c>
      <c r="I11" s="231">
        <f t="shared" si="2"/>
        <v>0.25</v>
      </c>
      <c r="J11" s="231">
        <f t="shared" si="2"/>
        <v>0</v>
      </c>
      <c r="K11" s="231">
        <f t="shared" si="2"/>
        <v>0.25</v>
      </c>
      <c r="L11" s="231">
        <f t="shared" si="2"/>
        <v>0</v>
      </c>
      <c r="M11" s="231">
        <f t="shared" si="2"/>
        <v>0.25</v>
      </c>
      <c r="N11" s="231">
        <f t="shared" si="2"/>
        <v>0</v>
      </c>
      <c r="O11" s="231">
        <f t="shared" si="2"/>
        <v>1</v>
      </c>
      <c r="P11" s="231">
        <f t="shared" si="2"/>
        <v>0</v>
      </c>
      <c r="Q11" s="206"/>
      <c r="R11" s="206"/>
      <c r="S11" s="206"/>
      <c r="T11" s="206"/>
      <c r="U11" s="209"/>
    </row>
    <row r="12" spans="1:21">
      <c r="E12" s="86"/>
    </row>
    <row r="13" spans="1:21">
      <c r="E13" s="86"/>
    </row>
    <row r="14" spans="1:21">
      <c r="E14" s="86"/>
    </row>
    <row r="15" spans="1:21">
      <c r="E15" s="86"/>
    </row>
    <row r="16" spans="1:21">
      <c r="E16" s="86"/>
    </row>
    <row r="17" spans="5:5">
      <c r="E17" s="86"/>
    </row>
    <row r="18" spans="5:5">
      <c r="E18" s="86"/>
    </row>
    <row r="19" spans="5:5">
      <c r="E19" s="86"/>
    </row>
    <row r="20" spans="5:5">
      <c r="E20" s="86"/>
    </row>
    <row r="21" spans="5:5">
      <c r="E21" s="86"/>
    </row>
    <row r="22" spans="5:5">
      <c r="E22" s="86"/>
    </row>
    <row r="23" spans="5:5">
      <c r="E23" s="86"/>
    </row>
    <row r="24" spans="5:5">
      <c r="E24" s="86"/>
    </row>
    <row r="25" spans="5:5">
      <c r="E25" s="86"/>
    </row>
    <row r="26" spans="5:5">
      <c r="E26" s="86"/>
    </row>
    <row r="27" spans="5:5">
      <c r="E27" s="86"/>
    </row>
    <row r="28" spans="5:5">
      <c r="E28" s="86"/>
    </row>
    <row r="29" spans="5:5">
      <c r="E29" s="86"/>
    </row>
    <row r="30" spans="5:5">
      <c r="E30" s="86"/>
    </row>
    <row r="31" spans="5:5">
      <c r="E31" s="86"/>
    </row>
    <row r="32" spans="5:5">
      <c r="E32" s="86"/>
    </row>
    <row r="33" spans="5:5">
      <c r="E33" s="86"/>
    </row>
    <row r="34" spans="5:5">
      <c r="E34" s="86"/>
    </row>
    <row r="35" spans="5:5">
      <c r="E35" s="86"/>
    </row>
    <row r="36" spans="5:5">
      <c r="E36" s="86"/>
    </row>
    <row r="37" spans="5:5">
      <c r="E37" s="86"/>
    </row>
    <row r="38" spans="5:5">
      <c r="E38" s="86"/>
    </row>
    <row r="39" spans="5:5">
      <c r="E39" s="86"/>
    </row>
    <row r="40" spans="5:5">
      <c r="E40" s="86"/>
    </row>
    <row r="41" spans="5:5">
      <c r="E41" s="86"/>
    </row>
    <row r="42" spans="5:5">
      <c r="E42" s="86"/>
    </row>
    <row r="43" spans="5:5">
      <c r="E43" s="86"/>
    </row>
    <row r="44" spans="5:5">
      <c r="E44" s="86"/>
    </row>
    <row r="45" spans="5:5">
      <c r="E45" s="86"/>
    </row>
    <row r="46" spans="5:5">
      <c r="E46" s="86"/>
    </row>
    <row r="47" spans="5:5">
      <c r="E47" s="86"/>
    </row>
    <row r="48" spans="5:5">
      <c r="E48" s="86"/>
    </row>
    <row r="49" spans="5:5">
      <c r="E49" s="86"/>
    </row>
    <row r="50" spans="5:5">
      <c r="E50" s="86"/>
    </row>
    <row r="51" spans="5:5">
      <c r="E51" s="86"/>
    </row>
    <row r="52" spans="5:5">
      <c r="E52" s="86"/>
    </row>
    <row r="53" spans="5:5">
      <c r="E53" s="86"/>
    </row>
    <row r="54" spans="5:5">
      <c r="E54" s="86"/>
    </row>
    <row r="55" spans="5:5">
      <c r="E55" s="86"/>
    </row>
    <row r="56" spans="5:5">
      <c r="E56" s="86"/>
    </row>
    <row r="57" spans="5:5">
      <c r="E57" s="86"/>
    </row>
    <row r="58" spans="5:5">
      <c r="E58" s="86"/>
    </row>
    <row r="59" spans="5:5">
      <c r="E59" s="86"/>
    </row>
    <row r="60" spans="5:5">
      <c r="E60" s="86"/>
    </row>
    <row r="61" spans="5:5">
      <c r="E61" s="86"/>
    </row>
    <row r="62" spans="5:5">
      <c r="E62" s="86"/>
    </row>
    <row r="63" spans="5:5">
      <c r="E63" s="86"/>
    </row>
    <row r="64" spans="5:5">
      <c r="E64" s="86"/>
    </row>
    <row r="65" spans="5:5">
      <c r="E65" s="86"/>
    </row>
    <row r="66" spans="5:5">
      <c r="E66" s="86"/>
    </row>
    <row r="67" spans="5:5">
      <c r="E67" s="86"/>
    </row>
    <row r="68" spans="5:5">
      <c r="E68" s="86"/>
    </row>
    <row r="69" spans="5:5">
      <c r="E69" s="86"/>
    </row>
    <row r="70" spans="5:5">
      <c r="E70" s="86"/>
    </row>
    <row r="71" spans="5:5">
      <c r="E71" s="86"/>
    </row>
    <row r="72" spans="5:5">
      <c r="E72" s="86"/>
    </row>
    <row r="73" spans="5:5">
      <c r="E73" s="86"/>
    </row>
    <row r="74" spans="5:5">
      <c r="E74" s="86"/>
    </row>
  </sheetData>
  <mergeCells count="17">
    <mergeCell ref="U5:U7"/>
    <mergeCell ref="Q5:Q7"/>
    <mergeCell ref="R5:R7"/>
    <mergeCell ref="E5:E7"/>
    <mergeCell ref="T5:T7"/>
    <mergeCell ref="S5:S7"/>
    <mergeCell ref="G6:H6"/>
    <mergeCell ref="K6:L6"/>
    <mergeCell ref="M6:N6"/>
    <mergeCell ref="O5:P6"/>
    <mergeCell ref="A5:A7"/>
    <mergeCell ref="B5:B7"/>
    <mergeCell ref="C5:C7"/>
    <mergeCell ref="I6:J6"/>
    <mergeCell ref="D5:D7"/>
    <mergeCell ref="F5:F7"/>
    <mergeCell ref="G5:N5"/>
  </mergeCells>
  <conditionalFormatting sqref="E10">
    <cfRule type="duplicateValues" dxfId="1" priority="1"/>
  </conditionalFormatting>
  <conditionalFormatting sqref="E9">
    <cfRule type="duplicateValues" dxfId="0" priority="5"/>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4.xml><?xml version="1.0" encoding="utf-8"?>
<worksheet xmlns="http://schemas.openxmlformats.org/spreadsheetml/2006/main" xmlns:r="http://schemas.openxmlformats.org/officeDocument/2006/relationships">
  <dimension ref="A1:U164"/>
  <sheetViews>
    <sheetView showGridLines="0" zoomScale="50" zoomScaleNormal="50" workbookViewId="0">
      <pane ySplit="6" topLeftCell="A7" activePane="bottomLeft" state="frozen"/>
      <selection sqref="A1:V1"/>
      <selection pane="bottomLeft" activeCell="E1" sqref="E1"/>
    </sheetView>
  </sheetViews>
  <sheetFormatPr baseColWidth="10" defaultColWidth="12.5703125" defaultRowHeight="12"/>
  <cols>
    <col min="1" max="1" width="35.140625" style="260" customWidth="1"/>
    <col min="2" max="2" width="48.140625" style="252" customWidth="1"/>
    <col min="3" max="3" width="32.42578125" style="252" customWidth="1"/>
    <col min="4" max="4" width="32.7109375" style="252" customWidth="1"/>
    <col min="5" max="5" width="27.42578125" style="261" customWidth="1"/>
    <col min="6" max="6" width="36.42578125" style="252" customWidth="1"/>
    <col min="7" max="7" width="15.28515625" style="252" customWidth="1"/>
    <col min="8" max="8" width="15.85546875" style="252" customWidth="1"/>
    <col min="9" max="9" width="15.28515625" style="252" customWidth="1"/>
    <col min="10" max="10" width="15.42578125" style="252" customWidth="1"/>
    <col min="11" max="11" width="15.28515625" style="252" customWidth="1"/>
    <col min="12" max="12" width="14.85546875" style="252" customWidth="1"/>
    <col min="13" max="13" width="15.28515625" style="252" customWidth="1"/>
    <col min="14" max="14" width="17.5703125" style="252" customWidth="1"/>
    <col min="15" max="15" width="15.28515625" style="381" customWidth="1"/>
    <col min="16" max="16" width="16.28515625" style="381" bestFit="1" customWidth="1"/>
    <col min="17" max="17" width="14.28515625" style="252" hidden="1" customWidth="1"/>
    <col min="18" max="20" width="14.28515625" style="252" customWidth="1"/>
    <col min="21" max="21" width="15.7109375" style="252" customWidth="1"/>
    <col min="22" max="16384" width="12.5703125" style="252"/>
  </cols>
  <sheetData>
    <row r="1" spans="1:21" s="244" customFormat="1" ht="18.75">
      <c r="B1" s="289"/>
      <c r="C1" s="289"/>
      <c r="D1" s="289"/>
      <c r="E1" s="289"/>
      <c r="F1" s="289"/>
      <c r="G1" s="289" t="s">
        <v>1380</v>
      </c>
      <c r="H1" s="289"/>
      <c r="I1" s="289"/>
      <c r="J1" s="289"/>
      <c r="K1" s="289"/>
      <c r="L1" s="289"/>
      <c r="M1" s="289"/>
      <c r="N1" s="289"/>
      <c r="O1" s="375"/>
      <c r="P1" s="375"/>
      <c r="Q1" s="289"/>
      <c r="R1" s="289"/>
      <c r="S1" s="289"/>
      <c r="T1" s="289"/>
      <c r="U1" s="289"/>
    </row>
    <row r="2" spans="1:21" s="244" customFormat="1" ht="18.75">
      <c r="A2" s="310" t="s">
        <v>1342</v>
      </c>
      <c r="B2" s="289"/>
      <c r="C2" s="289"/>
      <c r="D2" s="289"/>
      <c r="E2" s="289"/>
      <c r="F2" s="289"/>
      <c r="G2" s="289"/>
      <c r="H2" s="289"/>
      <c r="I2" s="289"/>
      <c r="J2" s="289"/>
      <c r="K2" s="289"/>
      <c r="L2" s="289"/>
      <c r="M2" s="289"/>
      <c r="N2" s="289"/>
      <c r="O2" s="375"/>
      <c r="P2" s="375"/>
      <c r="Q2" s="289"/>
      <c r="R2" s="289"/>
      <c r="S2" s="289"/>
      <c r="T2" s="289"/>
      <c r="U2" s="289"/>
    </row>
    <row r="3" spans="1:21" s="244" customFormat="1" ht="21" customHeight="1">
      <c r="A3" s="245" t="s">
        <v>1377</v>
      </c>
      <c r="B3" s="246"/>
      <c r="C3" s="246"/>
      <c r="D3" s="246"/>
      <c r="E3" s="247"/>
      <c r="F3" s="246"/>
      <c r="G3" s="246"/>
      <c r="H3" s="246"/>
      <c r="I3" s="246"/>
      <c r="J3" s="246"/>
      <c r="K3" s="246"/>
      <c r="L3" s="246"/>
      <c r="M3" s="246"/>
      <c r="N3" s="246"/>
      <c r="O3" s="376"/>
      <c r="P3" s="376"/>
      <c r="Q3" s="246"/>
      <c r="R3" s="246"/>
      <c r="S3" s="246"/>
      <c r="T3" s="246"/>
      <c r="U3" s="246"/>
    </row>
    <row r="4" spans="1:21" s="67" customFormat="1" ht="23.25" customHeight="1">
      <c r="A4" s="706" t="s">
        <v>97</v>
      </c>
      <c r="B4" s="705" t="s">
        <v>111</v>
      </c>
      <c r="C4" s="718" t="s">
        <v>86</v>
      </c>
      <c r="D4" s="718" t="s">
        <v>87</v>
      </c>
      <c r="E4" s="718" t="s">
        <v>392</v>
      </c>
      <c r="F4" s="718" t="s">
        <v>88</v>
      </c>
      <c r="G4" s="721" t="s">
        <v>100</v>
      </c>
      <c r="H4" s="722"/>
      <c r="I4" s="722"/>
      <c r="J4" s="722"/>
      <c r="K4" s="722"/>
      <c r="L4" s="722"/>
      <c r="M4" s="722"/>
      <c r="N4" s="723"/>
      <c r="O4" s="724" t="s">
        <v>101</v>
      </c>
      <c r="P4" s="725"/>
      <c r="Q4" s="705" t="s">
        <v>102</v>
      </c>
      <c r="R4" s="705" t="s">
        <v>103</v>
      </c>
      <c r="S4" s="705" t="s">
        <v>110</v>
      </c>
      <c r="T4" s="705" t="s">
        <v>109</v>
      </c>
      <c r="U4" s="728" t="s">
        <v>89</v>
      </c>
    </row>
    <row r="5" spans="1:21" s="67" customFormat="1" ht="15" customHeight="1">
      <c r="A5" s="706"/>
      <c r="B5" s="706"/>
      <c r="C5" s="719"/>
      <c r="D5" s="719"/>
      <c r="E5" s="719"/>
      <c r="F5" s="719"/>
      <c r="G5" s="721" t="s">
        <v>104</v>
      </c>
      <c r="H5" s="723"/>
      <c r="I5" s="721" t="s">
        <v>105</v>
      </c>
      <c r="J5" s="723"/>
      <c r="K5" s="721" t="s">
        <v>106</v>
      </c>
      <c r="L5" s="723"/>
      <c r="M5" s="721" t="s">
        <v>107</v>
      </c>
      <c r="N5" s="723"/>
      <c r="O5" s="726"/>
      <c r="P5" s="727"/>
      <c r="Q5" s="706"/>
      <c r="R5" s="706"/>
      <c r="S5" s="706"/>
      <c r="T5" s="706"/>
      <c r="U5" s="729"/>
    </row>
    <row r="6" spans="1:21" s="67" customFormat="1" ht="24" customHeight="1">
      <c r="A6" s="707"/>
      <c r="B6" s="707"/>
      <c r="C6" s="720"/>
      <c r="D6" s="720"/>
      <c r="E6" s="720"/>
      <c r="F6" s="720"/>
      <c r="G6" s="435" t="s">
        <v>108</v>
      </c>
      <c r="H6" s="435" t="s">
        <v>12</v>
      </c>
      <c r="I6" s="435" t="s">
        <v>108</v>
      </c>
      <c r="J6" s="435" t="s">
        <v>12</v>
      </c>
      <c r="K6" s="435" t="s">
        <v>108</v>
      </c>
      <c r="L6" s="435" t="s">
        <v>12</v>
      </c>
      <c r="M6" s="435" t="s">
        <v>108</v>
      </c>
      <c r="N6" s="435" t="s">
        <v>12</v>
      </c>
      <c r="O6" s="435" t="s">
        <v>108</v>
      </c>
      <c r="P6" s="435" t="s">
        <v>12</v>
      </c>
      <c r="Q6" s="707"/>
      <c r="R6" s="707"/>
      <c r="S6" s="707"/>
      <c r="T6" s="707"/>
      <c r="U6" s="730"/>
    </row>
    <row r="7" spans="1:21" s="67" customFormat="1" ht="15.75">
      <c r="A7" s="436"/>
      <c r="B7" s="437"/>
      <c r="C7" s="438"/>
      <c r="D7" s="438"/>
      <c r="E7" s="439"/>
      <c r="F7" s="438"/>
      <c r="G7" s="440"/>
      <c r="H7" s="440"/>
      <c r="I7" s="440"/>
      <c r="J7" s="440"/>
      <c r="K7" s="440"/>
      <c r="L7" s="440"/>
      <c r="M7" s="440"/>
      <c r="N7" s="440"/>
      <c r="O7" s="440"/>
      <c r="P7" s="440"/>
      <c r="Q7" s="441"/>
      <c r="R7" s="441"/>
      <c r="S7" s="441"/>
      <c r="T7" s="441"/>
      <c r="U7" s="442"/>
    </row>
    <row r="8" spans="1:21" ht="15.75">
      <c r="A8" s="740" t="s">
        <v>1378</v>
      </c>
      <c r="B8" s="740" t="s">
        <v>1455</v>
      </c>
      <c r="C8" s="737"/>
      <c r="D8" s="731"/>
      <c r="E8" s="307"/>
      <c r="F8" s="504"/>
      <c r="G8" s="249"/>
      <c r="H8" s="249"/>
      <c r="I8" s="250"/>
      <c r="J8" s="251"/>
      <c r="K8" s="249"/>
      <c r="L8" s="230"/>
      <c r="M8" s="250"/>
      <c r="N8" s="230"/>
      <c r="O8" s="377"/>
      <c r="P8" s="378"/>
      <c r="Q8" s="249"/>
      <c r="R8" s="507"/>
      <c r="S8" s="507"/>
      <c r="T8" s="507"/>
      <c r="U8" s="507"/>
    </row>
    <row r="9" spans="1:21" ht="15.75">
      <c r="A9" s="741"/>
      <c r="B9" s="741"/>
      <c r="C9" s="738"/>
      <c r="D9" s="713"/>
      <c r="E9" s="497"/>
      <c r="F9" s="505"/>
      <c r="G9" s="498"/>
      <c r="H9" s="498"/>
      <c r="I9" s="499"/>
      <c r="J9" s="500"/>
      <c r="K9" s="498"/>
      <c r="L9" s="501"/>
      <c r="M9" s="499"/>
      <c r="N9" s="501"/>
      <c r="O9" s="502"/>
      <c r="P9" s="503"/>
      <c r="Q9" s="498"/>
      <c r="R9" s="507"/>
      <c r="S9" s="507"/>
      <c r="T9" s="507"/>
      <c r="U9" s="507"/>
    </row>
    <row r="10" spans="1:21" ht="15.75">
      <c r="A10" s="741"/>
      <c r="B10" s="741"/>
      <c r="C10" s="738"/>
      <c r="D10" s="496"/>
      <c r="E10" s="307"/>
      <c r="F10" s="307"/>
      <c r="G10" s="249"/>
      <c r="H10" s="249"/>
      <c r="I10" s="250"/>
      <c r="J10" s="251"/>
      <c r="K10" s="249"/>
      <c r="L10" s="230"/>
      <c r="M10" s="250"/>
      <c r="N10" s="230"/>
      <c r="O10" s="377"/>
      <c r="P10" s="378"/>
      <c r="Q10" s="249"/>
      <c r="R10" s="506"/>
      <c r="S10" s="507"/>
      <c r="T10" s="507"/>
      <c r="U10" s="507"/>
    </row>
    <row r="11" spans="1:21" ht="126.6" customHeight="1">
      <c r="A11" s="741"/>
      <c r="B11" s="741"/>
      <c r="C11" s="739"/>
      <c r="D11" s="496"/>
      <c r="E11" s="307"/>
      <c r="F11" s="307"/>
      <c r="G11" s="249"/>
      <c r="H11" s="249"/>
      <c r="I11" s="250"/>
      <c r="J11" s="251"/>
      <c r="K11" s="249"/>
      <c r="L11" s="230"/>
      <c r="M11" s="250"/>
      <c r="N11" s="230"/>
      <c r="O11" s="377"/>
      <c r="P11" s="378"/>
      <c r="Q11" s="249"/>
      <c r="R11" s="507"/>
      <c r="S11" s="507"/>
      <c r="T11" s="507"/>
      <c r="U11" s="507"/>
    </row>
    <row r="12" spans="1:21" ht="15.75">
      <c r="A12" s="741"/>
      <c r="B12" s="741"/>
      <c r="C12" s="307"/>
      <c r="E12" s="307"/>
      <c r="F12" s="307"/>
      <c r="G12" s="249"/>
      <c r="H12" s="249"/>
      <c r="I12" s="250"/>
      <c r="J12" s="251"/>
      <c r="K12" s="249"/>
      <c r="L12" s="230"/>
      <c r="M12" s="250"/>
      <c r="N12" s="230"/>
      <c r="O12" s="377">
        <f t="shared" ref="O12:O47" si="0">G12+I12+K12+M12</f>
        <v>0</v>
      </c>
      <c r="P12" s="378">
        <f t="shared" ref="P12:P47" si="1">H12+J12+L12+N12</f>
        <v>0</v>
      </c>
      <c r="Q12" s="249"/>
      <c r="R12" s="249"/>
      <c r="S12" s="249"/>
      <c r="T12" s="249"/>
      <c r="U12" s="307"/>
    </row>
    <row r="13" spans="1:21" ht="15.75">
      <c r="A13" s="741"/>
      <c r="B13" s="741"/>
      <c r="C13" s="307"/>
      <c r="D13" s="307"/>
      <c r="E13" s="307"/>
      <c r="F13" s="307"/>
      <c r="G13" s="249"/>
      <c r="H13" s="249"/>
      <c r="I13" s="250"/>
      <c r="J13" s="251"/>
      <c r="K13" s="249"/>
      <c r="L13" s="230"/>
      <c r="M13" s="250"/>
      <c r="N13" s="230"/>
      <c r="O13" s="377">
        <f t="shared" si="0"/>
        <v>0</v>
      </c>
      <c r="P13" s="378">
        <f t="shared" si="1"/>
        <v>0</v>
      </c>
      <c r="Q13" s="249"/>
      <c r="R13" s="249"/>
      <c r="S13" s="249"/>
      <c r="T13" s="249"/>
      <c r="U13" s="307"/>
    </row>
    <row r="14" spans="1:21" ht="15.75">
      <c r="A14" s="741"/>
      <c r="B14" s="742"/>
      <c r="C14" s="307"/>
      <c r="D14" s="307"/>
      <c r="E14" s="307"/>
      <c r="F14" s="307"/>
      <c r="G14" s="249"/>
      <c r="H14" s="249"/>
      <c r="I14" s="250"/>
      <c r="J14" s="251"/>
      <c r="K14" s="249"/>
      <c r="L14" s="230"/>
      <c r="M14" s="250"/>
      <c r="N14" s="230"/>
      <c r="O14" s="377">
        <f t="shared" si="0"/>
        <v>0</v>
      </c>
      <c r="P14" s="378">
        <f t="shared" si="1"/>
        <v>0</v>
      </c>
      <c r="Q14" s="249"/>
      <c r="R14" s="249"/>
      <c r="S14" s="249"/>
      <c r="T14" s="249"/>
      <c r="U14" s="307"/>
    </row>
    <row r="15" spans="1:21" ht="15.75">
      <c r="A15" s="741"/>
      <c r="B15" s="740" t="s">
        <v>1456</v>
      </c>
      <c r="C15" s="307"/>
      <c r="D15" s="307"/>
      <c r="E15" s="307"/>
      <c r="F15" s="307"/>
      <c r="G15" s="249"/>
      <c r="H15" s="249"/>
      <c r="I15" s="250"/>
      <c r="J15" s="251"/>
      <c r="K15" s="249"/>
      <c r="L15" s="230"/>
      <c r="M15" s="250"/>
      <c r="N15" s="230"/>
      <c r="O15" s="377">
        <f t="shared" si="0"/>
        <v>0</v>
      </c>
      <c r="P15" s="378">
        <f t="shared" si="1"/>
        <v>0</v>
      </c>
      <c r="Q15" s="249"/>
      <c r="R15" s="249"/>
      <c r="S15" s="249"/>
      <c r="T15" s="249"/>
      <c r="U15" s="307"/>
    </row>
    <row r="16" spans="1:21" ht="15.75">
      <c r="A16" s="741"/>
      <c r="B16" s="741"/>
      <c r="C16" s="307"/>
      <c r="D16" s="307"/>
      <c r="E16" s="307"/>
      <c r="F16" s="307"/>
      <c r="G16" s="249"/>
      <c r="H16" s="249"/>
      <c r="I16" s="250"/>
      <c r="J16" s="251"/>
      <c r="K16" s="249"/>
      <c r="L16" s="230"/>
      <c r="M16" s="250"/>
      <c r="N16" s="230"/>
      <c r="O16" s="377">
        <f t="shared" si="0"/>
        <v>0</v>
      </c>
      <c r="P16" s="378">
        <f t="shared" si="1"/>
        <v>0</v>
      </c>
      <c r="Q16" s="249"/>
      <c r="R16" s="249"/>
      <c r="S16" s="249"/>
      <c r="T16" s="249"/>
      <c r="U16" s="307"/>
    </row>
    <row r="17" spans="1:21" ht="15.75">
      <c r="A17" s="741"/>
      <c r="B17" s="741"/>
      <c r="C17" s="307"/>
      <c r="D17" s="307"/>
      <c r="E17" s="307"/>
      <c r="F17" s="307"/>
      <c r="G17" s="249"/>
      <c r="H17" s="249"/>
      <c r="I17" s="250"/>
      <c r="J17" s="251"/>
      <c r="K17" s="249"/>
      <c r="L17" s="230"/>
      <c r="M17" s="250"/>
      <c r="N17" s="230"/>
      <c r="O17" s="377">
        <f t="shared" si="0"/>
        <v>0</v>
      </c>
      <c r="P17" s="378">
        <f t="shared" si="1"/>
        <v>0</v>
      </c>
      <c r="Q17" s="249"/>
      <c r="R17" s="249"/>
      <c r="S17" s="249"/>
      <c r="T17" s="249"/>
      <c r="U17" s="307"/>
    </row>
    <row r="18" spans="1:21" ht="15.75">
      <c r="A18" s="741"/>
      <c r="B18" s="741"/>
      <c r="C18" s="307"/>
      <c r="D18" s="307"/>
      <c r="E18" s="307"/>
      <c r="F18" s="342"/>
      <c r="G18" s="249"/>
      <c r="H18" s="249"/>
      <c r="I18" s="249"/>
      <c r="J18" s="249"/>
      <c r="K18" s="249"/>
      <c r="L18" s="230"/>
      <c r="M18" s="249"/>
      <c r="N18" s="230"/>
      <c r="O18" s="377">
        <f t="shared" si="0"/>
        <v>0</v>
      </c>
      <c r="P18" s="378">
        <f t="shared" si="1"/>
        <v>0</v>
      </c>
      <c r="Q18" s="254"/>
      <c r="R18" s="254"/>
      <c r="S18" s="254"/>
      <c r="T18" s="254"/>
      <c r="U18" s="307"/>
    </row>
    <row r="19" spans="1:21" ht="15.75">
      <c r="A19" s="741"/>
      <c r="B19" s="741"/>
      <c r="C19" s="307"/>
      <c r="D19" s="307"/>
      <c r="E19" s="307"/>
      <c r="F19" s="342"/>
      <c r="G19" s="249"/>
      <c r="H19" s="249"/>
      <c r="I19" s="249"/>
      <c r="J19" s="249"/>
      <c r="K19" s="249"/>
      <c r="L19" s="230"/>
      <c r="M19" s="249"/>
      <c r="N19" s="230"/>
      <c r="O19" s="377">
        <f t="shared" si="0"/>
        <v>0</v>
      </c>
      <c r="P19" s="378">
        <f t="shared" si="1"/>
        <v>0</v>
      </c>
      <c r="Q19" s="254"/>
      <c r="R19" s="254"/>
      <c r="S19" s="254"/>
      <c r="T19" s="254"/>
      <c r="U19" s="307"/>
    </row>
    <row r="20" spans="1:21" ht="15.75">
      <c r="A20" s="741"/>
      <c r="B20" s="742"/>
      <c r="C20" s="307"/>
      <c r="D20" s="307"/>
      <c r="E20" s="307"/>
      <c r="F20" s="307"/>
      <c r="G20" s="249"/>
      <c r="H20" s="343"/>
      <c r="I20" s="249"/>
      <c r="J20" s="343"/>
      <c r="K20" s="249"/>
      <c r="L20" s="230"/>
      <c r="M20" s="249"/>
      <c r="N20" s="230"/>
      <c r="O20" s="377">
        <f t="shared" si="0"/>
        <v>0</v>
      </c>
      <c r="P20" s="378">
        <f t="shared" si="1"/>
        <v>0</v>
      </c>
      <c r="Q20" s="249"/>
      <c r="R20" s="249"/>
      <c r="S20" s="249"/>
      <c r="T20" s="249"/>
      <c r="U20" s="307"/>
    </row>
    <row r="21" spans="1:21" ht="15.75">
      <c r="A21" s="741"/>
      <c r="B21" s="740" t="s">
        <v>1457</v>
      </c>
      <c r="C21" s="307"/>
      <c r="D21" s="307"/>
      <c r="E21" s="307"/>
      <c r="F21" s="307"/>
      <c r="G21" s="249"/>
      <c r="H21" s="343"/>
      <c r="I21" s="249"/>
      <c r="J21" s="343"/>
      <c r="K21" s="249"/>
      <c r="L21" s="230"/>
      <c r="M21" s="249"/>
      <c r="N21" s="230"/>
      <c r="O21" s="377">
        <f t="shared" si="0"/>
        <v>0</v>
      </c>
      <c r="P21" s="378">
        <f t="shared" si="1"/>
        <v>0</v>
      </c>
      <c r="Q21" s="249"/>
      <c r="R21" s="249"/>
      <c r="S21" s="249"/>
      <c r="T21" s="249"/>
      <c r="U21" s="307"/>
    </row>
    <row r="22" spans="1:21" ht="15.75">
      <c r="A22" s="741"/>
      <c r="B22" s="741"/>
      <c r="C22" s="307"/>
      <c r="D22" s="307"/>
      <c r="E22" s="307"/>
      <c r="F22" s="249"/>
      <c r="G22" s="250"/>
      <c r="H22" s="249"/>
      <c r="I22" s="250"/>
      <c r="J22" s="249"/>
      <c r="K22" s="250"/>
      <c r="L22" s="230"/>
      <c r="M22" s="250"/>
      <c r="N22" s="230"/>
      <c r="O22" s="377">
        <f t="shared" si="0"/>
        <v>0</v>
      </c>
      <c r="P22" s="378">
        <f t="shared" si="1"/>
        <v>0</v>
      </c>
      <c r="Q22" s="249"/>
      <c r="R22" s="249"/>
      <c r="S22" s="249"/>
      <c r="T22" s="249"/>
      <c r="U22" s="249"/>
    </row>
    <row r="23" spans="1:21" ht="15.75">
      <c r="A23" s="741"/>
      <c r="B23" s="741"/>
      <c r="C23" s="307"/>
      <c r="D23" s="307"/>
      <c r="E23" s="307"/>
      <c r="F23" s="249"/>
      <c r="G23" s="250"/>
      <c r="H23" s="249"/>
      <c r="I23" s="250"/>
      <c r="J23" s="249"/>
      <c r="K23" s="250"/>
      <c r="L23" s="230"/>
      <c r="M23" s="250"/>
      <c r="N23" s="230"/>
      <c r="O23" s="377">
        <f t="shared" si="0"/>
        <v>0</v>
      </c>
      <c r="P23" s="378">
        <f t="shared" si="1"/>
        <v>0</v>
      </c>
      <c r="Q23" s="249"/>
      <c r="R23" s="249"/>
      <c r="S23" s="249"/>
      <c r="T23" s="249"/>
      <c r="U23" s="249"/>
    </row>
    <row r="24" spans="1:21" ht="15.75">
      <c r="A24" s="741"/>
      <c r="B24" s="741"/>
      <c r="C24" s="307"/>
      <c r="D24" s="307"/>
      <c r="E24" s="307"/>
      <c r="F24" s="249"/>
      <c r="G24" s="250"/>
      <c r="H24" s="249"/>
      <c r="I24" s="250"/>
      <c r="J24" s="249"/>
      <c r="K24" s="250"/>
      <c r="L24" s="230"/>
      <c r="M24" s="250"/>
      <c r="N24" s="230"/>
      <c r="O24" s="377">
        <f t="shared" si="0"/>
        <v>0</v>
      </c>
      <c r="P24" s="378">
        <f t="shared" si="1"/>
        <v>0</v>
      </c>
      <c r="Q24" s="249"/>
      <c r="R24" s="249"/>
      <c r="S24" s="249"/>
      <c r="T24" s="249"/>
      <c r="U24" s="249"/>
    </row>
    <row r="25" spans="1:21" ht="15.75">
      <c r="A25" s="741"/>
      <c r="B25" s="741"/>
      <c r="C25" s="307"/>
      <c r="D25" s="307"/>
      <c r="E25" s="307"/>
      <c r="F25" s="249"/>
      <c r="G25" s="250"/>
      <c r="H25" s="249"/>
      <c r="I25" s="250"/>
      <c r="J25" s="249"/>
      <c r="K25" s="250"/>
      <c r="L25" s="230"/>
      <c r="M25" s="250"/>
      <c r="N25" s="230"/>
      <c r="O25" s="377">
        <f t="shared" si="0"/>
        <v>0</v>
      </c>
      <c r="P25" s="378">
        <f t="shared" si="1"/>
        <v>0</v>
      </c>
      <c r="Q25" s="249"/>
      <c r="R25" s="249"/>
      <c r="S25" s="249"/>
      <c r="T25" s="249"/>
      <c r="U25" s="249"/>
    </row>
    <row r="26" spans="1:21" ht="15.75">
      <c r="A26" s="741"/>
      <c r="B26" s="741"/>
      <c r="C26" s="307"/>
      <c r="D26" s="307"/>
      <c r="E26" s="307"/>
      <c r="F26" s="249"/>
      <c r="G26" s="250"/>
      <c r="H26" s="249"/>
      <c r="I26" s="250"/>
      <c r="J26" s="249"/>
      <c r="K26" s="250"/>
      <c r="L26" s="230"/>
      <c r="M26" s="250"/>
      <c r="N26" s="230"/>
      <c r="O26" s="377">
        <f t="shared" si="0"/>
        <v>0</v>
      </c>
      <c r="P26" s="378">
        <f t="shared" si="1"/>
        <v>0</v>
      </c>
      <c r="Q26" s="249"/>
      <c r="R26" s="249"/>
      <c r="S26" s="249"/>
      <c r="T26" s="249"/>
      <c r="U26" s="249"/>
    </row>
    <row r="27" spans="1:21" ht="15.75">
      <c r="A27" s="741"/>
      <c r="B27" s="741"/>
      <c r="C27" s="248"/>
      <c r="D27" s="307"/>
      <c r="E27" s="307"/>
      <c r="F27" s="307"/>
      <c r="G27" s="250"/>
      <c r="H27" s="253"/>
      <c r="I27" s="250"/>
      <c r="J27" s="253"/>
      <c r="K27" s="250"/>
      <c r="L27" s="230"/>
      <c r="M27" s="250"/>
      <c r="N27" s="230"/>
      <c r="O27" s="377">
        <f t="shared" si="0"/>
        <v>0</v>
      </c>
      <c r="P27" s="378">
        <f t="shared" si="1"/>
        <v>0</v>
      </c>
      <c r="Q27" s="249"/>
      <c r="R27" s="249"/>
      <c r="S27" s="249"/>
      <c r="T27" s="249"/>
      <c r="U27" s="307"/>
    </row>
    <row r="28" spans="1:21" ht="15.75">
      <c r="A28" s="741"/>
      <c r="B28" s="742"/>
      <c r="C28" s="248"/>
      <c r="D28" s="307"/>
      <c r="E28" s="307"/>
      <c r="F28" s="277"/>
      <c r="G28" s="250"/>
      <c r="H28" s="249"/>
      <c r="I28" s="250"/>
      <c r="J28" s="249"/>
      <c r="K28" s="250"/>
      <c r="L28" s="230"/>
      <c r="M28" s="250"/>
      <c r="N28" s="230"/>
      <c r="O28" s="377">
        <f t="shared" si="0"/>
        <v>0</v>
      </c>
      <c r="P28" s="378">
        <f t="shared" si="1"/>
        <v>0</v>
      </c>
      <c r="Q28" s="249"/>
      <c r="R28" s="249"/>
      <c r="S28" s="249"/>
      <c r="T28" s="249"/>
      <c r="U28" s="307"/>
    </row>
    <row r="29" spans="1:21" ht="15.75" customHeight="1">
      <c r="A29" s="741"/>
      <c r="B29" s="743" t="s">
        <v>1507</v>
      </c>
      <c r="C29" s="248"/>
      <c r="D29" s="307"/>
      <c r="E29" s="307"/>
      <c r="F29" s="307"/>
      <c r="G29" s="249"/>
      <c r="H29" s="249"/>
      <c r="I29" s="205"/>
      <c r="J29" s="249"/>
      <c r="K29" s="249"/>
      <c r="L29" s="230"/>
      <c r="M29" s="249"/>
      <c r="N29" s="230"/>
      <c r="O29" s="377">
        <f t="shared" si="0"/>
        <v>0</v>
      </c>
      <c r="P29" s="378">
        <f t="shared" si="1"/>
        <v>0</v>
      </c>
      <c r="Q29" s="249"/>
      <c r="R29" s="249"/>
      <c r="S29" s="249"/>
      <c r="T29" s="249"/>
      <c r="U29" s="307"/>
    </row>
    <row r="30" spans="1:21" ht="15.75">
      <c r="A30" s="741"/>
      <c r="B30" s="743"/>
      <c r="C30" s="248"/>
      <c r="D30" s="307"/>
      <c r="E30" s="307"/>
      <c r="F30" s="307"/>
      <c r="G30" s="249"/>
      <c r="H30" s="249"/>
      <c r="I30" s="205"/>
      <c r="J30" s="249"/>
      <c r="K30" s="249"/>
      <c r="L30" s="230"/>
      <c r="M30" s="249"/>
      <c r="N30" s="230"/>
      <c r="O30" s="377">
        <f t="shared" si="0"/>
        <v>0</v>
      </c>
      <c r="P30" s="378">
        <f t="shared" si="1"/>
        <v>0</v>
      </c>
      <c r="Q30" s="249"/>
      <c r="R30" s="249"/>
      <c r="S30" s="249"/>
      <c r="T30" s="249"/>
      <c r="U30" s="307"/>
    </row>
    <row r="31" spans="1:21" ht="15.75">
      <c r="A31" s="741"/>
      <c r="B31" s="743"/>
      <c r="C31" s="248"/>
      <c r="D31" s="307"/>
      <c r="E31" s="307"/>
      <c r="F31" s="307"/>
      <c r="G31" s="249"/>
      <c r="H31" s="249"/>
      <c r="I31" s="205"/>
      <c r="J31" s="249"/>
      <c r="K31" s="249"/>
      <c r="L31" s="230"/>
      <c r="M31" s="249"/>
      <c r="N31" s="230"/>
      <c r="O31" s="377">
        <f t="shared" si="0"/>
        <v>0</v>
      </c>
      <c r="P31" s="378">
        <f t="shared" si="1"/>
        <v>0</v>
      </c>
      <c r="Q31" s="249"/>
      <c r="R31" s="249"/>
      <c r="S31" s="249"/>
      <c r="T31" s="249"/>
      <c r="U31" s="307"/>
    </row>
    <row r="32" spans="1:21" ht="15.75">
      <c r="A32" s="741"/>
      <c r="B32" s="743"/>
      <c r="C32" s="248"/>
      <c r="D32" s="307"/>
      <c r="E32" s="307"/>
      <c r="F32" s="307"/>
      <c r="G32" s="249"/>
      <c r="H32" s="249"/>
      <c r="I32" s="205"/>
      <c r="J32" s="249"/>
      <c r="K32" s="249"/>
      <c r="L32" s="230"/>
      <c r="M32" s="249"/>
      <c r="N32" s="230"/>
      <c r="O32" s="377"/>
      <c r="P32" s="378"/>
      <c r="Q32" s="249"/>
      <c r="R32" s="249"/>
      <c r="S32" s="249"/>
      <c r="T32" s="249"/>
      <c r="U32" s="307"/>
    </row>
    <row r="33" spans="1:21" ht="15.75">
      <c r="A33" s="741"/>
      <c r="B33" s="743"/>
      <c r="C33" s="248"/>
      <c r="D33" s="307"/>
      <c r="E33" s="307"/>
      <c r="F33" s="307"/>
      <c r="G33" s="249"/>
      <c r="H33" s="249"/>
      <c r="I33" s="205"/>
      <c r="J33" s="249"/>
      <c r="K33" s="249"/>
      <c r="L33" s="230"/>
      <c r="M33" s="249"/>
      <c r="N33" s="230"/>
      <c r="O33" s="377"/>
      <c r="P33" s="378"/>
      <c r="Q33" s="249"/>
      <c r="R33" s="249"/>
      <c r="S33" s="249"/>
      <c r="T33" s="249"/>
      <c r="U33" s="307"/>
    </row>
    <row r="34" spans="1:21" ht="15.75">
      <c r="A34" s="741"/>
      <c r="B34" s="743"/>
      <c r="C34" s="248"/>
      <c r="D34" s="307"/>
      <c r="E34" s="307"/>
      <c r="F34" s="307"/>
      <c r="G34" s="249"/>
      <c r="H34" s="249"/>
      <c r="I34" s="205"/>
      <c r="J34" s="249"/>
      <c r="K34" s="249"/>
      <c r="L34" s="230"/>
      <c r="M34" s="249"/>
      <c r="N34" s="230"/>
      <c r="O34" s="377">
        <f t="shared" si="0"/>
        <v>0</v>
      </c>
      <c r="P34" s="378">
        <f t="shared" si="1"/>
        <v>0</v>
      </c>
      <c r="Q34" s="249"/>
      <c r="R34" s="249"/>
      <c r="S34" s="249"/>
      <c r="T34" s="249"/>
      <c r="U34" s="307"/>
    </row>
    <row r="35" spans="1:21" ht="15.75">
      <c r="A35" s="741"/>
      <c r="B35" s="743"/>
      <c r="C35" s="248"/>
      <c r="D35" s="307"/>
      <c r="E35" s="307"/>
      <c r="F35" s="307"/>
      <c r="G35" s="249"/>
      <c r="H35" s="249"/>
      <c r="I35" s="205"/>
      <c r="J35" s="249"/>
      <c r="K35" s="249"/>
      <c r="L35" s="230"/>
      <c r="M35" s="249"/>
      <c r="N35" s="230"/>
      <c r="O35" s="377">
        <f t="shared" si="0"/>
        <v>0</v>
      </c>
      <c r="P35" s="378">
        <f t="shared" si="1"/>
        <v>0</v>
      </c>
      <c r="Q35" s="249"/>
      <c r="R35" s="249"/>
      <c r="S35" s="249"/>
      <c r="T35" s="249"/>
      <c r="U35" s="307"/>
    </row>
    <row r="36" spans="1:21" ht="15.75">
      <c r="A36" s="741"/>
      <c r="B36" s="743"/>
      <c r="C36" s="248"/>
      <c r="D36" s="307"/>
      <c r="E36" s="307"/>
      <c r="F36" s="307"/>
      <c r="G36" s="249"/>
      <c r="H36" s="249"/>
      <c r="I36" s="205"/>
      <c r="J36" s="249"/>
      <c r="K36" s="249"/>
      <c r="L36" s="230"/>
      <c r="M36" s="249"/>
      <c r="N36" s="230"/>
      <c r="O36" s="377">
        <f t="shared" si="0"/>
        <v>0</v>
      </c>
      <c r="P36" s="378">
        <f t="shared" si="1"/>
        <v>0</v>
      </c>
      <c r="Q36" s="249"/>
      <c r="R36" s="249"/>
      <c r="S36" s="249"/>
      <c r="T36" s="249"/>
      <c r="U36" s="307"/>
    </row>
    <row r="37" spans="1:21" ht="15.75">
      <c r="A37" s="741"/>
      <c r="B37" s="743"/>
      <c r="C37" s="248"/>
      <c r="D37" s="307"/>
      <c r="E37" s="307"/>
      <c r="F37" s="307"/>
      <c r="G37" s="249"/>
      <c r="H37" s="249"/>
      <c r="I37" s="205"/>
      <c r="J37" s="249"/>
      <c r="K37" s="249"/>
      <c r="L37" s="230"/>
      <c r="M37" s="249"/>
      <c r="N37" s="230"/>
      <c r="O37" s="377">
        <f t="shared" si="0"/>
        <v>0</v>
      </c>
      <c r="P37" s="378">
        <f t="shared" si="1"/>
        <v>0</v>
      </c>
      <c r="Q37" s="249"/>
      <c r="R37" s="249"/>
      <c r="S37" s="249"/>
      <c r="T37" s="249"/>
      <c r="U37" s="307"/>
    </row>
    <row r="38" spans="1:21" ht="15.75">
      <c r="A38" s="741"/>
      <c r="B38" s="743"/>
      <c r="C38" s="248"/>
      <c r="D38" s="307"/>
      <c r="E38" s="307"/>
      <c r="F38" s="307"/>
      <c r="G38" s="249"/>
      <c r="H38" s="249"/>
      <c r="I38" s="205"/>
      <c r="J38" s="249"/>
      <c r="K38" s="249"/>
      <c r="L38" s="230"/>
      <c r="M38" s="249"/>
      <c r="N38" s="230"/>
      <c r="O38" s="377">
        <f t="shared" si="0"/>
        <v>0</v>
      </c>
      <c r="P38" s="378">
        <f t="shared" si="1"/>
        <v>0</v>
      </c>
      <c r="Q38" s="249"/>
      <c r="R38" s="249"/>
      <c r="S38" s="249"/>
      <c r="T38" s="249"/>
      <c r="U38" s="307"/>
    </row>
    <row r="39" spans="1:21" ht="15.75">
      <c r="A39" s="741"/>
      <c r="B39" s="743"/>
      <c r="C39" s="248"/>
      <c r="D39" s="307"/>
      <c r="E39" s="307"/>
      <c r="F39" s="307"/>
      <c r="G39" s="249"/>
      <c r="H39" s="249"/>
      <c r="I39" s="205"/>
      <c r="J39" s="249"/>
      <c r="K39" s="249"/>
      <c r="L39" s="230"/>
      <c r="M39" s="249"/>
      <c r="N39" s="230"/>
      <c r="O39" s="377">
        <f t="shared" si="0"/>
        <v>0</v>
      </c>
      <c r="P39" s="378">
        <f t="shared" si="1"/>
        <v>0</v>
      </c>
      <c r="Q39" s="249"/>
      <c r="R39" s="249"/>
      <c r="S39" s="249"/>
      <c r="T39" s="249"/>
      <c r="U39" s="307"/>
    </row>
    <row r="40" spans="1:21" ht="15.75">
      <c r="A40" s="741"/>
      <c r="B40" s="743" t="s">
        <v>1458</v>
      </c>
      <c r="C40" s="248"/>
      <c r="D40" s="307"/>
      <c r="E40" s="307"/>
      <c r="F40" s="307"/>
      <c r="G40" s="249"/>
      <c r="H40" s="249"/>
      <c r="I40" s="205"/>
      <c r="J40" s="249"/>
      <c r="K40" s="249"/>
      <c r="L40" s="230"/>
      <c r="M40" s="249"/>
      <c r="N40" s="230"/>
      <c r="O40" s="377">
        <f t="shared" si="0"/>
        <v>0</v>
      </c>
      <c r="P40" s="378">
        <f t="shared" si="1"/>
        <v>0</v>
      </c>
      <c r="Q40" s="249"/>
      <c r="R40" s="249"/>
      <c r="S40" s="249"/>
      <c r="T40" s="249"/>
      <c r="U40" s="307"/>
    </row>
    <row r="41" spans="1:21" ht="15.75">
      <c r="A41" s="741"/>
      <c r="B41" s="743"/>
      <c r="C41" s="307"/>
      <c r="D41" s="307"/>
      <c r="E41" s="307"/>
      <c r="F41" s="307"/>
      <c r="G41" s="249"/>
      <c r="H41" s="249"/>
      <c r="I41" s="205"/>
      <c r="J41" s="249"/>
      <c r="K41" s="249"/>
      <c r="L41" s="230"/>
      <c r="M41" s="249"/>
      <c r="N41" s="230"/>
      <c r="O41" s="377">
        <f t="shared" si="0"/>
        <v>0</v>
      </c>
      <c r="P41" s="378">
        <f t="shared" si="1"/>
        <v>0</v>
      </c>
      <c r="Q41" s="249"/>
      <c r="R41" s="249"/>
      <c r="S41" s="249"/>
      <c r="T41" s="249"/>
      <c r="U41" s="307"/>
    </row>
    <row r="42" spans="1:21" ht="15.75">
      <c r="A42" s="741"/>
      <c r="B42" s="743"/>
      <c r="C42" s="307"/>
      <c r="D42" s="307"/>
      <c r="E42" s="307"/>
      <c r="F42" s="307"/>
      <c r="G42" s="249"/>
      <c r="H42" s="249"/>
      <c r="I42" s="205"/>
      <c r="J42" s="249"/>
      <c r="K42" s="249"/>
      <c r="L42" s="230"/>
      <c r="M42" s="249"/>
      <c r="N42" s="230"/>
      <c r="O42" s="377">
        <f t="shared" si="0"/>
        <v>0</v>
      </c>
      <c r="P42" s="378">
        <f t="shared" si="1"/>
        <v>0</v>
      </c>
      <c r="Q42" s="249"/>
      <c r="R42" s="249"/>
      <c r="S42" s="249"/>
      <c r="T42" s="249"/>
      <c r="U42" s="307"/>
    </row>
    <row r="43" spans="1:21" ht="15.75">
      <c r="A43" s="741"/>
      <c r="B43" s="743"/>
      <c r="C43" s="307"/>
      <c r="D43" s="307"/>
      <c r="E43" s="307"/>
      <c r="F43" s="307"/>
      <c r="G43" s="249"/>
      <c r="H43" s="249"/>
      <c r="I43" s="205"/>
      <c r="J43" s="249"/>
      <c r="K43" s="249"/>
      <c r="L43" s="230"/>
      <c r="M43" s="249"/>
      <c r="N43" s="230"/>
      <c r="O43" s="377">
        <f t="shared" si="0"/>
        <v>0</v>
      </c>
      <c r="P43" s="378">
        <f t="shared" si="1"/>
        <v>0</v>
      </c>
      <c r="Q43" s="249"/>
      <c r="R43" s="249"/>
      <c r="S43" s="249"/>
      <c r="T43" s="249"/>
      <c r="U43" s="307"/>
    </row>
    <row r="44" spans="1:21" ht="15.75">
      <c r="A44" s="741"/>
      <c r="B44" s="743"/>
      <c r="C44" s="307"/>
      <c r="D44" s="307"/>
      <c r="E44" s="307"/>
      <c r="F44" s="307"/>
      <c r="G44" s="249"/>
      <c r="H44" s="249"/>
      <c r="I44" s="205"/>
      <c r="J44" s="249"/>
      <c r="K44" s="249"/>
      <c r="L44" s="230"/>
      <c r="M44" s="249"/>
      <c r="N44" s="230"/>
      <c r="O44" s="377">
        <f t="shared" si="0"/>
        <v>0</v>
      </c>
      <c r="P44" s="378">
        <f t="shared" si="1"/>
        <v>0</v>
      </c>
      <c r="Q44" s="249"/>
      <c r="R44" s="249"/>
      <c r="S44" s="249"/>
      <c r="T44" s="249"/>
      <c r="U44" s="307"/>
    </row>
    <row r="45" spans="1:21" ht="15.75">
      <c r="A45" s="741"/>
      <c r="B45" s="743"/>
      <c r="C45" s="307"/>
      <c r="D45" s="307"/>
      <c r="E45" s="307"/>
      <c r="F45" s="307"/>
      <c r="G45" s="249"/>
      <c r="H45" s="249"/>
      <c r="I45" s="205"/>
      <c r="J45" s="249"/>
      <c r="K45" s="249"/>
      <c r="L45" s="230"/>
      <c r="M45" s="249"/>
      <c r="N45" s="230"/>
      <c r="O45" s="377">
        <f t="shared" si="0"/>
        <v>0</v>
      </c>
      <c r="P45" s="378">
        <f t="shared" si="1"/>
        <v>0</v>
      </c>
      <c r="Q45" s="249"/>
      <c r="R45" s="249"/>
      <c r="S45" s="249"/>
      <c r="T45" s="249"/>
      <c r="U45" s="307"/>
    </row>
    <row r="46" spans="1:21" ht="15.75">
      <c r="A46" s="741"/>
      <c r="B46" s="743"/>
      <c r="C46" s="307"/>
      <c r="D46" s="307"/>
      <c r="E46" s="307"/>
      <c r="F46" s="307"/>
      <c r="G46" s="249"/>
      <c r="H46" s="249"/>
      <c r="I46" s="205"/>
      <c r="J46" s="249"/>
      <c r="K46" s="249"/>
      <c r="L46" s="230"/>
      <c r="M46" s="249"/>
      <c r="N46" s="230"/>
      <c r="O46" s="377">
        <f t="shared" si="0"/>
        <v>0</v>
      </c>
      <c r="P46" s="378">
        <f t="shared" si="1"/>
        <v>0</v>
      </c>
      <c r="Q46" s="249"/>
      <c r="R46" s="249"/>
      <c r="S46" s="249"/>
      <c r="T46" s="249"/>
      <c r="U46" s="307"/>
    </row>
    <row r="47" spans="1:21" ht="15.75">
      <c r="A47" s="741"/>
      <c r="B47" s="743"/>
      <c r="C47" s="307"/>
      <c r="D47" s="307"/>
      <c r="E47" s="307"/>
      <c r="F47" s="307"/>
      <c r="G47" s="249"/>
      <c r="H47" s="249"/>
      <c r="I47" s="205"/>
      <c r="J47" s="249"/>
      <c r="K47" s="249"/>
      <c r="L47" s="230"/>
      <c r="M47" s="249"/>
      <c r="N47" s="230"/>
      <c r="O47" s="377">
        <f t="shared" si="0"/>
        <v>0</v>
      </c>
      <c r="P47" s="378">
        <f t="shared" si="1"/>
        <v>0</v>
      </c>
      <c r="Q47" s="249"/>
      <c r="R47" s="249"/>
      <c r="S47" s="249"/>
      <c r="T47" s="249"/>
      <c r="U47" s="307"/>
    </row>
    <row r="48" spans="1:21" ht="15.75">
      <c r="A48" s="292"/>
      <c r="B48" s="293"/>
      <c r="C48" s="292" t="s">
        <v>1379</v>
      </c>
      <c r="D48" s="293"/>
      <c r="E48" s="293"/>
      <c r="F48" s="294"/>
      <c r="G48" s="255">
        <f t="shared" ref="G48:N48" si="2">SUM(G8:G47)</f>
        <v>0</v>
      </c>
      <c r="H48" s="255">
        <f t="shared" si="2"/>
        <v>0</v>
      </c>
      <c r="I48" s="255">
        <f t="shared" si="2"/>
        <v>0</v>
      </c>
      <c r="J48" s="255">
        <f t="shared" si="2"/>
        <v>0</v>
      </c>
      <c r="K48" s="255">
        <f t="shared" si="2"/>
        <v>0</v>
      </c>
      <c r="L48" s="255">
        <f t="shared" si="2"/>
        <v>0</v>
      </c>
      <c r="M48" s="255">
        <f t="shared" si="2"/>
        <v>0</v>
      </c>
      <c r="N48" s="255">
        <f t="shared" si="2"/>
        <v>0</v>
      </c>
      <c r="O48" s="255">
        <f>SUM(O8:O47)</f>
        <v>0</v>
      </c>
      <c r="P48" s="255">
        <f>SUM(P8:P47)</f>
        <v>0</v>
      </c>
      <c r="Q48" s="256"/>
      <c r="R48" s="256"/>
      <c r="S48" s="256"/>
      <c r="T48" s="256"/>
      <c r="U48" s="256"/>
    </row>
    <row r="49" spans="1:21" ht="15.75">
      <c r="A49" s="257"/>
      <c r="B49" s="258"/>
      <c r="C49" s="258"/>
      <c r="D49" s="258"/>
      <c r="E49" s="259"/>
      <c r="F49" s="258"/>
      <c r="G49" s="258"/>
      <c r="H49" s="258"/>
      <c r="I49" s="258"/>
      <c r="J49" s="258"/>
      <c r="K49" s="258"/>
      <c r="L49" s="258"/>
      <c r="M49" s="258"/>
      <c r="N49" s="258"/>
      <c r="O49" s="380"/>
      <c r="P49" s="380"/>
      <c r="Q49" s="258"/>
      <c r="R49" s="258"/>
      <c r="S49" s="258"/>
      <c r="T49" s="258"/>
      <c r="U49" s="258"/>
    </row>
    <row r="50" spans="1:21" ht="15.75">
      <c r="A50" s="257"/>
      <c r="B50" s="258"/>
      <c r="C50" s="258"/>
      <c r="D50" s="258"/>
      <c r="E50" s="259"/>
      <c r="F50" s="258"/>
      <c r="G50" s="258"/>
      <c r="H50" s="258"/>
      <c r="I50" s="258"/>
      <c r="J50" s="258"/>
      <c r="K50" s="258"/>
      <c r="L50" s="258"/>
      <c r="M50" s="258"/>
      <c r="N50" s="258"/>
      <c r="O50" s="380"/>
      <c r="P50" s="380"/>
      <c r="Q50" s="258"/>
      <c r="R50" s="258"/>
      <c r="S50" s="258"/>
      <c r="T50" s="258"/>
      <c r="U50" s="258"/>
    </row>
    <row r="51" spans="1:21" ht="15.75">
      <c r="A51" s="257"/>
      <c r="B51" s="258"/>
      <c r="C51" s="258"/>
      <c r="D51" s="258"/>
      <c r="E51" s="259"/>
      <c r="F51" s="258"/>
      <c r="G51" s="258"/>
      <c r="H51" s="258"/>
      <c r="I51" s="258"/>
      <c r="J51" s="258"/>
      <c r="K51" s="258"/>
      <c r="L51" s="258"/>
      <c r="M51" s="258"/>
      <c r="N51" s="258"/>
      <c r="O51" s="380"/>
      <c r="P51" s="380"/>
      <c r="Q51" s="258"/>
      <c r="R51" s="258"/>
      <c r="S51" s="258"/>
      <c r="T51" s="258"/>
      <c r="U51" s="258"/>
    </row>
    <row r="52" spans="1:21" ht="15.75">
      <c r="A52" s="257"/>
      <c r="B52" s="258"/>
      <c r="C52" s="258"/>
      <c r="D52" s="258"/>
      <c r="E52" s="259"/>
      <c r="F52" s="258"/>
      <c r="G52" s="258"/>
      <c r="H52" s="258"/>
      <c r="I52" s="258"/>
      <c r="J52" s="258"/>
      <c r="K52" s="258"/>
      <c r="L52" s="258"/>
      <c r="M52" s="258"/>
      <c r="N52" s="258"/>
      <c r="O52" s="380"/>
      <c r="P52" s="380"/>
      <c r="Q52" s="258"/>
      <c r="R52" s="258"/>
      <c r="S52" s="258"/>
      <c r="T52" s="258"/>
      <c r="U52" s="258"/>
    </row>
    <row r="53" spans="1:21" ht="15.75">
      <c r="A53" s="257"/>
      <c r="B53" s="258"/>
      <c r="C53" s="258"/>
      <c r="D53" s="258"/>
      <c r="E53" s="259"/>
      <c r="F53" s="258"/>
      <c r="G53" s="258"/>
      <c r="H53" s="258"/>
      <c r="I53" s="258"/>
      <c r="J53" s="258"/>
      <c r="K53" s="258"/>
      <c r="L53" s="258"/>
      <c r="M53" s="258"/>
      <c r="N53" s="258"/>
      <c r="O53" s="380"/>
      <c r="P53" s="380"/>
      <c r="Q53" s="258"/>
      <c r="R53" s="258"/>
      <c r="S53" s="258"/>
      <c r="T53" s="258"/>
      <c r="U53" s="258"/>
    </row>
    <row r="54" spans="1:21" ht="15.75">
      <c r="A54" s="257"/>
      <c r="B54" s="258"/>
      <c r="C54" s="258"/>
      <c r="D54" s="258"/>
      <c r="E54" s="259"/>
      <c r="F54" s="258"/>
      <c r="G54" s="258"/>
      <c r="H54" s="258"/>
      <c r="I54" s="258"/>
      <c r="J54" s="258"/>
      <c r="K54" s="258"/>
      <c r="L54" s="258"/>
      <c r="M54" s="258"/>
      <c r="N54" s="258"/>
      <c r="O54" s="380"/>
      <c r="P54" s="380"/>
      <c r="Q54" s="258"/>
      <c r="R54" s="258"/>
      <c r="S54" s="258"/>
      <c r="T54" s="258"/>
      <c r="U54" s="258"/>
    </row>
    <row r="55" spans="1:21" ht="15.75">
      <c r="A55" s="257"/>
      <c r="B55" s="258"/>
      <c r="C55" s="258"/>
      <c r="D55" s="258"/>
      <c r="E55" s="259"/>
      <c r="F55" s="258"/>
      <c r="G55" s="258"/>
      <c r="H55" s="258"/>
      <c r="I55" s="258"/>
      <c r="J55" s="258"/>
      <c r="K55" s="258"/>
      <c r="L55" s="258"/>
      <c r="M55" s="258"/>
      <c r="N55" s="258"/>
      <c r="O55" s="380"/>
      <c r="P55" s="380"/>
      <c r="Q55" s="258"/>
      <c r="R55" s="258"/>
      <c r="S55" s="258"/>
      <c r="T55" s="258"/>
      <c r="U55" s="258"/>
    </row>
    <row r="56" spans="1:21" ht="15.75">
      <c r="A56" s="257"/>
      <c r="B56" s="258"/>
      <c r="C56" s="258"/>
      <c r="D56" s="258"/>
      <c r="E56" s="259"/>
      <c r="F56" s="258"/>
      <c r="G56" s="258"/>
      <c r="H56" s="258"/>
      <c r="I56" s="258"/>
      <c r="J56" s="258"/>
      <c r="K56" s="258"/>
      <c r="L56" s="258"/>
      <c r="M56" s="258"/>
      <c r="N56" s="258"/>
      <c r="O56" s="380"/>
      <c r="P56" s="380"/>
      <c r="Q56" s="258"/>
      <c r="R56" s="258"/>
      <c r="S56" s="258"/>
      <c r="T56" s="258"/>
      <c r="U56" s="258"/>
    </row>
    <row r="57" spans="1:21" ht="15.75">
      <c r="A57" s="257"/>
      <c r="B57" s="258"/>
      <c r="C57" s="258"/>
      <c r="D57" s="258"/>
      <c r="E57" s="259"/>
      <c r="F57" s="258"/>
      <c r="G57" s="258"/>
      <c r="H57" s="258"/>
      <c r="I57" s="258"/>
      <c r="J57" s="258"/>
      <c r="K57" s="258"/>
      <c r="L57" s="258"/>
      <c r="M57" s="258"/>
      <c r="N57" s="258"/>
      <c r="O57" s="380"/>
      <c r="P57" s="380"/>
      <c r="Q57" s="258"/>
      <c r="R57" s="258"/>
      <c r="S57" s="258"/>
      <c r="T57" s="258"/>
      <c r="U57" s="258"/>
    </row>
    <row r="58" spans="1:21" ht="15.75">
      <c r="A58" s="257"/>
      <c r="B58" s="258"/>
      <c r="C58" s="258"/>
      <c r="D58" s="258"/>
      <c r="E58" s="259"/>
      <c r="F58" s="258"/>
      <c r="G58" s="258"/>
      <c r="H58" s="258"/>
      <c r="I58" s="258"/>
      <c r="J58" s="258"/>
      <c r="K58" s="258"/>
      <c r="L58" s="258"/>
      <c r="M58" s="258"/>
      <c r="N58" s="258"/>
      <c r="O58" s="380"/>
      <c r="P58" s="380"/>
      <c r="Q58" s="258"/>
      <c r="R58" s="258"/>
      <c r="S58" s="258"/>
      <c r="T58" s="258"/>
      <c r="U58" s="258"/>
    </row>
    <row r="59" spans="1:21" ht="15.75">
      <c r="A59" s="257"/>
      <c r="B59" s="258"/>
      <c r="C59" s="258"/>
      <c r="D59" s="258"/>
      <c r="E59" s="259"/>
      <c r="F59" s="258"/>
      <c r="G59" s="258"/>
      <c r="H59" s="258"/>
      <c r="I59" s="258"/>
      <c r="J59" s="258"/>
      <c r="K59" s="258"/>
      <c r="L59" s="258"/>
      <c r="M59" s="258"/>
      <c r="N59" s="258"/>
      <c r="O59" s="380"/>
      <c r="P59" s="380"/>
      <c r="Q59" s="258"/>
      <c r="R59" s="258"/>
      <c r="S59" s="258"/>
      <c r="T59" s="258"/>
      <c r="U59" s="258"/>
    </row>
    <row r="60" spans="1:21" ht="15.75">
      <c r="A60" s="257"/>
      <c r="B60" s="258"/>
      <c r="C60" s="258"/>
      <c r="D60" s="258"/>
      <c r="E60" s="259"/>
      <c r="F60" s="258"/>
      <c r="G60" s="258"/>
      <c r="H60" s="258"/>
      <c r="I60" s="258"/>
      <c r="J60" s="258"/>
      <c r="K60" s="258"/>
      <c r="L60" s="258"/>
      <c r="M60" s="258"/>
      <c r="N60" s="258"/>
      <c r="O60" s="380"/>
      <c r="P60" s="380"/>
      <c r="Q60" s="258"/>
      <c r="R60" s="258"/>
      <c r="S60" s="258"/>
      <c r="T60" s="258"/>
      <c r="U60" s="258"/>
    </row>
    <row r="61" spans="1:21" ht="15.75">
      <c r="A61" s="257"/>
      <c r="B61" s="258"/>
      <c r="C61" s="258"/>
      <c r="D61" s="258"/>
      <c r="E61" s="259"/>
      <c r="F61" s="258"/>
      <c r="G61" s="258"/>
      <c r="H61" s="258"/>
      <c r="I61" s="258"/>
      <c r="J61" s="258"/>
      <c r="K61" s="258"/>
      <c r="L61" s="258"/>
      <c r="M61" s="258"/>
      <c r="N61" s="258"/>
      <c r="O61" s="380"/>
      <c r="P61" s="380"/>
      <c r="Q61" s="258"/>
      <c r="R61" s="258"/>
      <c r="S61" s="258"/>
      <c r="T61" s="258"/>
      <c r="U61" s="258"/>
    </row>
    <row r="62" spans="1:21" ht="15.75">
      <c r="A62" s="257"/>
      <c r="B62" s="258"/>
      <c r="C62" s="258"/>
      <c r="D62" s="258"/>
      <c r="E62" s="259"/>
      <c r="F62" s="258"/>
      <c r="G62" s="258"/>
      <c r="H62" s="258"/>
      <c r="I62" s="258"/>
      <c r="J62" s="258"/>
      <c r="K62" s="258"/>
      <c r="L62" s="258"/>
      <c r="M62" s="258"/>
      <c r="N62" s="258"/>
      <c r="O62" s="380"/>
      <c r="P62" s="380"/>
      <c r="Q62" s="258"/>
      <c r="R62" s="258"/>
      <c r="S62" s="258"/>
      <c r="T62" s="258"/>
      <c r="U62" s="258"/>
    </row>
    <row r="63" spans="1:21" ht="15.75">
      <c r="A63" s="257"/>
      <c r="B63" s="258"/>
      <c r="C63" s="258"/>
      <c r="D63" s="258"/>
      <c r="E63" s="259"/>
      <c r="F63" s="258"/>
      <c r="G63" s="258"/>
      <c r="H63" s="258"/>
      <c r="I63" s="258"/>
      <c r="J63" s="258"/>
      <c r="K63" s="258"/>
      <c r="L63" s="258"/>
      <c r="M63" s="258"/>
      <c r="N63" s="258"/>
      <c r="O63" s="380"/>
      <c r="P63" s="380"/>
      <c r="Q63" s="258"/>
      <c r="R63" s="258"/>
      <c r="S63" s="258"/>
      <c r="T63" s="258"/>
      <c r="U63" s="258"/>
    </row>
    <row r="64" spans="1:21" ht="15.75">
      <c r="A64" s="257"/>
      <c r="B64" s="258"/>
      <c r="C64" s="258"/>
      <c r="D64" s="258"/>
      <c r="E64" s="259"/>
      <c r="F64" s="258"/>
      <c r="G64" s="258"/>
      <c r="H64" s="258"/>
      <c r="I64" s="258"/>
      <c r="J64" s="258"/>
      <c r="K64" s="258"/>
      <c r="L64" s="258"/>
      <c r="M64" s="258"/>
      <c r="N64" s="258"/>
      <c r="O64" s="380"/>
      <c r="P64" s="380"/>
      <c r="Q64" s="258"/>
      <c r="R64" s="258"/>
      <c r="S64" s="258"/>
      <c r="T64" s="258"/>
      <c r="U64" s="258"/>
    </row>
    <row r="65" spans="1:21" ht="15.75">
      <c r="A65" s="257"/>
      <c r="B65" s="258"/>
      <c r="C65" s="258"/>
      <c r="D65" s="258"/>
      <c r="E65" s="259"/>
      <c r="F65" s="258"/>
      <c r="G65" s="258"/>
      <c r="H65" s="258"/>
      <c r="I65" s="258"/>
      <c r="J65" s="258"/>
      <c r="K65" s="258"/>
      <c r="L65" s="258"/>
      <c r="M65" s="258"/>
      <c r="N65" s="258"/>
      <c r="O65" s="380"/>
      <c r="P65" s="380"/>
      <c r="Q65" s="258"/>
      <c r="R65" s="258"/>
      <c r="S65" s="258"/>
      <c r="T65" s="258"/>
      <c r="U65" s="258"/>
    </row>
    <row r="66" spans="1:21" ht="15.75">
      <c r="A66" s="257"/>
      <c r="B66" s="258"/>
      <c r="C66" s="258"/>
      <c r="D66" s="258"/>
      <c r="E66" s="259"/>
      <c r="F66" s="258"/>
      <c r="G66" s="258"/>
      <c r="H66" s="258"/>
      <c r="I66" s="258"/>
      <c r="J66" s="258"/>
      <c r="K66" s="258"/>
      <c r="L66" s="258"/>
      <c r="M66" s="258"/>
      <c r="N66" s="258"/>
      <c r="O66" s="380"/>
      <c r="P66" s="380"/>
      <c r="Q66" s="258"/>
      <c r="R66" s="258"/>
      <c r="S66" s="258"/>
      <c r="T66" s="258"/>
      <c r="U66" s="258"/>
    </row>
    <row r="67" spans="1:21" ht="15.75">
      <c r="A67" s="257"/>
      <c r="B67" s="258"/>
      <c r="C67" s="258"/>
      <c r="D67" s="258"/>
      <c r="E67" s="259"/>
      <c r="F67" s="258"/>
      <c r="G67" s="258"/>
      <c r="H67" s="258"/>
      <c r="I67" s="258"/>
      <c r="J67" s="258"/>
      <c r="K67" s="258"/>
      <c r="L67" s="258"/>
      <c r="M67" s="258"/>
      <c r="N67" s="258"/>
      <c r="O67" s="380"/>
      <c r="P67" s="380"/>
      <c r="Q67" s="258"/>
      <c r="R67" s="258"/>
      <c r="S67" s="258"/>
      <c r="T67" s="258"/>
      <c r="U67" s="258"/>
    </row>
    <row r="68" spans="1:21" ht="15.75">
      <c r="A68" s="257"/>
      <c r="B68" s="258"/>
      <c r="C68" s="258"/>
      <c r="D68" s="258"/>
      <c r="E68" s="259"/>
      <c r="F68" s="258"/>
      <c r="G68" s="258"/>
      <c r="H68" s="258"/>
      <c r="I68" s="258"/>
      <c r="J68" s="258"/>
      <c r="K68" s="258"/>
      <c r="L68" s="258"/>
      <c r="M68" s="258"/>
      <c r="N68" s="258"/>
      <c r="O68" s="380"/>
      <c r="P68" s="380"/>
      <c r="Q68" s="258"/>
      <c r="R68" s="258"/>
      <c r="S68" s="258"/>
      <c r="T68" s="258"/>
      <c r="U68" s="258"/>
    </row>
    <row r="69" spans="1:21" ht="15.75">
      <c r="A69" s="257"/>
      <c r="B69" s="258"/>
      <c r="C69" s="258"/>
      <c r="D69" s="258"/>
      <c r="E69" s="259"/>
      <c r="F69" s="258"/>
      <c r="G69" s="258"/>
      <c r="H69" s="258"/>
      <c r="I69" s="258"/>
      <c r="J69" s="258"/>
      <c r="K69" s="258"/>
      <c r="L69" s="258"/>
      <c r="M69" s="258"/>
      <c r="N69" s="258"/>
      <c r="O69" s="380"/>
      <c r="P69" s="380"/>
      <c r="Q69" s="258"/>
      <c r="R69" s="258"/>
      <c r="S69" s="258"/>
      <c r="T69" s="258"/>
      <c r="U69" s="258"/>
    </row>
    <row r="70" spans="1:21" ht="15.75">
      <c r="A70" s="257"/>
      <c r="B70" s="258"/>
      <c r="C70" s="258"/>
      <c r="D70" s="258"/>
      <c r="E70" s="259"/>
      <c r="F70" s="258"/>
      <c r="G70" s="258"/>
      <c r="H70" s="258"/>
      <c r="I70" s="258"/>
      <c r="J70" s="258"/>
      <c r="K70" s="258"/>
      <c r="L70" s="258"/>
      <c r="M70" s="258"/>
      <c r="N70" s="258"/>
      <c r="O70" s="380"/>
      <c r="P70" s="380"/>
      <c r="Q70" s="258"/>
      <c r="R70" s="258"/>
      <c r="S70" s="258"/>
      <c r="T70" s="258"/>
      <c r="U70" s="258"/>
    </row>
    <row r="71" spans="1:21" ht="15.75">
      <c r="A71" s="257"/>
      <c r="B71" s="258"/>
      <c r="C71" s="258"/>
      <c r="D71" s="258"/>
      <c r="E71" s="259"/>
      <c r="F71" s="258"/>
      <c r="G71" s="258"/>
      <c r="H71" s="258"/>
      <c r="I71" s="258"/>
      <c r="J71" s="258"/>
      <c r="K71" s="258"/>
      <c r="L71" s="258"/>
      <c r="M71" s="258"/>
      <c r="N71" s="258"/>
      <c r="O71" s="380"/>
      <c r="P71" s="380"/>
      <c r="Q71" s="258"/>
      <c r="R71" s="258"/>
      <c r="S71" s="258"/>
      <c r="T71" s="258"/>
      <c r="U71" s="258"/>
    </row>
    <row r="72" spans="1:21" ht="15.75">
      <c r="A72" s="257"/>
      <c r="B72" s="258"/>
      <c r="C72" s="258"/>
      <c r="D72" s="258"/>
      <c r="E72" s="259"/>
      <c r="F72" s="258"/>
      <c r="G72" s="258"/>
      <c r="H72" s="258"/>
      <c r="I72" s="258"/>
      <c r="J72" s="258"/>
      <c r="K72" s="258"/>
      <c r="L72" s="258"/>
      <c r="M72" s="258"/>
      <c r="N72" s="258"/>
      <c r="O72" s="380"/>
      <c r="P72" s="380"/>
      <c r="Q72" s="258"/>
      <c r="R72" s="258"/>
      <c r="S72" s="258"/>
      <c r="T72" s="258"/>
      <c r="U72" s="258"/>
    </row>
    <row r="73" spans="1:21" ht="15.75">
      <c r="A73" s="257"/>
      <c r="B73" s="258"/>
      <c r="C73" s="258"/>
      <c r="D73" s="258"/>
      <c r="E73" s="259"/>
      <c r="F73" s="258"/>
      <c r="G73" s="258"/>
      <c r="H73" s="258"/>
      <c r="I73" s="258"/>
      <c r="J73" s="258"/>
      <c r="K73" s="258"/>
      <c r="L73" s="258"/>
      <c r="M73" s="258"/>
      <c r="N73" s="258"/>
      <c r="O73" s="380"/>
      <c r="P73" s="380"/>
      <c r="Q73" s="258"/>
      <c r="R73" s="258"/>
      <c r="S73" s="258"/>
      <c r="T73" s="258"/>
      <c r="U73" s="258"/>
    </row>
    <row r="74" spans="1:21" ht="15.75">
      <c r="A74" s="257"/>
      <c r="B74" s="258"/>
      <c r="C74" s="258"/>
      <c r="D74" s="258"/>
      <c r="E74" s="259"/>
      <c r="F74" s="258"/>
      <c r="G74" s="258"/>
      <c r="H74" s="258"/>
      <c r="I74" s="258"/>
      <c r="J74" s="258"/>
      <c r="K74" s="258"/>
      <c r="L74" s="258"/>
      <c r="M74" s="258"/>
      <c r="N74" s="258"/>
      <c r="O74" s="380"/>
      <c r="P74" s="380"/>
      <c r="Q74" s="258"/>
      <c r="R74" s="258"/>
      <c r="S74" s="258"/>
      <c r="T74" s="258"/>
      <c r="U74" s="258"/>
    </row>
    <row r="75" spans="1:21" ht="15.75">
      <c r="A75" s="257"/>
      <c r="B75" s="258"/>
      <c r="C75" s="258"/>
      <c r="D75" s="258"/>
      <c r="E75" s="259"/>
      <c r="F75" s="258"/>
      <c r="G75" s="258"/>
      <c r="H75" s="258"/>
      <c r="I75" s="258"/>
      <c r="J75" s="258"/>
      <c r="K75" s="258"/>
      <c r="L75" s="258"/>
      <c r="M75" s="258"/>
      <c r="N75" s="258"/>
      <c r="O75" s="380"/>
      <c r="P75" s="380"/>
      <c r="Q75" s="258"/>
      <c r="R75" s="258"/>
      <c r="S75" s="258"/>
      <c r="T75" s="258"/>
      <c r="U75" s="258"/>
    </row>
    <row r="76" spans="1:21" ht="15.75">
      <c r="A76" s="257"/>
      <c r="B76" s="258"/>
      <c r="C76" s="258"/>
      <c r="D76" s="258"/>
      <c r="E76" s="259"/>
      <c r="F76" s="258"/>
      <c r="G76" s="258"/>
      <c r="H76" s="258"/>
      <c r="I76" s="258"/>
      <c r="J76" s="258"/>
      <c r="K76" s="258"/>
      <c r="L76" s="258"/>
      <c r="M76" s="258"/>
      <c r="N76" s="258"/>
      <c r="O76" s="380"/>
      <c r="P76" s="380"/>
      <c r="Q76" s="258"/>
      <c r="R76" s="258"/>
      <c r="S76" s="258"/>
      <c r="T76" s="258"/>
      <c r="U76" s="258"/>
    </row>
    <row r="77" spans="1:21" ht="15.75">
      <c r="A77" s="257"/>
      <c r="B77" s="258"/>
      <c r="C77" s="258"/>
      <c r="D77" s="258"/>
      <c r="E77" s="259"/>
      <c r="F77" s="258"/>
      <c r="G77" s="258"/>
      <c r="H77" s="258"/>
      <c r="I77" s="258"/>
      <c r="J77" s="258"/>
      <c r="K77" s="258"/>
      <c r="L77" s="258"/>
      <c r="M77" s="258"/>
      <c r="N77" s="258"/>
      <c r="O77" s="380"/>
      <c r="P77" s="380"/>
      <c r="Q77" s="258"/>
      <c r="R77" s="258"/>
      <c r="S77" s="258"/>
      <c r="T77" s="258"/>
      <c r="U77" s="258"/>
    </row>
    <row r="78" spans="1:21" ht="15.75">
      <c r="A78" s="257"/>
      <c r="B78" s="258"/>
      <c r="C78" s="258"/>
      <c r="D78" s="258"/>
      <c r="E78" s="259"/>
      <c r="F78" s="258"/>
      <c r="G78" s="258"/>
      <c r="H78" s="258"/>
      <c r="I78" s="258"/>
      <c r="J78" s="258"/>
      <c r="K78" s="258"/>
      <c r="L78" s="258"/>
      <c r="M78" s="258"/>
      <c r="N78" s="258"/>
      <c r="O78" s="380"/>
      <c r="P78" s="380"/>
      <c r="Q78" s="258"/>
      <c r="R78" s="258"/>
      <c r="S78" s="258"/>
      <c r="T78" s="258"/>
      <c r="U78" s="258"/>
    </row>
    <row r="79" spans="1:21" ht="15.75">
      <c r="A79" s="257"/>
      <c r="B79" s="258"/>
      <c r="C79" s="258"/>
      <c r="D79" s="258"/>
      <c r="E79" s="259"/>
      <c r="F79" s="258"/>
      <c r="G79" s="258"/>
      <c r="H79" s="258"/>
      <c r="I79" s="258"/>
      <c r="J79" s="258"/>
      <c r="K79" s="258"/>
      <c r="L79" s="258"/>
      <c r="M79" s="258"/>
      <c r="N79" s="258"/>
      <c r="O79" s="380"/>
      <c r="P79" s="380"/>
      <c r="Q79" s="258"/>
      <c r="R79" s="258"/>
      <c r="S79" s="258"/>
      <c r="T79" s="258"/>
      <c r="U79" s="258"/>
    </row>
    <row r="80" spans="1:21" ht="15.75">
      <c r="A80" s="257"/>
      <c r="B80" s="258"/>
      <c r="C80" s="258"/>
      <c r="D80" s="258"/>
      <c r="E80" s="259"/>
      <c r="F80" s="258"/>
      <c r="G80" s="258"/>
      <c r="H80" s="258"/>
      <c r="I80" s="258"/>
      <c r="J80" s="258"/>
      <c r="K80" s="258"/>
      <c r="L80" s="258"/>
      <c r="M80" s="258"/>
      <c r="N80" s="258"/>
      <c r="O80" s="380"/>
      <c r="P80" s="380"/>
      <c r="Q80" s="258"/>
      <c r="R80" s="258"/>
      <c r="S80" s="258"/>
      <c r="T80" s="258"/>
      <c r="U80" s="258"/>
    </row>
    <row r="96" spans="1:5">
      <c r="A96" s="252"/>
      <c r="E96" s="252"/>
    </row>
    <row r="97" spans="1:5">
      <c r="A97" s="252"/>
      <c r="E97" s="252"/>
    </row>
    <row r="98" spans="1:5">
      <c r="A98" s="252"/>
      <c r="E98" s="252"/>
    </row>
    <row r="99" spans="1:5">
      <c r="A99" s="252"/>
      <c r="E99" s="252"/>
    </row>
    <row r="100" spans="1:5">
      <c r="A100" s="252"/>
      <c r="E100" s="252"/>
    </row>
    <row r="101" spans="1:5">
      <c r="A101" s="252"/>
      <c r="E101" s="252"/>
    </row>
    <row r="102" spans="1:5">
      <c r="A102" s="252"/>
      <c r="E102" s="252"/>
    </row>
    <row r="103" spans="1:5">
      <c r="A103" s="252"/>
      <c r="E103" s="252"/>
    </row>
    <row r="104" spans="1:5">
      <c r="A104" s="252"/>
      <c r="E104" s="252"/>
    </row>
    <row r="105" spans="1:5">
      <c r="A105" s="252"/>
      <c r="E105" s="252"/>
    </row>
    <row r="106" spans="1:5">
      <c r="A106" s="252"/>
      <c r="E106" s="252"/>
    </row>
    <row r="107" spans="1:5">
      <c r="A107" s="252"/>
      <c r="E107" s="252"/>
    </row>
    <row r="108" spans="1:5">
      <c r="A108" s="252"/>
      <c r="E108" s="252"/>
    </row>
    <row r="109" spans="1:5">
      <c r="A109" s="252"/>
      <c r="E109" s="252"/>
    </row>
    <row r="110" spans="1:5">
      <c r="A110" s="252"/>
      <c r="E110" s="252"/>
    </row>
    <row r="111" spans="1:5">
      <c r="A111" s="252"/>
      <c r="E111" s="252"/>
    </row>
    <row r="112" spans="1:5">
      <c r="A112" s="252"/>
      <c r="E112" s="252"/>
    </row>
    <row r="113" spans="1:5">
      <c r="A113" s="252"/>
      <c r="E113" s="252"/>
    </row>
    <row r="114" spans="1:5">
      <c r="A114" s="252"/>
      <c r="E114" s="252"/>
    </row>
    <row r="115" spans="1:5">
      <c r="A115" s="252"/>
      <c r="E115" s="252"/>
    </row>
    <row r="116" spans="1:5">
      <c r="A116" s="252"/>
      <c r="E116" s="252"/>
    </row>
    <row r="117" spans="1:5">
      <c r="A117" s="252"/>
      <c r="E117" s="252"/>
    </row>
    <row r="118" spans="1:5">
      <c r="A118" s="252"/>
      <c r="E118" s="252"/>
    </row>
    <row r="119" spans="1:5">
      <c r="A119" s="252"/>
      <c r="E119" s="252"/>
    </row>
    <row r="120" spans="1:5">
      <c r="A120" s="252"/>
      <c r="E120" s="252"/>
    </row>
    <row r="121" spans="1:5">
      <c r="A121" s="252"/>
      <c r="E121" s="252"/>
    </row>
    <row r="122" spans="1:5">
      <c r="A122" s="252"/>
      <c r="E122" s="252"/>
    </row>
    <row r="123" spans="1:5">
      <c r="A123" s="252"/>
      <c r="E123" s="252"/>
    </row>
    <row r="124" spans="1:5">
      <c r="A124" s="252"/>
      <c r="E124" s="252"/>
    </row>
    <row r="125" spans="1:5">
      <c r="A125" s="252"/>
      <c r="E125" s="252"/>
    </row>
    <row r="126" spans="1:5">
      <c r="A126" s="252"/>
      <c r="E126" s="252"/>
    </row>
    <row r="127" spans="1:5">
      <c r="A127" s="252"/>
      <c r="E127" s="252"/>
    </row>
    <row r="128" spans="1:5">
      <c r="A128" s="252"/>
      <c r="E128" s="252"/>
    </row>
    <row r="129" spans="1:5">
      <c r="A129" s="252"/>
      <c r="E129" s="252"/>
    </row>
    <row r="130" spans="1:5">
      <c r="A130" s="252"/>
      <c r="E130" s="252"/>
    </row>
    <row r="131" spans="1:5">
      <c r="A131" s="252"/>
      <c r="E131" s="252"/>
    </row>
    <row r="132" spans="1:5">
      <c r="A132" s="252"/>
      <c r="E132" s="252"/>
    </row>
    <row r="133" spans="1:5">
      <c r="A133" s="252"/>
      <c r="E133" s="252"/>
    </row>
    <row r="134" spans="1:5">
      <c r="A134" s="252"/>
      <c r="E134" s="252"/>
    </row>
    <row r="135" spans="1:5">
      <c r="A135" s="252"/>
      <c r="E135" s="252"/>
    </row>
    <row r="136" spans="1:5">
      <c r="A136" s="252"/>
      <c r="E136" s="252"/>
    </row>
    <row r="137" spans="1:5">
      <c r="A137" s="252"/>
      <c r="E137" s="252"/>
    </row>
    <row r="138" spans="1:5">
      <c r="A138" s="252"/>
      <c r="E138" s="252"/>
    </row>
    <row r="139" spans="1:5">
      <c r="A139" s="252"/>
      <c r="E139" s="252"/>
    </row>
    <row r="140" spans="1:5">
      <c r="A140" s="252"/>
      <c r="E140" s="252"/>
    </row>
    <row r="141" spans="1:5">
      <c r="A141" s="252"/>
      <c r="E141" s="252"/>
    </row>
    <row r="142" spans="1:5">
      <c r="A142" s="252"/>
      <c r="E142" s="252"/>
    </row>
    <row r="143" spans="1:5">
      <c r="A143" s="252"/>
      <c r="E143" s="252"/>
    </row>
    <row r="144" spans="1:5">
      <c r="A144" s="252"/>
      <c r="E144" s="252"/>
    </row>
    <row r="145" spans="1:5">
      <c r="A145" s="252"/>
      <c r="E145" s="252"/>
    </row>
    <row r="146" spans="1:5">
      <c r="A146" s="252"/>
      <c r="E146" s="252"/>
    </row>
    <row r="147" spans="1:5">
      <c r="A147" s="252"/>
      <c r="E147" s="252"/>
    </row>
    <row r="148" spans="1:5">
      <c r="A148" s="252"/>
      <c r="E148" s="252"/>
    </row>
    <row r="149" spans="1:5">
      <c r="A149" s="252"/>
      <c r="E149" s="252"/>
    </row>
    <row r="150" spans="1:5">
      <c r="A150" s="252"/>
      <c r="E150" s="252"/>
    </row>
    <row r="151" spans="1:5">
      <c r="A151" s="252"/>
      <c r="E151" s="252"/>
    </row>
    <row r="152" spans="1:5">
      <c r="A152" s="252"/>
      <c r="E152" s="252"/>
    </row>
    <row r="153" spans="1:5">
      <c r="A153" s="252"/>
      <c r="E153" s="252"/>
    </row>
    <row r="154" spans="1:5">
      <c r="A154" s="252"/>
      <c r="E154" s="252"/>
    </row>
    <row r="155" spans="1:5">
      <c r="A155" s="252"/>
      <c r="E155" s="252"/>
    </row>
    <row r="156" spans="1:5">
      <c r="A156" s="252"/>
      <c r="E156" s="252"/>
    </row>
    <row r="157" spans="1:5">
      <c r="A157" s="252"/>
      <c r="E157" s="252"/>
    </row>
    <row r="158" spans="1:5">
      <c r="A158" s="252"/>
      <c r="E158" s="252"/>
    </row>
    <row r="159" spans="1:5">
      <c r="A159" s="252"/>
      <c r="E159" s="252"/>
    </row>
    <row r="160" spans="1:5">
      <c r="A160" s="252"/>
      <c r="E160" s="252"/>
    </row>
    <row r="161" spans="1:5">
      <c r="A161" s="252"/>
      <c r="E161" s="252"/>
    </row>
    <row r="162" spans="1:5">
      <c r="A162" s="252"/>
      <c r="E162" s="252"/>
    </row>
    <row r="163" spans="1:5">
      <c r="A163" s="252"/>
      <c r="E163" s="252"/>
    </row>
    <row r="164" spans="1:5">
      <c r="A164" s="252"/>
      <c r="E164" s="252"/>
    </row>
  </sheetData>
  <mergeCells count="25">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D8:D9"/>
    <mergeCell ref="C8:C11"/>
    <mergeCell ref="A8:A47"/>
    <mergeCell ref="B15:B20"/>
    <mergeCell ref="C4:C6"/>
    <mergeCell ref="B8:B14"/>
    <mergeCell ref="B21:B28"/>
    <mergeCell ref="B29:B39"/>
    <mergeCell ref="B40:B4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dimension ref="A1:AA193"/>
  <sheetViews>
    <sheetView showGridLines="0" workbookViewId="0">
      <pane ySplit="7" topLeftCell="A8" activePane="bottomLeft" state="frozen"/>
      <selection activeCell="A7" sqref="A7"/>
      <selection pane="bottomLeft" activeCell="C1" sqref="C1"/>
    </sheetView>
  </sheetViews>
  <sheetFormatPr baseColWidth="10" defaultColWidth="11.42578125" defaultRowHeight="12.75"/>
  <cols>
    <col min="1" max="1" width="25.5703125" style="262" customWidth="1"/>
    <col min="2" max="2" width="38.5703125" style="262" customWidth="1"/>
    <col min="3" max="4" width="27.42578125" style="262" customWidth="1"/>
    <col min="5" max="5" width="27.42578125" style="261" customWidth="1"/>
    <col min="6" max="6" width="27.42578125" style="262" customWidth="1"/>
    <col min="7" max="7" width="15.28515625" style="262" customWidth="1"/>
    <col min="8" max="8" width="16" style="262" customWidth="1"/>
    <col min="9" max="9" width="15.28515625" style="262" customWidth="1"/>
    <col min="10" max="10" width="18.5703125" style="262" customWidth="1"/>
    <col min="11" max="11" width="15.28515625" style="262" customWidth="1"/>
    <col min="12" max="12" width="15.85546875" style="262" customWidth="1"/>
    <col min="13" max="13" width="15.28515625" style="262" customWidth="1"/>
    <col min="14" max="14" width="15" style="262" customWidth="1"/>
    <col min="15" max="15" width="15.28515625" style="262" customWidth="1"/>
    <col min="16" max="16" width="17" style="262" bestFit="1" customWidth="1"/>
    <col min="17" max="17" width="14.28515625" style="262" hidden="1" customWidth="1"/>
    <col min="18" max="18" width="14.28515625" style="262" customWidth="1"/>
    <col min="19" max="20" width="14.28515625" style="260" customWidth="1"/>
    <col min="21" max="21" width="17" style="262" customWidth="1"/>
    <col min="22" max="16384" width="11.42578125" style="262"/>
  </cols>
  <sheetData>
    <row r="1" spans="1:27" ht="18.75" customHeight="1">
      <c r="E1" s="289"/>
      <c r="G1" s="284" t="s">
        <v>91</v>
      </c>
      <c r="I1" s="284"/>
      <c r="J1" s="284"/>
      <c r="K1" s="284"/>
      <c r="L1" s="284"/>
      <c r="M1" s="284"/>
      <c r="N1" s="284"/>
      <c r="O1" s="284"/>
      <c r="P1" s="284"/>
      <c r="Q1" s="284"/>
      <c r="R1" s="284"/>
      <c r="S1" s="284"/>
      <c r="T1" s="284"/>
      <c r="U1" s="284"/>
      <c r="V1" s="284"/>
      <c r="W1" s="284"/>
      <c r="X1" s="284"/>
      <c r="Y1" s="284"/>
      <c r="Z1" s="284"/>
      <c r="AA1" s="284"/>
    </row>
    <row r="2" spans="1:27" ht="18.75">
      <c r="A2" s="268" t="s">
        <v>1348</v>
      </c>
      <c r="E2" s="289"/>
      <c r="G2" s="284"/>
      <c r="I2" s="284"/>
      <c r="J2" s="284"/>
      <c r="K2" s="284"/>
      <c r="L2" s="284"/>
      <c r="M2" s="284"/>
      <c r="N2" s="284"/>
      <c r="O2" s="284"/>
      <c r="P2" s="284"/>
      <c r="Q2" s="284"/>
      <c r="R2" s="284"/>
      <c r="S2" s="284"/>
      <c r="T2" s="284"/>
      <c r="U2" s="284"/>
      <c r="V2" s="284"/>
      <c r="W2" s="284"/>
      <c r="X2" s="284"/>
      <c r="Y2" s="284"/>
      <c r="Z2" s="284"/>
      <c r="AA2" s="284"/>
    </row>
    <row r="3" spans="1:27" ht="18.75">
      <c r="A3" s="315" t="s">
        <v>1475</v>
      </c>
      <c r="E3" s="289"/>
      <c r="G3" s="284"/>
      <c r="I3" s="284"/>
      <c r="J3" s="284"/>
      <c r="K3" s="284"/>
      <c r="L3" s="284"/>
      <c r="M3" s="284"/>
      <c r="N3" s="284"/>
      <c r="O3" s="284"/>
      <c r="P3" s="284"/>
      <c r="Q3" s="284"/>
      <c r="R3" s="284"/>
      <c r="S3" s="284"/>
      <c r="T3" s="284"/>
      <c r="U3" s="284"/>
      <c r="V3" s="284"/>
      <c r="W3" s="284"/>
      <c r="X3" s="284"/>
      <c r="Y3" s="284"/>
      <c r="Z3" s="284"/>
      <c r="AA3" s="284"/>
    </row>
    <row r="4" spans="1:27" ht="15">
      <c r="A4" s="367" t="s">
        <v>1476</v>
      </c>
      <c r="B4" s="268"/>
      <c r="C4" s="268"/>
      <c r="D4" s="268"/>
      <c r="E4" s="247"/>
      <c r="F4" s="268"/>
      <c r="G4" s="268"/>
      <c r="H4" s="268"/>
      <c r="I4" s="268"/>
      <c r="J4" s="268"/>
      <c r="K4" s="268"/>
      <c r="L4" s="268"/>
      <c r="M4" s="268"/>
      <c r="N4" s="268"/>
      <c r="O4" s="268"/>
      <c r="P4" s="268"/>
      <c r="Q4" s="268"/>
      <c r="R4" s="268"/>
      <c r="S4" s="268"/>
      <c r="T4" s="268"/>
      <c r="U4" s="268"/>
    </row>
    <row r="5" spans="1:27" s="66" customFormat="1" ht="23.25" customHeight="1">
      <c r="A5" s="706" t="s">
        <v>97</v>
      </c>
      <c r="B5" s="705" t="s">
        <v>111</v>
      </c>
      <c r="C5" s="718" t="s">
        <v>86</v>
      </c>
      <c r="D5" s="718" t="s">
        <v>87</v>
      </c>
      <c r="E5" s="718" t="s">
        <v>392</v>
      </c>
      <c r="F5" s="718" t="s">
        <v>88</v>
      </c>
      <c r="G5" s="721" t="s">
        <v>100</v>
      </c>
      <c r="H5" s="722"/>
      <c r="I5" s="722"/>
      <c r="J5" s="722"/>
      <c r="K5" s="722"/>
      <c r="L5" s="722"/>
      <c r="M5" s="722"/>
      <c r="N5" s="723"/>
      <c r="O5" s="724" t="s">
        <v>101</v>
      </c>
      <c r="P5" s="725"/>
      <c r="Q5" s="705" t="s">
        <v>102</v>
      </c>
      <c r="R5" s="705" t="s">
        <v>103</v>
      </c>
      <c r="S5" s="705" t="s">
        <v>110</v>
      </c>
      <c r="T5" s="705" t="s">
        <v>109</v>
      </c>
      <c r="U5" s="728" t="s">
        <v>89</v>
      </c>
    </row>
    <row r="6" spans="1:27" s="66" customFormat="1" ht="15" customHeight="1">
      <c r="A6" s="706"/>
      <c r="B6" s="706"/>
      <c r="C6" s="719"/>
      <c r="D6" s="719"/>
      <c r="E6" s="719"/>
      <c r="F6" s="719"/>
      <c r="G6" s="721" t="s">
        <v>104</v>
      </c>
      <c r="H6" s="723"/>
      <c r="I6" s="721" t="s">
        <v>105</v>
      </c>
      <c r="J6" s="723"/>
      <c r="K6" s="721" t="s">
        <v>106</v>
      </c>
      <c r="L6" s="723"/>
      <c r="M6" s="721" t="s">
        <v>107</v>
      </c>
      <c r="N6" s="723"/>
      <c r="O6" s="726"/>
      <c r="P6" s="727"/>
      <c r="Q6" s="706"/>
      <c r="R6" s="706"/>
      <c r="S6" s="706"/>
      <c r="T6" s="706"/>
      <c r="U6" s="729"/>
    </row>
    <row r="7" spans="1:27" s="66" customFormat="1" ht="24" customHeight="1">
      <c r="A7" s="707"/>
      <c r="B7" s="707"/>
      <c r="C7" s="720"/>
      <c r="D7" s="720"/>
      <c r="E7" s="720"/>
      <c r="F7" s="720"/>
      <c r="G7" s="435" t="s">
        <v>108</v>
      </c>
      <c r="H7" s="435" t="s">
        <v>12</v>
      </c>
      <c r="I7" s="435" t="s">
        <v>108</v>
      </c>
      <c r="J7" s="435" t="s">
        <v>12</v>
      </c>
      <c r="K7" s="435" t="s">
        <v>108</v>
      </c>
      <c r="L7" s="435" t="s">
        <v>12</v>
      </c>
      <c r="M7" s="435" t="s">
        <v>108</v>
      </c>
      <c r="N7" s="435" t="s">
        <v>12</v>
      </c>
      <c r="O7" s="435" t="s">
        <v>108</v>
      </c>
      <c r="P7" s="435" t="s">
        <v>12</v>
      </c>
      <c r="Q7" s="707"/>
      <c r="R7" s="707"/>
      <c r="S7" s="707"/>
      <c r="T7" s="707"/>
      <c r="U7" s="730"/>
    </row>
    <row r="8" spans="1:27" ht="15.75" customHeight="1">
      <c r="A8" s="436"/>
      <c r="B8" s="437"/>
      <c r="C8" s="438"/>
      <c r="D8" s="438"/>
      <c r="E8" s="439"/>
      <c r="F8" s="438"/>
      <c r="G8" s="440"/>
      <c r="H8" s="440"/>
      <c r="I8" s="440"/>
      <c r="J8" s="440"/>
      <c r="K8" s="440"/>
      <c r="L8" s="440"/>
      <c r="M8" s="440"/>
      <c r="N8" s="440"/>
      <c r="O8" s="440"/>
      <c r="P8" s="440"/>
      <c r="Q8" s="441"/>
      <c r="R8" s="441"/>
      <c r="S8" s="441"/>
      <c r="T8" s="441"/>
      <c r="U8" s="442"/>
    </row>
    <row r="9" spans="1:27" ht="15.75">
      <c r="A9" s="748" t="s">
        <v>1461</v>
      </c>
      <c r="B9" s="743" t="s">
        <v>1459</v>
      </c>
      <c r="C9" s="307"/>
      <c r="D9" s="249"/>
      <c r="E9" s="307"/>
      <c r="F9" s="307"/>
      <c r="G9" s="250"/>
      <c r="H9" s="345"/>
      <c r="I9" s="347"/>
      <c r="J9" s="345"/>
      <c r="K9" s="347"/>
      <c r="L9" s="345"/>
      <c r="M9" s="347"/>
      <c r="N9" s="345"/>
      <c r="O9" s="382">
        <f t="shared" ref="O9:O40" si="0">G9+I9+K9+M9</f>
        <v>0</v>
      </c>
      <c r="P9" s="383">
        <f t="shared" ref="P9:P40" si="1">H9+J9+L9+N9</f>
        <v>0</v>
      </c>
      <c r="Q9" s="345"/>
      <c r="R9" s="345"/>
      <c r="S9" s="249"/>
      <c r="T9" s="249"/>
      <c r="U9" s="249"/>
    </row>
    <row r="10" spans="1:27" ht="15.75">
      <c r="A10" s="749"/>
      <c r="B10" s="743"/>
      <c r="C10" s="307"/>
      <c r="D10" s="249"/>
      <c r="E10" s="307"/>
      <c r="F10" s="307"/>
      <c r="G10" s="250"/>
      <c r="H10" s="345"/>
      <c r="I10" s="347"/>
      <c r="J10" s="345"/>
      <c r="K10" s="347"/>
      <c r="L10" s="345"/>
      <c r="M10" s="347"/>
      <c r="N10" s="345"/>
      <c r="O10" s="382">
        <f t="shared" si="0"/>
        <v>0</v>
      </c>
      <c r="P10" s="383">
        <f t="shared" si="1"/>
        <v>0</v>
      </c>
      <c r="Q10" s="345"/>
      <c r="R10" s="345"/>
      <c r="S10" s="249"/>
      <c r="T10" s="249"/>
      <c r="U10" s="249"/>
    </row>
    <row r="11" spans="1:27" ht="15.75">
      <c r="A11" s="749"/>
      <c r="B11" s="743"/>
      <c r="C11" s="307"/>
      <c r="D11" s="249"/>
      <c r="E11" s="307"/>
      <c r="F11" s="307"/>
      <c r="G11" s="250"/>
      <c r="H11" s="345"/>
      <c r="I11" s="347"/>
      <c r="J11" s="345"/>
      <c r="K11" s="347"/>
      <c r="L11" s="345"/>
      <c r="M11" s="347"/>
      <c r="N11" s="345"/>
      <c r="O11" s="382">
        <f t="shared" si="0"/>
        <v>0</v>
      </c>
      <c r="P11" s="383">
        <f t="shared" si="1"/>
        <v>0</v>
      </c>
      <c r="Q11" s="345"/>
      <c r="R11" s="345"/>
      <c r="S11" s="249"/>
      <c r="T11" s="249"/>
      <c r="U11" s="249"/>
    </row>
    <row r="12" spans="1:27" ht="15.75">
      <c r="A12" s="749"/>
      <c r="B12" s="743"/>
      <c r="C12" s="307"/>
      <c r="D12" s="249"/>
      <c r="E12" s="307"/>
      <c r="F12" s="307"/>
      <c r="G12" s="250"/>
      <c r="H12" s="345"/>
      <c r="I12" s="347"/>
      <c r="J12" s="345"/>
      <c r="K12" s="347"/>
      <c r="L12" s="345"/>
      <c r="M12" s="347"/>
      <c r="N12" s="345"/>
      <c r="O12" s="382">
        <f t="shared" si="0"/>
        <v>0</v>
      </c>
      <c r="P12" s="383">
        <f t="shared" si="1"/>
        <v>0</v>
      </c>
      <c r="Q12" s="345"/>
      <c r="R12" s="345"/>
      <c r="S12" s="249"/>
      <c r="T12" s="249"/>
      <c r="U12" s="249"/>
    </row>
    <row r="13" spans="1:27" ht="15.75">
      <c r="A13" s="749"/>
      <c r="B13" s="743"/>
      <c r="C13" s="307"/>
      <c r="D13" s="249"/>
      <c r="E13" s="307"/>
      <c r="F13" s="307"/>
      <c r="G13" s="250"/>
      <c r="H13" s="345"/>
      <c r="I13" s="347"/>
      <c r="J13" s="345"/>
      <c r="K13" s="347"/>
      <c r="L13" s="345"/>
      <c r="M13" s="347"/>
      <c r="N13" s="345"/>
      <c r="O13" s="382">
        <f t="shared" si="0"/>
        <v>0</v>
      </c>
      <c r="P13" s="383">
        <f t="shared" si="1"/>
        <v>0</v>
      </c>
      <c r="Q13" s="345"/>
      <c r="R13" s="345"/>
      <c r="S13" s="249"/>
      <c r="T13" s="249"/>
      <c r="U13" s="249"/>
    </row>
    <row r="14" spans="1:27" ht="15.75">
      <c r="A14" s="749"/>
      <c r="B14" s="743"/>
      <c r="C14" s="307"/>
      <c r="D14" s="249"/>
      <c r="E14" s="307"/>
      <c r="F14" s="307"/>
      <c r="G14" s="250"/>
      <c r="H14" s="345"/>
      <c r="I14" s="347"/>
      <c r="J14" s="345"/>
      <c r="K14" s="347"/>
      <c r="L14" s="345"/>
      <c r="M14" s="347"/>
      <c r="N14" s="345"/>
      <c r="O14" s="382">
        <f t="shared" si="0"/>
        <v>0</v>
      </c>
      <c r="P14" s="383">
        <f t="shared" si="1"/>
        <v>0</v>
      </c>
      <c r="Q14" s="345"/>
      <c r="R14" s="345"/>
      <c r="S14" s="249"/>
      <c r="T14" s="249"/>
      <c r="U14" s="249"/>
    </row>
    <row r="15" spans="1:27" ht="15.75">
      <c r="A15" s="749"/>
      <c r="B15" s="743"/>
      <c r="C15" s="307"/>
      <c r="D15" s="249"/>
      <c r="E15" s="307"/>
      <c r="F15" s="307"/>
      <c r="G15" s="250"/>
      <c r="H15" s="345"/>
      <c r="I15" s="347"/>
      <c r="J15" s="345"/>
      <c r="K15" s="347"/>
      <c r="L15" s="345"/>
      <c r="M15" s="347"/>
      <c r="N15" s="345"/>
      <c r="O15" s="382">
        <f t="shared" si="0"/>
        <v>0</v>
      </c>
      <c r="P15" s="383">
        <f t="shared" si="1"/>
        <v>0</v>
      </c>
      <c r="Q15" s="345"/>
      <c r="R15" s="345"/>
      <c r="S15" s="249"/>
      <c r="T15" s="249"/>
      <c r="U15" s="249"/>
    </row>
    <row r="16" spans="1:27" ht="15.75">
      <c r="A16" s="750"/>
      <c r="B16" s="743"/>
      <c r="C16" s="307"/>
      <c r="D16" s="249"/>
      <c r="E16" s="307"/>
      <c r="F16" s="307"/>
      <c r="G16" s="250"/>
      <c r="H16" s="345"/>
      <c r="I16" s="347"/>
      <c r="J16" s="345"/>
      <c r="K16" s="347"/>
      <c r="L16" s="345"/>
      <c r="M16" s="347"/>
      <c r="N16" s="345"/>
      <c r="O16" s="382">
        <f t="shared" si="0"/>
        <v>0</v>
      </c>
      <c r="P16" s="383">
        <f t="shared" si="1"/>
        <v>0</v>
      </c>
      <c r="Q16" s="345"/>
      <c r="R16" s="345"/>
      <c r="S16" s="249"/>
      <c r="T16" s="249"/>
      <c r="U16" s="249"/>
    </row>
    <row r="17" spans="1:21" ht="15.75" customHeight="1">
      <c r="A17" s="740" t="s">
        <v>1460</v>
      </c>
      <c r="B17" s="740" t="s">
        <v>1462</v>
      </c>
      <c r="C17" s="307"/>
      <c r="D17" s="249"/>
      <c r="E17" s="307"/>
      <c r="F17" s="307"/>
      <c r="G17" s="249"/>
      <c r="H17" s="345"/>
      <c r="I17" s="345"/>
      <c r="J17" s="345"/>
      <c r="K17" s="345"/>
      <c r="L17" s="345"/>
      <c r="M17" s="345"/>
      <c r="N17" s="345"/>
      <c r="O17" s="382">
        <f t="shared" si="0"/>
        <v>0</v>
      </c>
      <c r="P17" s="383">
        <f t="shared" si="1"/>
        <v>0</v>
      </c>
      <c r="Q17" s="345"/>
      <c r="R17" s="345"/>
      <c r="S17" s="249"/>
      <c r="T17" s="249"/>
      <c r="U17" s="249"/>
    </row>
    <row r="18" spans="1:21" ht="15.75">
      <c r="A18" s="741"/>
      <c r="B18" s="741"/>
      <c r="C18" s="307"/>
      <c r="D18" s="249"/>
      <c r="E18" s="307"/>
      <c r="F18" s="307"/>
      <c r="G18" s="249"/>
      <c r="H18" s="345"/>
      <c r="I18" s="345"/>
      <c r="J18" s="345"/>
      <c r="K18" s="345"/>
      <c r="L18" s="345"/>
      <c r="M18" s="345"/>
      <c r="N18" s="345"/>
      <c r="O18" s="382">
        <f t="shared" si="0"/>
        <v>0</v>
      </c>
      <c r="P18" s="383">
        <f t="shared" si="1"/>
        <v>0</v>
      </c>
      <c r="Q18" s="345"/>
      <c r="R18" s="345"/>
      <c r="S18" s="249"/>
      <c r="T18" s="249"/>
      <c r="U18" s="249"/>
    </row>
    <row r="19" spans="1:21" ht="15.75">
      <c r="A19" s="741"/>
      <c r="B19" s="741"/>
      <c r="C19" s="307"/>
      <c r="D19" s="249"/>
      <c r="E19" s="307"/>
      <c r="F19" s="307"/>
      <c r="G19" s="249"/>
      <c r="H19" s="345"/>
      <c r="I19" s="345"/>
      <c r="J19" s="345"/>
      <c r="K19" s="345"/>
      <c r="L19" s="345"/>
      <c r="M19" s="345"/>
      <c r="N19" s="345"/>
      <c r="O19" s="382">
        <f t="shared" si="0"/>
        <v>0</v>
      </c>
      <c r="P19" s="383">
        <f t="shared" si="1"/>
        <v>0</v>
      </c>
      <c r="Q19" s="345"/>
      <c r="R19" s="345"/>
      <c r="S19" s="249"/>
      <c r="T19" s="249"/>
      <c r="U19" s="249"/>
    </row>
    <row r="20" spans="1:21" ht="15.75">
      <c r="A20" s="741"/>
      <c r="B20" s="741"/>
      <c r="C20" s="307"/>
      <c r="D20" s="249"/>
      <c r="E20" s="307"/>
      <c r="F20" s="307"/>
      <c r="G20" s="249"/>
      <c r="H20" s="345"/>
      <c r="I20" s="345"/>
      <c r="J20" s="345"/>
      <c r="K20" s="345"/>
      <c r="L20" s="345"/>
      <c r="M20" s="345"/>
      <c r="N20" s="345"/>
      <c r="O20" s="382">
        <f t="shared" si="0"/>
        <v>0</v>
      </c>
      <c r="P20" s="383">
        <f t="shared" si="1"/>
        <v>0</v>
      </c>
      <c r="Q20" s="345"/>
      <c r="R20" s="345"/>
      <c r="S20" s="249"/>
      <c r="T20" s="249"/>
      <c r="U20" s="249"/>
    </row>
    <row r="21" spans="1:21" ht="15.75">
      <c r="A21" s="741"/>
      <c r="B21" s="741"/>
      <c r="C21" s="307"/>
      <c r="D21" s="249"/>
      <c r="E21" s="307"/>
      <c r="F21" s="307"/>
      <c r="G21" s="249"/>
      <c r="H21" s="345"/>
      <c r="I21" s="345"/>
      <c r="J21" s="345"/>
      <c r="K21" s="345"/>
      <c r="L21" s="345"/>
      <c r="M21" s="345"/>
      <c r="N21" s="345"/>
      <c r="O21" s="382">
        <f t="shared" si="0"/>
        <v>0</v>
      </c>
      <c r="P21" s="383">
        <f t="shared" si="1"/>
        <v>0</v>
      </c>
      <c r="Q21" s="345"/>
      <c r="R21" s="345"/>
      <c r="S21" s="249"/>
      <c r="T21" s="249"/>
      <c r="U21" s="249"/>
    </row>
    <row r="22" spans="1:21" ht="15.75">
      <c r="A22" s="741"/>
      <c r="B22" s="742"/>
      <c r="C22" s="307"/>
      <c r="D22" s="249"/>
      <c r="E22" s="307"/>
      <c r="F22" s="307"/>
      <c r="G22" s="249"/>
      <c r="H22" s="345"/>
      <c r="I22" s="345"/>
      <c r="J22" s="345"/>
      <c r="K22" s="345"/>
      <c r="L22" s="345"/>
      <c r="M22" s="345"/>
      <c r="N22" s="345"/>
      <c r="O22" s="382">
        <f t="shared" si="0"/>
        <v>0</v>
      </c>
      <c r="P22" s="383">
        <f t="shared" si="1"/>
        <v>0</v>
      </c>
      <c r="Q22" s="345"/>
      <c r="R22" s="345"/>
      <c r="S22" s="249"/>
      <c r="T22" s="249"/>
      <c r="U22" s="249"/>
    </row>
    <row r="23" spans="1:21" ht="15.75" customHeight="1">
      <c r="A23" s="741"/>
      <c r="B23" s="740" t="s">
        <v>1463</v>
      </c>
      <c r="C23" s="307"/>
      <c r="D23" s="249"/>
      <c r="E23" s="307"/>
      <c r="F23" s="307"/>
      <c r="G23" s="250"/>
      <c r="H23" s="346"/>
      <c r="I23" s="347"/>
      <c r="J23" s="346"/>
      <c r="K23" s="347"/>
      <c r="L23" s="346"/>
      <c r="M23" s="347"/>
      <c r="N23" s="346"/>
      <c r="O23" s="382">
        <f t="shared" si="0"/>
        <v>0</v>
      </c>
      <c r="P23" s="384">
        <f t="shared" si="1"/>
        <v>0</v>
      </c>
      <c r="Q23" s="344"/>
      <c r="R23" s="344"/>
      <c r="S23" s="249"/>
      <c r="T23" s="249"/>
      <c r="U23" s="249"/>
    </row>
    <row r="24" spans="1:21" ht="15.75">
      <c r="A24" s="741"/>
      <c r="B24" s="741"/>
      <c r="C24" s="307"/>
      <c r="D24" s="249"/>
      <c r="E24" s="307"/>
      <c r="F24" s="307"/>
      <c r="G24" s="250"/>
      <c r="H24" s="346"/>
      <c r="I24" s="347"/>
      <c r="J24" s="346"/>
      <c r="K24" s="347"/>
      <c r="L24" s="346"/>
      <c r="M24" s="347"/>
      <c r="N24" s="346"/>
      <c r="O24" s="382">
        <f t="shared" si="0"/>
        <v>0</v>
      </c>
      <c r="P24" s="384">
        <f t="shared" si="1"/>
        <v>0</v>
      </c>
      <c r="Q24" s="344"/>
      <c r="R24" s="344"/>
      <c r="S24" s="249"/>
      <c r="T24" s="249"/>
      <c r="U24" s="249"/>
    </row>
    <row r="25" spans="1:21" ht="15.75">
      <c r="A25" s="741"/>
      <c r="B25" s="741"/>
      <c r="C25" s="307"/>
      <c r="D25" s="249"/>
      <c r="E25" s="307"/>
      <c r="F25" s="307"/>
      <c r="G25" s="250"/>
      <c r="H25" s="346"/>
      <c r="I25" s="347"/>
      <c r="J25" s="346"/>
      <c r="K25" s="347"/>
      <c r="L25" s="346"/>
      <c r="M25" s="347"/>
      <c r="N25" s="346"/>
      <c r="O25" s="382">
        <f t="shared" si="0"/>
        <v>0</v>
      </c>
      <c r="P25" s="384">
        <f t="shared" si="1"/>
        <v>0</v>
      </c>
      <c r="Q25" s="344"/>
      <c r="R25" s="344"/>
      <c r="S25" s="249"/>
      <c r="T25" s="249"/>
      <c r="U25" s="249"/>
    </row>
    <row r="26" spans="1:21" ht="15.75">
      <c r="A26" s="741"/>
      <c r="B26" s="741"/>
      <c r="C26" s="307"/>
      <c r="D26" s="249"/>
      <c r="E26" s="307"/>
      <c r="F26" s="307"/>
      <c r="G26" s="249"/>
      <c r="H26" s="346"/>
      <c r="I26" s="345"/>
      <c r="J26" s="345"/>
      <c r="K26" s="345"/>
      <c r="L26" s="345"/>
      <c r="M26" s="345"/>
      <c r="N26" s="345"/>
      <c r="O26" s="382">
        <f t="shared" si="0"/>
        <v>0</v>
      </c>
      <c r="P26" s="383">
        <f t="shared" si="1"/>
        <v>0</v>
      </c>
      <c r="Q26" s="249"/>
      <c r="R26" s="249"/>
      <c r="S26" s="249"/>
      <c r="T26" s="249"/>
      <c r="U26" s="249"/>
    </row>
    <row r="27" spans="1:21" ht="15.75">
      <c r="A27" s="741"/>
      <c r="B27" s="741"/>
      <c r="C27" s="307"/>
      <c r="D27" s="249"/>
      <c r="E27" s="307"/>
      <c r="F27" s="307"/>
      <c r="G27" s="249"/>
      <c r="H27" s="346"/>
      <c r="I27" s="345"/>
      <c r="J27" s="345"/>
      <c r="K27" s="345"/>
      <c r="L27" s="345"/>
      <c r="M27" s="345"/>
      <c r="N27" s="345"/>
      <c r="O27" s="382">
        <f t="shared" si="0"/>
        <v>0</v>
      </c>
      <c r="P27" s="383">
        <f t="shared" si="1"/>
        <v>0</v>
      </c>
      <c r="Q27" s="249"/>
      <c r="R27" s="249"/>
      <c r="S27" s="249"/>
      <c r="T27" s="249"/>
      <c r="U27" s="249"/>
    </row>
    <row r="28" spans="1:21" ht="15.75">
      <c r="A28" s="741"/>
      <c r="B28" s="741"/>
      <c r="C28" s="307"/>
      <c r="D28" s="249"/>
      <c r="E28" s="307"/>
      <c r="F28" s="307"/>
      <c r="G28" s="249"/>
      <c r="H28" s="346"/>
      <c r="I28" s="345"/>
      <c r="J28" s="345"/>
      <c r="K28" s="345"/>
      <c r="L28" s="345"/>
      <c r="M28" s="345"/>
      <c r="N28" s="345"/>
      <c r="O28" s="382">
        <f t="shared" si="0"/>
        <v>0</v>
      </c>
      <c r="P28" s="383">
        <f t="shared" si="1"/>
        <v>0</v>
      </c>
      <c r="Q28" s="249"/>
      <c r="R28" s="249"/>
      <c r="S28" s="249"/>
      <c r="T28" s="249"/>
      <c r="U28" s="249"/>
    </row>
    <row r="29" spans="1:21" ht="15.75">
      <c r="A29" s="741"/>
      <c r="B29" s="743" t="s">
        <v>1464</v>
      </c>
      <c r="C29" s="307"/>
      <c r="D29" s="249"/>
      <c r="E29" s="307"/>
      <c r="F29" s="307"/>
      <c r="G29" s="249"/>
      <c r="H29" s="346"/>
      <c r="I29" s="345"/>
      <c r="J29" s="345"/>
      <c r="K29" s="345"/>
      <c r="L29" s="345"/>
      <c r="M29" s="345"/>
      <c r="N29" s="345"/>
      <c r="O29" s="382">
        <f t="shared" si="0"/>
        <v>0</v>
      </c>
      <c r="P29" s="383">
        <f t="shared" si="1"/>
        <v>0</v>
      </c>
      <c r="Q29" s="249"/>
      <c r="R29" s="249"/>
      <c r="S29" s="249"/>
      <c r="T29" s="249"/>
      <c r="U29" s="249"/>
    </row>
    <row r="30" spans="1:21" ht="15.75">
      <c r="A30" s="741"/>
      <c r="B30" s="743"/>
      <c r="C30" s="307"/>
      <c r="D30" s="249"/>
      <c r="E30" s="307"/>
      <c r="F30" s="307"/>
      <c r="G30" s="249"/>
      <c r="H30" s="346"/>
      <c r="I30" s="345"/>
      <c r="J30" s="345"/>
      <c r="K30" s="345"/>
      <c r="L30" s="345"/>
      <c r="M30" s="345"/>
      <c r="N30" s="345"/>
      <c r="O30" s="382">
        <f t="shared" si="0"/>
        <v>0</v>
      </c>
      <c r="P30" s="383">
        <f t="shared" si="1"/>
        <v>0</v>
      </c>
      <c r="Q30" s="249"/>
      <c r="R30" s="249"/>
      <c r="S30" s="249"/>
      <c r="T30" s="249"/>
      <c r="U30" s="249"/>
    </row>
    <row r="31" spans="1:21" ht="15.75">
      <c r="A31" s="741"/>
      <c r="B31" s="743"/>
      <c r="C31" s="307"/>
      <c r="D31" s="249"/>
      <c r="E31" s="307"/>
      <c r="F31" s="307"/>
      <c r="G31" s="249"/>
      <c r="H31" s="346"/>
      <c r="I31" s="345"/>
      <c r="J31" s="345"/>
      <c r="K31" s="345"/>
      <c r="L31" s="345"/>
      <c r="M31" s="345"/>
      <c r="N31" s="345"/>
      <c r="O31" s="382">
        <f t="shared" si="0"/>
        <v>0</v>
      </c>
      <c r="P31" s="383">
        <f t="shared" si="1"/>
        <v>0</v>
      </c>
      <c r="Q31" s="249"/>
      <c r="R31" s="249"/>
      <c r="S31" s="249"/>
      <c r="T31" s="249"/>
      <c r="U31" s="249"/>
    </row>
    <row r="32" spans="1:21" ht="15.75">
      <c r="A32" s="741"/>
      <c r="B32" s="743"/>
      <c r="C32" s="307"/>
      <c r="D32" s="249"/>
      <c r="E32" s="307"/>
      <c r="F32" s="307"/>
      <c r="G32" s="249"/>
      <c r="H32" s="346"/>
      <c r="I32" s="345"/>
      <c r="J32" s="345"/>
      <c r="K32" s="345"/>
      <c r="L32" s="345"/>
      <c r="M32" s="345"/>
      <c r="N32" s="345"/>
      <c r="O32" s="382">
        <f t="shared" si="0"/>
        <v>0</v>
      </c>
      <c r="P32" s="383">
        <f t="shared" si="1"/>
        <v>0</v>
      </c>
      <c r="Q32" s="249"/>
      <c r="R32" s="249"/>
      <c r="S32" s="249"/>
      <c r="T32" s="249"/>
      <c r="U32" s="249"/>
    </row>
    <row r="33" spans="1:21" ht="15.75">
      <c r="A33" s="741"/>
      <c r="B33" s="743"/>
      <c r="C33" s="307"/>
      <c r="D33" s="249"/>
      <c r="E33" s="307"/>
      <c r="F33" s="307"/>
      <c r="G33" s="249"/>
      <c r="H33" s="346"/>
      <c r="I33" s="345"/>
      <c r="J33" s="345"/>
      <c r="K33" s="345"/>
      <c r="L33" s="345"/>
      <c r="M33" s="345"/>
      <c r="N33" s="345"/>
      <c r="O33" s="382">
        <f t="shared" si="0"/>
        <v>0</v>
      </c>
      <c r="P33" s="383">
        <f t="shared" si="1"/>
        <v>0</v>
      </c>
      <c r="Q33" s="249"/>
      <c r="R33" s="249"/>
      <c r="S33" s="249"/>
      <c r="T33" s="249"/>
      <c r="U33" s="249"/>
    </row>
    <row r="34" spans="1:21" ht="15.75">
      <c r="A34" s="741"/>
      <c r="B34" s="743" t="s">
        <v>1465</v>
      </c>
      <c r="C34" s="307"/>
      <c r="D34" s="249"/>
      <c r="E34" s="307"/>
      <c r="F34" s="307"/>
      <c r="G34" s="249"/>
      <c r="H34" s="346"/>
      <c r="I34" s="345"/>
      <c r="J34" s="345"/>
      <c r="K34" s="345"/>
      <c r="L34" s="345"/>
      <c r="M34" s="345"/>
      <c r="N34" s="345"/>
      <c r="O34" s="382">
        <f t="shared" si="0"/>
        <v>0</v>
      </c>
      <c r="P34" s="383">
        <f t="shared" si="1"/>
        <v>0</v>
      </c>
      <c r="Q34" s="249"/>
      <c r="R34" s="249"/>
      <c r="S34" s="249"/>
      <c r="T34" s="249"/>
      <c r="U34" s="249"/>
    </row>
    <row r="35" spans="1:21" ht="15.75">
      <c r="A35" s="741"/>
      <c r="B35" s="743"/>
      <c r="C35" s="307"/>
      <c r="D35" s="249"/>
      <c r="E35" s="307"/>
      <c r="F35" s="307"/>
      <c r="G35" s="249"/>
      <c r="H35" s="346"/>
      <c r="I35" s="345"/>
      <c r="J35" s="345"/>
      <c r="K35" s="345"/>
      <c r="L35" s="345"/>
      <c r="M35" s="345"/>
      <c r="N35" s="345"/>
      <c r="O35" s="382">
        <f t="shared" si="0"/>
        <v>0</v>
      </c>
      <c r="P35" s="383">
        <f t="shared" si="1"/>
        <v>0</v>
      </c>
      <c r="Q35" s="249"/>
      <c r="R35" s="249"/>
      <c r="S35" s="249"/>
      <c r="T35" s="249"/>
      <c r="U35" s="249"/>
    </row>
    <row r="36" spans="1:21" ht="15.75">
      <c r="A36" s="741"/>
      <c r="B36" s="743"/>
      <c r="C36" s="307"/>
      <c r="D36" s="249"/>
      <c r="E36" s="307"/>
      <c r="F36" s="307"/>
      <c r="G36" s="249"/>
      <c r="H36" s="346"/>
      <c r="I36" s="345"/>
      <c r="J36" s="345"/>
      <c r="K36" s="345"/>
      <c r="L36" s="345"/>
      <c r="M36" s="345"/>
      <c r="N36" s="345"/>
      <c r="O36" s="382">
        <f t="shared" si="0"/>
        <v>0</v>
      </c>
      <c r="P36" s="383">
        <f t="shared" si="1"/>
        <v>0</v>
      </c>
      <c r="Q36" s="249"/>
      <c r="R36" s="249"/>
      <c r="S36" s="249"/>
      <c r="T36" s="249"/>
      <c r="U36" s="249"/>
    </row>
    <row r="37" spans="1:21" ht="15.75">
      <c r="A37" s="741"/>
      <c r="B37" s="743"/>
      <c r="C37" s="307"/>
      <c r="D37" s="249"/>
      <c r="E37" s="307"/>
      <c r="F37" s="307"/>
      <c r="G37" s="249"/>
      <c r="H37" s="346"/>
      <c r="I37" s="345"/>
      <c r="J37" s="345"/>
      <c r="K37" s="345"/>
      <c r="L37" s="345"/>
      <c r="M37" s="345"/>
      <c r="N37" s="345"/>
      <c r="O37" s="382">
        <f t="shared" si="0"/>
        <v>0</v>
      </c>
      <c r="P37" s="383">
        <f t="shared" si="1"/>
        <v>0</v>
      </c>
      <c r="Q37" s="249"/>
      <c r="R37" s="249"/>
      <c r="S37" s="249"/>
      <c r="T37" s="249"/>
      <c r="U37" s="249"/>
    </row>
    <row r="38" spans="1:21" ht="15.75">
      <c r="A38" s="741"/>
      <c r="B38" s="743" t="s">
        <v>1466</v>
      </c>
      <c r="C38" s="307"/>
      <c r="D38" s="249"/>
      <c r="E38" s="307"/>
      <c r="F38" s="307"/>
      <c r="G38" s="249"/>
      <c r="H38" s="346"/>
      <c r="I38" s="345"/>
      <c r="J38" s="345"/>
      <c r="K38" s="345"/>
      <c r="L38" s="345"/>
      <c r="M38" s="345"/>
      <c r="N38" s="345"/>
      <c r="O38" s="382">
        <f t="shared" si="0"/>
        <v>0</v>
      </c>
      <c r="P38" s="383">
        <f t="shared" si="1"/>
        <v>0</v>
      </c>
      <c r="Q38" s="249"/>
      <c r="R38" s="249"/>
      <c r="S38" s="249"/>
      <c r="T38" s="249"/>
      <c r="U38" s="249"/>
    </row>
    <row r="39" spans="1:21" ht="15.75">
      <c r="A39" s="741"/>
      <c r="B39" s="743"/>
      <c r="C39" s="307"/>
      <c r="D39" s="249"/>
      <c r="E39" s="307"/>
      <c r="F39" s="307"/>
      <c r="G39" s="249"/>
      <c r="H39" s="346"/>
      <c r="I39" s="345"/>
      <c r="J39" s="345"/>
      <c r="K39" s="345"/>
      <c r="L39" s="345"/>
      <c r="M39" s="345"/>
      <c r="N39" s="345"/>
      <c r="O39" s="382">
        <f t="shared" si="0"/>
        <v>0</v>
      </c>
      <c r="P39" s="383">
        <f t="shared" si="1"/>
        <v>0</v>
      </c>
      <c r="Q39" s="249"/>
      <c r="R39" s="249"/>
      <c r="S39" s="249"/>
      <c r="T39" s="249"/>
      <c r="U39" s="249"/>
    </row>
    <row r="40" spans="1:21" ht="15.75">
      <c r="A40" s="741"/>
      <c r="B40" s="743"/>
      <c r="C40" s="307"/>
      <c r="D40" s="249"/>
      <c r="E40" s="307"/>
      <c r="F40" s="307"/>
      <c r="G40" s="249"/>
      <c r="H40" s="346"/>
      <c r="I40" s="345"/>
      <c r="J40" s="345"/>
      <c r="K40" s="345"/>
      <c r="L40" s="345"/>
      <c r="M40" s="345"/>
      <c r="N40" s="345"/>
      <c r="O40" s="382">
        <f t="shared" si="0"/>
        <v>0</v>
      </c>
      <c r="P40" s="383">
        <f t="shared" si="1"/>
        <v>0</v>
      </c>
      <c r="Q40" s="249"/>
      <c r="R40" s="249"/>
      <c r="S40" s="249"/>
      <c r="T40" s="249"/>
      <c r="U40" s="249"/>
    </row>
    <row r="41" spans="1:21" ht="15.75">
      <c r="A41" s="741"/>
      <c r="B41" s="743"/>
      <c r="C41" s="307"/>
      <c r="D41" s="249"/>
      <c r="E41" s="307"/>
      <c r="F41" s="307"/>
      <c r="G41" s="249"/>
      <c r="H41" s="346"/>
      <c r="I41" s="345"/>
      <c r="J41" s="345"/>
      <c r="K41" s="345"/>
      <c r="L41" s="345"/>
      <c r="M41" s="345"/>
      <c r="N41" s="345"/>
      <c r="O41" s="382">
        <f t="shared" ref="O41:O73" si="2">G41+I41+K41+M41</f>
        <v>0</v>
      </c>
      <c r="P41" s="383">
        <f t="shared" ref="P41:P73" si="3">H41+J41+L41+N41</f>
        <v>0</v>
      </c>
      <c r="Q41" s="249"/>
      <c r="R41" s="249"/>
      <c r="S41" s="249"/>
      <c r="T41" s="249"/>
      <c r="U41" s="249"/>
    </row>
    <row r="42" spans="1:21" ht="15.75">
      <c r="A42" s="741"/>
      <c r="B42" s="743"/>
      <c r="C42" s="307"/>
      <c r="D42" s="249"/>
      <c r="E42" s="307"/>
      <c r="F42" s="307"/>
      <c r="G42" s="249"/>
      <c r="H42" s="346"/>
      <c r="I42" s="345"/>
      <c r="J42" s="345"/>
      <c r="K42" s="345"/>
      <c r="L42" s="345"/>
      <c r="M42" s="345"/>
      <c r="N42" s="345"/>
      <c r="O42" s="382">
        <f t="shared" si="2"/>
        <v>0</v>
      </c>
      <c r="P42" s="383">
        <f t="shared" si="3"/>
        <v>0</v>
      </c>
      <c r="Q42" s="249"/>
      <c r="R42" s="249"/>
      <c r="S42" s="249"/>
      <c r="T42" s="249"/>
      <c r="U42" s="249"/>
    </row>
    <row r="43" spans="1:21" ht="15.75">
      <c r="A43" s="740" t="s">
        <v>1461</v>
      </c>
      <c r="B43" s="743" t="s">
        <v>1467</v>
      </c>
      <c r="C43" s="307"/>
      <c r="D43" s="249"/>
      <c r="E43" s="307"/>
      <c r="F43" s="307"/>
      <c r="G43" s="250"/>
      <c r="H43" s="345"/>
      <c r="I43" s="347"/>
      <c r="J43" s="345"/>
      <c r="K43" s="347"/>
      <c r="L43" s="345"/>
      <c r="M43" s="347"/>
      <c r="N43" s="345"/>
      <c r="O43" s="382">
        <f t="shared" si="2"/>
        <v>0</v>
      </c>
      <c r="P43" s="383">
        <f t="shared" si="3"/>
        <v>0</v>
      </c>
      <c r="Q43" s="345"/>
      <c r="R43" s="345"/>
      <c r="S43" s="249"/>
      <c r="T43" s="249"/>
      <c r="U43" s="249"/>
    </row>
    <row r="44" spans="1:21" ht="15.75">
      <c r="A44" s="741"/>
      <c r="B44" s="743"/>
      <c r="C44" s="307"/>
      <c r="D44" s="249"/>
      <c r="E44" s="307"/>
      <c r="F44" s="307"/>
      <c r="G44" s="250"/>
      <c r="H44" s="345"/>
      <c r="I44" s="347"/>
      <c r="J44" s="345"/>
      <c r="K44" s="347"/>
      <c r="L44" s="345"/>
      <c r="M44" s="347"/>
      <c r="N44" s="345"/>
      <c r="O44" s="382">
        <f t="shared" si="2"/>
        <v>0</v>
      </c>
      <c r="P44" s="383">
        <f t="shared" si="3"/>
        <v>0</v>
      </c>
      <c r="Q44" s="345"/>
      <c r="R44" s="345"/>
      <c r="S44" s="249"/>
      <c r="T44" s="249"/>
      <c r="U44" s="249"/>
    </row>
    <row r="45" spans="1:21" ht="15.75">
      <c r="A45" s="741"/>
      <c r="B45" s="743"/>
      <c r="C45" s="307"/>
      <c r="D45" s="249"/>
      <c r="E45" s="307"/>
      <c r="F45" s="307"/>
      <c r="G45" s="250"/>
      <c r="H45" s="345"/>
      <c r="I45" s="347"/>
      <c r="J45" s="345"/>
      <c r="K45" s="347"/>
      <c r="L45" s="345"/>
      <c r="M45" s="347"/>
      <c r="N45" s="345"/>
      <c r="O45" s="382">
        <f t="shared" si="2"/>
        <v>0</v>
      </c>
      <c r="P45" s="383">
        <f t="shared" si="3"/>
        <v>0</v>
      </c>
      <c r="Q45" s="345"/>
      <c r="R45" s="345"/>
      <c r="S45" s="249"/>
      <c r="T45" s="249"/>
      <c r="U45" s="249"/>
    </row>
    <row r="46" spans="1:21" ht="15.75">
      <c r="A46" s="741"/>
      <c r="B46" s="743"/>
      <c r="C46" s="307"/>
      <c r="D46" s="249"/>
      <c r="E46" s="307"/>
      <c r="F46" s="307"/>
      <c r="G46" s="250"/>
      <c r="H46" s="345"/>
      <c r="I46" s="347"/>
      <c r="J46" s="345"/>
      <c r="K46" s="347"/>
      <c r="L46" s="345"/>
      <c r="M46" s="347"/>
      <c r="N46" s="345"/>
      <c r="O46" s="382">
        <f t="shared" si="2"/>
        <v>0</v>
      </c>
      <c r="P46" s="383">
        <f t="shared" si="3"/>
        <v>0</v>
      </c>
      <c r="Q46" s="345"/>
      <c r="R46" s="345"/>
      <c r="S46" s="249"/>
      <c r="T46" s="249"/>
      <c r="U46" s="249"/>
    </row>
    <row r="47" spans="1:21" ht="15.75">
      <c r="A47" s="741"/>
      <c r="B47" s="743"/>
      <c r="C47" s="307"/>
      <c r="D47" s="249"/>
      <c r="E47" s="307"/>
      <c r="F47" s="307"/>
      <c r="G47" s="250"/>
      <c r="H47" s="345"/>
      <c r="I47" s="347"/>
      <c r="J47" s="345"/>
      <c r="K47" s="347"/>
      <c r="L47" s="345"/>
      <c r="M47" s="347"/>
      <c r="N47" s="345"/>
      <c r="O47" s="382">
        <f t="shared" si="2"/>
        <v>0</v>
      </c>
      <c r="P47" s="383">
        <f t="shared" si="3"/>
        <v>0</v>
      </c>
      <c r="Q47" s="345"/>
      <c r="R47" s="345"/>
      <c r="S47" s="249"/>
      <c r="T47" s="249"/>
      <c r="U47" s="249"/>
    </row>
    <row r="48" spans="1:21" ht="15.75">
      <c r="A48" s="741"/>
      <c r="B48" s="743"/>
      <c r="C48" s="307"/>
      <c r="D48" s="249"/>
      <c r="E48" s="307"/>
      <c r="F48" s="307"/>
      <c r="G48" s="250"/>
      <c r="H48" s="345"/>
      <c r="I48" s="347"/>
      <c r="J48" s="345"/>
      <c r="K48" s="347"/>
      <c r="L48" s="345"/>
      <c r="M48" s="347"/>
      <c r="N48" s="345"/>
      <c r="O48" s="382">
        <f t="shared" si="2"/>
        <v>0</v>
      </c>
      <c r="P48" s="383">
        <f t="shared" si="3"/>
        <v>0</v>
      </c>
      <c r="Q48" s="345"/>
      <c r="R48" s="345"/>
      <c r="S48" s="249"/>
      <c r="T48" s="249"/>
      <c r="U48" s="249"/>
    </row>
    <row r="49" spans="1:21" ht="15.75" customHeight="1">
      <c r="A49" s="741"/>
      <c r="B49" s="743" t="s">
        <v>1468</v>
      </c>
      <c r="C49" s="307"/>
      <c r="D49" s="249"/>
      <c r="E49" s="307"/>
      <c r="F49" s="307"/>
      <c r="G49" s="250"/>
      <c r="H49" s="345"/>
      <c r="I49" s="347"/>
      <c r="J49" s="345"/>
      <c r="K49" s="347"/>
      <c r="L49" s="345"/>
      <c r="M49" s="347"/>
      <c r="N49" s="345"/>
      <c r="O49" s="382">
        <f t="shared" si="2"/>
        <v>0</v>
      </c>
      <c r="P49" s="383">
        <f t="shared" si="3"/>
        <v>0</v>
      </c>
      <c r="Q49" s="345"/>
      <c r="R49" s="345"/>
      <c r="S49" s="249"/>
      <c r="T49" s="249"/>
      <c r="U49" s="249"/>
    </row>
    <row r="50" spans="1:21" ht="15.75" customHeight="1">
      <c r="A50" s="741"/>
      <c r="B50" s="743"/>
      <c r="C50" s="307"/>
      <c r="D50" s="249"/>
      <c r="E50" s="307"/>
      <c r="F50" s="307"/>
      <c r="G50" s="250"/>
      <c r="H50" s="345"/>
      <c r="I50" s="347"/>
      <c r="J50" s="345"/>
      <c r="K50" s="347"/>
      <c r="L50" s="345"/>
      <c r="M50" s="347"/>
      <c r="N50" s="345"/>
      <c r="O50" s="382">
        <f t="shared" si="2"/>
        <v>0</v>
      </c>
      <c r="P50" s="383">
        <f t="shared" si="3"/>
        <v>0</v>
      </c>
      <c r="Q50" s="345"/>
      <c r="R50" s="345"/>
      <c r="S50" s="249"/>
      <c r="T50" s="249"/>
      <c r="U50" s="249"/>
    </row>
    <row r="51" spans="1:21" ht="15.75" customHeight="1">
      <c r="A51" s="741"/>
      <c r="B51" s="743"/>
      <c r="C51" s="307"/>
      <c r="D51" s="249"/>
      <c r="E51" s="307"/>
      <c r="F51" s="307"/>
      <c r="G51" s="250"/>
      <c r="H51" s="345"/>
      <c r="I51" s="347"/>
      <c r="J51" s="345"/>
      <c r="K51" s="347"/>
      <c r="L51" s="345"/>
      <c r="M51" s="347"/>
      <c r="N51" s="345"/>
      <c r="O51" s="382">
        <f t="shared" si="2"/>
        <v>0</v>
      </c>
      <c r="P51" s="383">
        <f t="shared" si="3"/>
        <v>0</v>
      </c>
      <c r="Q51" s="345"/>
      <c r="R51" s="345"/>
      <c r="S51" s="249"/>
      <c r="T51" s="249"/>
      <c r="U51" s="249"/>
    </row>
    <row r="52" spans="1:21" ht="15.75" customHeight="1">
      <c r="A52" s="741"/>
      <c r="B52" s="743" t="s">
        <v>1469</v>
      </c>
      <c r="C52" s="307"/>
      <c r="D52" s="249"/>
      <c r="E52" s="307"/>
      <c r="F52" s="307"/>
      <c r="G52" s="250"/>
      <c r="H52" s="345"/>
      <c r="I52" s="347"/>
      <c r="J52" s="345"/>
      <c r="K52" s="347"/>
      <c r="L52" s="345"/>
      <c r="M52" s="347"/>
      <c r="N52" s="345"/>
      <c r="O52" s="382">
        <f t="shared" si="2"/>
        <v>0</v>
      </c>
      <c r="P52" s="383">
        <f t="shared" si="3"/>
        <v>0</v>
      </c>
      <c r="Q52" s="345"/>
      <c r="R52" s="345"/>
      <c r="S52" s="249"/>
      <c r="T52" s="249"/>
      <c r="U52" s="249"/>
    </row>
    <row r="53" spans="1:21" ht="15.75" customHeight="1">
      <c r="A53" s="741"/>
      <c r="B53" s="743"/>
      <c r="C53" s="307"/>
      <c r="D53" s="249"/>
      <c r="E53" s="307"/>
      <c r="F53" s="307"/>
      <c r="G53" s="250"/>
      <c r="H53" s="345"/>
      <c r="I53" s="347"/>
      <c r="J53" s="345"/>
      <c r="K53" s="347"/>
      <c r="L53" s="345"/>
      <c r="M53" s="347"/>
      <c r="N53" s="345"/>
      <c r="O53" s="382">
        <f t="shared" si="2"/>
        <v>0</v>
      </c>
      <c r="P53" s="383">
        <f t="shared" si="3"/>
        <v>0</v>
      </c>
      <c r="Q53" s="345"/>
      <c r="R53" s="345"/>
      <c r="S53" s="249"/>
      <c r="T53" s="249"/>
      <c r="U53" s="249"/>
    </row>
    <row r="54" spans="1:21" ht="15.75" customHeight="1">
      <c r="A54" s="741"/>
      <c r="B54" s="743"/>
      <c r="C54" s="307"/>
      <c r="D54" s="249"/>
      <c r="E54" s="307"/>
      <c r="F54" s="307"/>
      <c r="G54" s="250"/>
      <c r="H54" s="345"/>
      <c r="I54" s="347"/>
      <c r="J54" s="345"/>
      <c r="K54" s="347"/>
      <c r="L54" s="345"/>
      <c r="M54" s="347"/>
      <c r="N54" s="345"/>
      <c r="O54" s="382">
        <f t="shared" si="2"/>
        <v>0</v>
      </c>
      <c r="P54" s="383">
        <f t="shared" si="3"/>
        <v>0</v>
      </c>
      <c r="Q54" s="345"/>
      <c r="R54" s="345"/>
      <c r="S54" s="249"/>
      <c r="T54" s="249"/>
      <c r="U54" s="249"/>
    </row>
    <row r="55" spans="1:21" ht="15.75" customHeight="1">
      <c r="A55" s="741"/>
      <c r="B55" s="743"/>
      <c r="C55" s="307"/>
      <c r="D55" s="249"/>
      <c r="E55" s="307"/>
      <c r="F55" s="307"/>
      <c r="G55" s="250"/>
      <c r="H55" s="345"/>
      <c r="I55" s="347"/>
      <c r="J55" s="345"/>
      <c r="K55" s="347"/>
      <c r="L55" s="345"/>
      <c r="M55" s="347"/>
      <c r="N55" s="345"/>
      <c r="O55" s="382">
        <f t="shared" si="2"/>
        <v>0</v>
      </c>
      <c r="P55" s="383">
        <f t="shared" si="3"/>
        <v>0</v>
      </c>
      <c r="Q55" s="345"/>
      <c r="R55" s="345"/>
      <c r="S55" s="249"/>
      <c r="T55" s="249"/>
      <c r="U55" s="249"/>
    </row>
    <row r="56" spans="1:21" ht="15.75" customHeight="1">
      <c r="A56" s="741"/>
      <c r="B56" s="743" t="s">
        <v>1470</v>
      </c>
      <c r="C56" s="307"/>
      <c r="D56" s="249"/>
      <c r="E56" s="307"/>
      <c r="F56" s="307"/>
      <c r="G56" s="250"/>
      <c r="H56" s="345"/>
      <c r="I56" s="347"/>
      <c r="J56" s="345"/>
      <c r="K56" s="347"/>
      <c r="L56" s="345"/>
      <c r="M56" s="347"/>
      <c r="N56" s="345"/>
      <c r="O56" s="382">
        <f t="shared" si="2"/>
        <v>0</v>
      </c>
      <c r="P56" s="383">
        <f t="shared" si="3"/>
        <v>0</v>
      </c>
      <c r="Q56" s="345"/>
      <c r="R56" s="345"/>
      <c r="S56" s="249"/>
      <c r="T56" s="249"/>
      <c r="U56" s="249"/>
    </row>
    <row r="57" spans="1:21" ht="15.75" customHeight="1">
      <c r="A57" s="741"/>
      <c r="B57" s="743"/>
      <c r="C57" s="307"/>
      <c r="D57" s="249"/>
      <c r="E57" s="307"/>
      <c r="F57" s="307"/>
      <c r="G57" s="250"/>
      <c r="H57" s="345"/>
      <c r="I57" s="347"/>
      <c r="J57" s="345"/>
      <c r="K57" s="347"/>
      <c r="L57" s="345"/>
      <c r="M57" s="347"/>
      <c r="N57" s="345"/>
      <c r="O57" s="382">
        <f t="shared" si="2"/>
        <v>0</v>
      </c>
      <c r="P57" s="383">
        <f t="shared" si="3"/>
        <v>0</v>
      </c>
      <c r="Q57" s="345"/>
      <c r="R57" s="345"/>
      <c r="S57" s="249"/>
      <c r="T57" s="249"/>
      <c r="U57" s="249"/>
    </row>
    <row r="58" spans="1:21" ht="15.75" customHeight="1">
      <c r="A58" s="741"/>
      <c r="B58" s="743"/>
      <c r="C58" s="307"/>
      <c r="D58" s="249"/>
      <c r="E58" s="307"/>
      <c r="F58" s="307"/>
      <c r="G58" s="250"/>
      <c r="H58" s="345"/>
      <c r="I58" s="347"/>
      <c r="J58" s="345"/>
      <c r="K58" s="347"/>
      <c r="L58" s="345"/>
      <c r="M58" s="347"/>
      <c r="N58" s="345"/>
      <c r="O58" s="382">
        <f t="shared" si="2"/>
        <v>0</v>
      </c>
      <c r="P58" s="383">
        <f t="shared" si="3"/>
        <v>0</v>
      </c>
      <c r="Q58" s="345"/>
      <c r="R58" s="345"/>
      <c r="S58" s="249"/>
      <c r="T58" s="249"/>
      <c r="U58" s="249"/>
    </row>
    <row r="59" spans="1:21" ht="15.75" customHeight="1">
      <c r="A59" s="741"/>
      <c r="B59" s="743"/>
      <c r="C59" s="307"/>
      <c r="D59" s="249"/>
      <c r="E59" s="307"/>
      <c r="F59" s="307"/>
      <c r="G59" s="250"/>
      <c r="H59" s="345"/>
      <c r="I59" s="347"/>
      <c r="J59" s="345"/>
      <c r="K59" s="347"/>
      <c r="L59" s="345"/>
      <c r="M59" s="347"/>
      <c r="N59" s="345"/>
      <c r="O59" s="382">
        <f t="shared" si="2"/>
        <v>0</v>
      </c>
      <c r="P59" s="383">
        <f t="shared" si="3"/>
        <v>0</v>
      </c>
      <c r="Q59" s="345"/>
      <c r="R59" s="345"/>
      <c r="S59" s="249"/>
      <c r="T59" s="249"/>
      <c r="U59" s="249"/>
    </row>
    <row r="60" spans="1:21" ht="15.75">
      <c r="A60" s="741"/>
      <c r="B60" s="743" t="s">
        <v>1471</v>
      </c>
      <c r="C60" s="307"/>
      <c r="D60" s="249"/>
      <c r="E60" s="307"/>
      <c r="F60" s="307"/>
      <c r="G60" s="250"/>
      <c r="H60" s="345"/>
      <c r="I60" s="347"/>
      <c r="J60" s="345"/>
      <c r="K60" s="347"/>
      <c r="L60" s="345"/>
      <c r="M60" s="347"/>
      <c r="N60" s="345"/>
      <c r="O60" s="382">
        <f t="shared" si="2"/>
        <v>0</v>
      </c>
      <c r="P60" s="383">
        <f t="shared" si="3"/>
        <v>0</v>
      </c>
      <c r="Q60" s="345"/>
      <c r="R60" s="345"/>
      <c r="S60" s="249"/>
      <c r="T60" s="249"/>
      <c r="U60" s="249"/>
    </row>
    <row r="61" spans="1:21" ht="15.75">
      <c r="A61" s="741"/>
      <c r="B61" s="743"/>
      <c r="C61" s="307"/>
      <c r="D61" s="249"/>
      <c r="E61" s="307"/>
      <c r="F61" s="307"/>
      <c r="G61" s="250"/>
      <c r="H61" s="345"/>
      <c r="I61" s="347"/>
      <c r="J61" s="345"/>
      <c r="K61" s="347"/>
      <c r="L61" s="345"/>
      <c r="M61" s="347"/>
      <c r="N61" s="345"/>
      <c r="O61" s="382">
        <f t="shared" si="2"/>
        <v>0</v>
      </c>
      <c r="P61" s="383">
        <f t="shared" si="3"/>
        <v>0</v>
      </c>
      <c r="Q61" s="345"/>
      <c r="R61" s="345"/>
      <c r="S61" s="249"/>
      <c r="T61" s="249"/>
      <c r="U61" s="249"/>
    </row>
    <row r="62" spans="1:21" ht="15.75">
      <c r="A62" s="741"/>
      <c r="B62" s="743"/>
      <c r="C62" s="307"/>
      <c r="D62" s="249"/>
      <c r="E62" s="307"/>
      <c r="F62" s="307"/>
      <c r="G62" s="250"/>
      <c r="H62" s="345"/>
      <c r="I62" s="347"/>
      <c r="J62" s="345"/>
      <c r="K62" s="347"/>
      <c r="L62" s="345"/>
      <c r="M62" s="347"/>
      <c r="N62" s="345"/>
      <c r="O62" s="382">
        <f t="shared" si="2"/>
        <v>0</v>
      </c>
      <c r="P62" s="383">
        <f t="shared" si="3"/>
        <v>0</v>
      </c>
      <c r="Q62" s="345"/>
      <c r="R62" s="345"/>
      <c r="S62" s="249"/>
      <c r="T62" s="249"/>
      <c r="U62" s="249"/>
    </row>
    <row r="63" spans="1:21" ht="15.75">
      <c r="A63" s="741"/>
      <c r="B63" s="743"/>
      <c r="C63" s="307"/>
      <c r="D63" s="249"/>
      <c r="E63" s="307"/>
      <c r="F63" s="307"/>
      <c r="G63" s="250"/>
      <c r="H63" s="345"/>
      <c r="I63" s="347"/>
      <c r="J63" s="345"/>
      <c r="K63" s="347"/>
      <c r="L63" s="345"/>
      <c r="M63" s="347"/>
      <c r="N63" s="345"/>
      <c r="O63" s="382">
        <f t="shared" si="2"/>
        <v>0</v>
      </c>
      <c r="P63" s="383">
        <f t="shared" si="3"/>
        <v>0</v>
      </c>
      <c r="Q63" s="345"/>
      <c r="R63" s="345"/>
      <c r="S63" s="249"/>
      <c r="T63" s="249"/>
      <c r="U63" s="249"/>
    </row>
    <row r="64" spans="1:21" ht="15.75" customHeight="1">
      <c r="A64" s="741"/>
      <c r="B64" s="745" t="s">
        <v>1472</v>
      </c>
      <c r="C64" s="307"/>
      <c r="D64" s="249"/>
      <c r="E64" s="307"/>
      <c r="F64" s="307"/>
      <c r="G64" s="250"/>
      <c r="H64" s="345"/>
      <c r="I64" s="347"/>
      <c r="J64" s="345"/>
      <c r="K64" s="347"/>
      <c r="L64" s="345"/>
      <c r="M64" s="347"/>
      <c r="N64" s="345"/>
      <c r="O64" s="382">
        <f t="shared" si="2"/>
        <v>0</v>
      </c>
      <c r="P64" s="383">
        <f t="shared" si="3"/>
        <v>0</v>
      </c>
      <c r="Q64" s="345"/>
      <c r="R64" s="345"/>
      <c r="S64" s="249"/>
      <c r="T64" s="249"/>
      <c r="U64" s="249"/>
    </row>
    <row r="65" spans="1:21" ht="15.75" customHeight="1">
      <c r="A65" s="741"/>
      <c r="B65" s="746"/>
      <c r="C65" s="307"/>
      <c r="D65" s="249"/>
      <c r="E65" s="307"/>
      <c r="F65" s="307"/>
      <c r="G65" s="250"/>
      <c r="H65" s="345"/>
      <c r="I65" s="347"/>
      <c r="J65" s="345"/>
      <c r="K65" s="347"/>
      <c r="L65" s="345"/>
      <c r="M65" s="347"/>
      <c r="N65" s="345"/>
      <c r="O65" s="382">
        <f t="shared" si="2"/>
        <v>0</v>
      </c>
      <c r="P65" s="383">
        <f t="shared" si="3"/>
        <v>0</v>
      </c>
      <c r="Q65" s="345"/>
      <c r="R65" s="345"/>
      <c r="S65" s="249"/>
      <c r="T65" s="249"/>
      <c r="U65" s="249"/>
    </row>
    <row r="66" spans="1:21" ht="15.75" customHeight="1">
      <c r="A66" s="741"/>
      <c r="B66" s="746"/>
      <c r="C66" s="307"/>
      <c r="D66" s="249"/>
      <c r="E66" s="307"/>
      <c r="F66" s="307"/>
      <c r="G66" s="250"/>
      <c r="H66" s="345"/>
      <c r="I66" s="347"/>
      <c r="J66" s="345"/>
      <c r="K66" s="347"/>
      <c r="L66" s="345"/>
      <c r="M66" s="347"/>
      <c r="N66" s="345"/>
      <c r="O66" s="382">
        <f t="shared" si="2"/>
        <v>0</v>
      </c>
      <c r="P66" s="383">
        <f t="shared" si="3"/>
        <v>0</v>
      </c>
      <c r="Q66" s="345"/>
      <c r="R66" s="345"/>
      <c r="S66" s="249"/>
      <c r="T66" s="249"/>
      <c r="U66" s="249"/>
    </row>
    <row r="67" spans="1:21" ht="18" customHeight="1">
      <c r="A67" s="741"/>
      <c r="B67" s="747"/>
      <c r="C67" s="307"/>
      <c r="D67" s="249"/>
      <c r="E67" s="307"/>
      <c r="F67" s="307"/>
      <c r="G67" s="250"/>
      <c r="H67" s="345"/>
      <c r="I67" s="347"/>
      <c r="J67" s="345"/>
      <c r="K67" s="347"/>
      <c r="L67" s="345"/>
      <c r="M67" s="347"/>
      <c r="N67" s="345"/>
      <c r="O67" s="382">
        <f t="shared" si="2"/>
        <v>0</v>
      </c>
      <c r="P67" s="383">
        <f t="shared" si="3"/>
        <v>0</v>
      </c>
      <c r="Q67" s="345"/>
      <c r="R67" s="345"/>
      <c r="S67" s="249"/>
      <c r="T67" s="249"/>
      <c r="U67" s="249"/>
    </row>
    <row r="68" spans="1:21" ht="15.75">
      <c r="A68" s="741"/>
      <c r="B68" s="744" t="s">
        <v>1473</v>
      </c>
      <c r="C68" s="307"/>
      <c r="D68" s="249"/>
      <c r="E68" s="307"/>
      <c r="F68" s="307"/>
      <c r="G68" s="250"/>
      <c r="H68" s="345"/>
      <c r="I68" s="347"/>
      <c r="J68" s="345"/>
      <c r="K68" s="347"/>
      <c r="L68" s="345"/>
      <c r="M68" s="347"/>
      <c r="N68" s="345"/>
      <c r="O68" s="382">
        <f t="shared" si="2"/>
        <v>0</v>
      </c>
      <c r="P68" s="383">
        <f t="shared" si="3"/>
        <v>0</v>
      </c>
      <c r="Q68" s="345"/>
      <c r="R68" s="345"/>
      <c r="S68" s="249"/>
      <c r="T68" s="249"/>
      <c r="U68" s="249"/>
    </row>
    <row r="69" spans="1:21" ht="15.75">
      <c r="A69" s="741"/>
      <c r="B69" s="744"/>
      <c r="C69" s="307"/>
      <c r="D69" s="249"/>
      <c r="E69" s="307"/>
      <c r="F69" s="307"/>
      <c r="G69" s="250"/>
      <c r="H69" s="345"/>
      <c r="I69" s="347"/>
      <c r="J69" s="345"/>
      <c r="K69" s="347"/>
      <c r="L69" s="345"/>
      <c r="M69" s="347"/>
      <c r="N69" s="345"/>
      <c r="O69" s="382">
        <f t="shared" si="2"/>
        <v>0</v>
      </c>
      <c r="P69" s="383">
        <f t="shared" si="3"/>
        <v>0</v>
      </c>
      <c r="Q69" s="345"/>
      <c r="R69" s="345"/>
      <c r="S69" s="249"/>
      <c r="T69" s="249"/>
      <c r="U69" s="249"/>
    </row>
    <row r="70" spans="1:21" ht="15.75">
      <c r="A70" s="741"/>
      <c r="B70" s="744"/>
      <c r="C70" s="307"/>
      <c r="D70" s="249"/>
      <c r="E70" s="307"/>
      <c r="F70" s="307"/>
      <c r="G70" s="250"/>
      <c r="H70" s="345"/>
      <c r="I70" s="347"/>
      <c r="J70" s="345"/>
      <c r="K70" s="347"/>
      <c r="L70" s="345"/>
      <c r="M70" s="347"/>
      <c r="N70" s="345"/>
      <c r="O70" s="382">
        <f t="shared" si="2"/>
        <v>0</v>
      </c>
      <c r="P70" s="383">
        <f t="shared" si="3"/>
        <v>0</v>
      </c>
      <c r="Q70" s="345"/>
      <c r="R70" s="345"/>
      <c r="S70" s="249"/>
      <c r="T70" s="249"/>
      <c r="U70" s="249"/>
    </row>
    <row r="71" spans="1:21" ht="15.75" customHeight="1">
      <c r="A71" s="741"/>
      <c r="B71" s="745" t="s">
        <v>1474</v>
      </c>
      <c r="C71" s="307"/>
      <c r="D71" s="249"/>
      <c r="E71" s="307"/>
      <c r="F71" s="307"/>
      <c r="G71" s="250"/>
      <c r="H71" s="345"/>
      <c r="I71" s="347"/>
      <c r="J71" s="345"/>
      <c r="K71" s="347"/>
      <c r="L71" s="345"/>
      <c r="M71" s="347"/>
      <c r="N71" s="345"/>
      <c r="O71" s="382">
        <f t="shared" si="2"/>
        <v>0</v>
      </c>
      <c r="P71" s="383">
        <f t="shared" si="3"/>
        <v>0</v>
      </c>
      <c r="Q71" s="345"/>
      <c r="R71" s="345"/>
      <c r="S71" s="249"/>
      <c r="T71" s="249"/>
      <c r="U71" s="249"/>
    </row>
    <row r="72" spans="1:21" ht="15.75" customHeight="1">
      <c r="A72" s="741"/>
      <c r="B72" s="746"/>
      <c r="C72" s="307"/>
      <c r="D72" s="249"/>
      <c r="E72" s="307"/>
      <c r="F72" s="307"/>
      <c r="G72" s="250"/>
      <c r="H72" s="345"/>
      <c r="I72" s="347"/>
      <c r="J72" s="345"/>
      <c r="K72" s="347"/>
      <c r="L72" s="345"/>
      <c r="M72" s="347"/>
      <c r="N72" s="345"/>
      <c r="O72" s="382">
        <f t="shared" si="2"/>
        <v>0</v>
      </c>
      <c r="P72" s="383">
        <f t="shared" si="3"/>
        <v>0</v>
      </c>
      <c r="Q72" s="345"/>
      <c r="R72" s="345"/>
      <c r="S72" s="249"/>
      <c r="T72" s="249"/>
      <c r="U72" s="249"/>
    </row>
    <row r="73" spans="1:21" ht="15.75">
      <c r="A73" s="741"/>
      <c r="B73" s="747"/>
      <c r="C73" s="307"/>
      <c r="D73" s="249"/>
      <c r="E73" s="307"/>
      <c r="F73" s="307"/>
      <c r="G73" s="250"/>
      <c r="H73" s="345"/>
      <c r="I73" s="347"/>
      <c r="J73" s="345"/>
      <c r="K73" s="347"/>
      <c r="L73" s="345"/>
      <c r="M73" s="347"/>
      <c r="N73" s="345"/>
      <c r="O73" s="382">
        <f t="shared" si="2"/>
        <v>0</v>
      </c>
      <c r="P73" s="383">
        <f t="shared" si="3"/>
        <v>0</v>
      </c>
      <c r="Q73" s="345"/>
      <c r="R73" s="345"/>
      <c r="S73" s="249"/>
      <c r="T73" s="249"/>
      <c r="U73" s="249"/>
    </row>
    <row r="74" spans="1:21" s="260" customFormat="1" ht="15.75">
      <c r="A74" s="292"/>
      <c r="B74" s="293"/>
      <c r="C74" s="292" t="s">
        <v>98</v>
      </c>
      <c r="D74" s="293"/>
      <c r="E74" s="293"/>
      <c r="F74" s="294"/>
      <c r="G74" s="263">
        <f>SUM(G8:G73)</f>
        <v>0</v>
      </c>
      <c r="H74" s="263">
        <f t="shared" ref="H74:P74" si="4">SUM(H8:H73)</f>
        <v>0</v>
      </c>
      <c r="I74" s="263">
        <f t="shared" si="4"/>
        <v>0</v>
      </c>
      <c r="J74" s="263">
        <f t="shared" si="4"/>
        <v>0</v>
      </c>
      <c r="K74" s="263">
        <f t="shared" si="4"/>
        <v>0</v>
      </c>
      <c r="L74" s="263">
        <f t="shared" si="4"/>
        <v>0</v>
      </c>
      <c r="M74" s="263">
        <f t="shared" si="4"/>
        <v>0</v>
      </c>
      <c r="N74" s="263">
        <f t="shared" si="4"/>
        <v>0</v>
      </c>
      <c r="O74" s="263">
        <f t="shared" si="4"/>
        <v>0</v>
      </c>
      <c r="P74" s="263">
        <f t="shared" si="4"/>
        <v>0</v>
      </c>
      <c r="Q74" s="264"/>
      <c r="R74" s="264"/>
      <c r="S74" s="264"/>
      <c r="T74" s="264"/>
      <c r="U74" s="264"/>
    </row>
    <row r="75" spans="1:21" ht="15.75">
      <c r="A75" s="260"/>
      <c r="B75" s="260"/>
      <c r="C75" s="260"/>
      <c r="D75" s="260"/>
      <c r="E75" s="259"/>
      <c r="F75" s="260"/>
      <c r="G75" s="260"/>
      <c r="S75" s="265"/>
      <c r="T75" s="265"/>
      <c r="U75" s="266"/>
    </row>
    <row r="76" spans="1:21" ht="15.75">
      <c r="E76" s="259"/>
      <c r="S76" s="265"/>
      <c r="T76" s="265"/>
    </row>
    <row r="77" spans="1:21" ht="15.75">
      <c r="E77" s="259"/>
      <c r="S77" s="265"/>
      <c r="T77" s="265"/>
    </row>
    <row r="78" spans="1:21" ht="15.75">
      <c r="E78" s="259"/>
      <c r="S78" s="265"/>
      <c r="T78" s="265"/>
    </row>
    <row r="79" spans="1:21" ht="15.75">
      <c r="E79" s="259"/>
      <c r="S79" s="265"/>
      <c r="T79" s="265"/>
    </row>
    <row r="80" spans="1:21" ht="15.75">
      <c r="E80" s="259"/>
      <c r="S80" s="265"/>
      <c r="T80" s="265"/>
    </row>
    <row r="81" spans="5:20" ht="15.75">
      <c r="E81" s="259"/>
      <c r="S81" s="265"/>
      <c r="T81" s="265"/>
    </row>
    <row r="82" spans="5:20" ht="15.75">
      <c r="E82" s="259"/>
      <c r="S82" s="265"/>
      <c r="T82" s="265"/>
    </row>
    <row r="83" spans="5:20" ht="15.75">
      <c r="E83" s="259"/>
      <c r="S83" s="265"/>
      <c r="T83" s="265"/>
    </row>
    <row r="84" spans="5:20" ht="15.75">
      <c r="E84" s="259"/>
      <c r="S84" s="265"/>
      <c r="T84" s="265"/>
    </row>
    <row r="85" spans="5:20" ht="15.75">
      <c r="E85" s="259"/>
      <c r="S85" s="265"/>
      <c r="T85" s="265"/>
    </row>
    <row r="86" spans="5:20" ht="15.75">
      <c r="E86" s="259"/>
      <c r="S86" s="267"/>
      <c r="T86" s="267"/>
    </row>
    <row r="87" spans="5:20" ht="15.75">
      <c r="E87" s="259"/>
      <c r="S87" s="265"/>
      <c r="T87" s="265"/>
    </row>
    <row r="88" spans="5:20" ht="15.75">
      <c r="E88" s="259"/>
      <c r="S88" s="265"/>
      <c r="T88" s="265"/>
    </row>
    <row r="89" spans="5:20" ht="15.75">
      <c r="E89" s="259"/>
      <c r="S89" s="265"/>
      <c r="T89" s="265"/>
    </row>
    <row r="90" spans="5:20" ht="15.75">
      <c r="E90" s="259"/>
      <c r="S90" s="265"/>
      <c r="T90" s="265"/>
    </row>
    <row r="91" spans="5:20" ht="15.75">
      <c r="E91" s="259"/>
      <c r="S91" s="265"/>
      <c r="T91" s="265"/>
    </row>
    <row r="92" spans="5:20" ht="15.75">
      <c r="E92" s="259"/>
      <c r="S92" s="265"/>
      <c r="T92" s="265"/>
    </row>
    <row r="93" spans="5:20" ht="15.75">
      <c r="E93" s="259"/>
      <c r="S93" s="265"/>
      <c r="T93" s="265"/>
    </row>
    <row r="94" spans="5:20" ht="15.75">
      <c r="E94" s="259"/>
      <c r="S94" s="265"/>
      <c r="T94" s="265"/>
    </row>
    <row r="95" spans="5:20" ht="15.75">
      <c r="E95" s="259"/>
      <c r="S95" s="265"/>
      <c r="T95" s="265"/>
    </row>
    <row r="96" spans="5:20" ht="15.75">
      <c r="E96" s="259"/>
      <c r="S96" s="265"/>
      <c r="T96" s="265"/>
    </row>
    <row r="97" spans="5:20" ht="15.75">
      <c r="E97" s="259"/>
      <c r="S97" s="265"/>
      <c r="T97" s="265"/>
    </row>
    <row r="98" spans="5:20" ht="15.75">
      <c r="E98" s="259"/>
      <c r="S98" s="267"/>
      <c r="T98" s="267"/>
    </row>
    <row r="99" spans="5:20" ht="15.75">
      <c r="E99" s="259"/>
      <c r="S99" s="265"/>
      <c r="T99" s="265"/>
    </row>
    <row r="100" spans="5:20" ht="15.75">
      <c r="E100" s="259"/>
      <c r="S100" s="265"/>
      <c r="T100" s="265"/>
    </row>
    <row r="101" spans="5:20" ht="15.75">
      <c r="E101" s="259"/>
      <c r="S101" s="265"/>
      <c r="T101" s="265"/>
    </row>
    <row r="102" spans="5:20" ht="15.75">
      <c r="E102" s="259"/>
      <c r="S102" s="265"/>
      <c r="T102" s="265"/>
    </row>
    <row r="103" spans="5:20" ht="15.75">
      <c r="E103" s="259"/>
      <c r="S103" s="265"/>
      <c r="T103" s="265"/>
    </row>
    <row r="104" spans="5:20" ht="15.75">
      <c r="E104" s="259"/>
      <c r="S104" s="265"/>
      <c r="T104" s="265"/>
    </row>
    <row r="105" spans="5:20" ht="15.75">
      <c r="E105" s="259"/>
      <c r="S105" s="265"/>
      <c r="T105" s="265"/>
    </row>
    <row r="106" spans="5:20" ht="15.75">
      <c r="E106" s="259"/>
      <c r="S106" s="265"/>
      <c r="T106" s="265"/>
    </row>
    <row r="107" spans="5:20" ht="15.75">
      <c r="E107" s="259"/>
      <c r="S107" s="267"/>
      <c r="T107" s="267"/>
    </row>
    <row r="108" spans="5:20" ht="15.75">
      <c r="E108" s="259"/>
      <c r="S108" s="265"/>
      <c r="T108" s="265"/>
    </row>
    <row r="109" spans="5:20" ht="15.75">
      <c r="E109" s="259"/>
      <c r="S109" s="265"/>
      <c r="T109" s="265"/>
    </row>
    <row r="110" spans="5:20">
      <c r="S110" s="265"/>
      <c r="T110" s="265"/>
    </row>
    <row r="111" spans="5:20">
      <c r="S111" s="265"/>
      <c r="T111" s="265"/>
    </row>
    <row r="112" spans="5:20">
      <c r="S112" s="265"/>
      <c r="T112" s="265"/>
    </row>
    <row r="113" spans="5:20">
      <c r="S113" s="265"/>
      <c r="T113" s="265"/>
    </row>
    <row r="114" spans="5:20">
      <c r="S114" s="265"/>
      <c r="T114" s="265"/>
    </row>
    <row r="115" spans="5:20" ht="15.75">
      <c r="S115" s="267"/>
      <c r="T115" s="267"/>
    </row>
    <row r="116" spans="5:20">
      <c r="S116" s="265"/>
      <c r="T116" s="265"/>
    </row>
    <row r="117" spans="5:20">
      <c r="S117" s="265"/>
      <c r="T117" s="265"/>
    </row>
    <row r="118" spans="5:20">
      <c r="S118" s="265"/>
      <c r="T118" s="265"/>
    </row>
    <row r="119" spans="5:20">
      <c r="S119" s="265"/>
      <c r="T119" s="265"/>
    </row>
    <row r="120" spans="5:20">
      <c r="S120" s="265"/>
      <c r="T120" s="265"/>
    </row>
    <row r="121" spans="5:20">
      <c r="S121" s="265"/>
      <c r="T121" s="265"/>
    </row>
    <row r="125" spans="5:20">
      <c r="E125" s="252"/>
      <c r="S125" s="262"/>
      <c r="T125" s="262"/>
    </row>
    <row r="126" spans="5:20">
      <c r="E126" s="252"/>
      <c r="S126" s="262"/>
      <c r="T126" s="262"/>
    </row>
    <row r="127" spans="5:20">
      <c r="E127" s="252"/>
      <c r="S127" s="262"/>
      <c r="T127" s="262"/>
    </row>
    <row r="128" spans="5:20">
      <c r="E128" s="252"/>
      <c r="S128" s="262"/>
      <c r="T128" s="262"/>
    </row>
    <row r="129" spans="5:20">
      <c r="E129" s="252"/>
      <c r="S129" s="262"/>
      <c r="T129" s="262"/>
    </row>
    <row r="130" spans="5:20">
      <c r="E130" s="252"/>
      <c r="S130" s="262"/>
      <c r="T130" s="262"/>
    </row>
    <row r="131" spans="5:20">
      <c r="E131" s="252"/>
      <c r="S131" s="262"/>
      <c r="T131" s="262"/>
    </row>
    <row r="132" spans="5:20">
      <c r="E132" s="252"/>
      <c r="S132" s="262"/>
      <c r="T132" s="262"/>
    </row>
    <row r="133" spans="5:20">
      <c r="E133" s="252"/>
      <c r="S133" s="262"/>
      <c r="T133" s="262"/>
    </row>
    <row r="134" spans="5:20">
      <c r="E134" s="252"/>
      <c r="S134" s="262"/>
      <c r="T134" s="262"/>
    </row>
    <row r="135" spans="5:20">
      <c r="E135" s="252"/>
      <c r="S135" s="262"/>
      <c r="T135" s="262"/>
    </row>
    <row r="136" spans="5:20">
      <c r="E136" s="252"/>
      <c r="S136" s="262"/>
      <c r="T136" s="262"/>
    </row>
    <row r="137" spans="5:20">
      <c r="E137" s="252"/>
      <c r="S137" s="262"/>
      <c r="T137" s="262"/>
    </row>
    <row r="138" spans="5:20">
      <c r="E138" s="252"/>
      <c r="S138" s="262"/>
      <c r="T138" s="262"/>
    </row>
    <row r="139" spans="5:20">
      <c r="E139" s="252"/>
      <c r="S139" s="262"/>
      <c r="T139" s="262"/>
    </row>
    <row r="140" spans="5:20">
      <c r="E140" s="252"/>
      <c r="S140" s="262"/>
      <c r="T140" s="262"/>
    </row>
    <row r="141" spans="5:20">
      <c r="E141" s="252"/>
      <c r="S141" s="262"/>
      <c r="T141" s="262"/>
    </row>
    <row r="142" spans="5:20">
      <c r="E142" s="252"/>
      <c r="S142" s="262"/>
      <c r="T142" s="262"/>
    </row>
    <row r="143" spans="5:20">
      <c r="E143" s="252"/>
      <c r="S143" s="262"/>
      <c r="T143" s="262"/>
    </row>
    <row r="144" spans="5:20">
      <c r="E144" s="252"/>
      <c r="S144" s="262"/>
      <c r="T144" s="262"/>
    </row>
    <row r="145" spans="5:20">
      <c r="E145" s="252"/>
      <c r="S145" s="262"/>
      <c r="T145" s="262"/>
    </row>
    <row r="146" spans="5:20">
      <c r="E146" s="252"/>
      <c r="S146" s="262"/>
      <c r="T146" s="262"/>
    </row>
    <row r="147" spans="5:20">
      <c r="E147" s="252"/>
      <c r="S147" s="262"/>
      <c r="T147" s="262"/>
    </row>
    <row r="148" spans="5:20">
      <c r="E148" s="252"/>
      <c r="S148" s="262"/>
      <c r="T148" s="262"/>
    </row>
    <row r="149" spans="5:20">
      <c r="E149" s="252"/>
      <c r="S149" s="262"/>
      <c r="T149" s="262"/>
    </row>
    <row r="150" spans="5:20">
      <c r="E150" s="252"/>
      <c r="S150" s="262"/>
      <c r="T150" s="262"/>
    </row>
    <row r="151" spans="5:20">
      <c r="E151" s="252"/>
      <c r="S151" s="262"/>
      <c r="T151" s="262"/>
    </row>
    <row r="152" spans="5:20">
      <c r="E152" s="252"/>
      <c r="S152" s="262"/>
      <c r="T152" s="262"/>
    </row>
    <row r="153" spans="5:20">
      <c r="E153" s="252"/>
      <c r="S153" s="262"/>
      <c r="T153" s="262"/>
    </row>
    <row r="154" spans="5:20">
      <c r="E154" s="252"/>
    </row>
    <row r="155" spans="5:20">
      <c r="E155" s="252"/>
    </row>
    <row r="156" spans="5:20">
      <c r="E156" s="252"/>
    </row>
    <row r="157" spans="5:20">
      <c r="E157" s="252"/>
    </row>
    <row r="158" spans="5:20">
      <c r="E158" s="252"/>
    </row>
    <row r="159" spans="5:20">
      <c r="E159" s="252"/>
    </row>
    <row r="160" spans="5:20">
      <c r="E160" s="252"/>
    </row>
    <row r="161" spans="5:5">
      <c r="E161" s="252"/>
    </row>
    <row r="162" spans="5:5">
      <c r="E162" s="252"/>
    </row>
    <row r="163" spans="5:5">
      <c r="E163" s="252"/>
    </row>
    <row r="164" spans="5:5">
      <c r="E164" s="252"/>
    </row>
    <row r="165" spans="5:5">
      <c r="E165" s="252"/>
    </row>
    <row r="166" spans="5:5">
      <c r="E166" s="252"/>
    </row>
    <row r="167" spans="5:5">
      <c r="E167" s="252"/>
    </row>
    <row r="168" spans="5:5">
      <c r="E168" s="252"/>
    </row>
    <row r="169" spans="5:5">
      <c r="E169" s="252"/>
    </row>
    <row r="170" spans="5:5">
      <c r="E170" s="252"/>
    </row>
    <row r="171" spans="5:5">
      <c r="E171" s="252"/>
    </row>
    <row r="172" spans="5:5">
      <c r="E172" s="252"/>
    </row>
    <row r="173" spans="5:5">
      <c r="E173" s="252"/>
    </row>
    <row r="174" spans="5:5">
      <c r="E174" s="252"/>
    </row>
    <row r="175" spans="5:5">
      <c r="E175" s="252"/>
    </row>
    <row r="176" spans="5:5">
      <c r="E176" s="252"/>
    </row>
    <row r="177" spans="5:5">
      <c r="E177" s="252"/>
    </row>
    <row r="178" spans="5:5">
      <c r="E178" s="252"/>
    </row>
    <row r="179" spans="5:5">
      <c r="E179" s="252"/>
    </row>
    <row r="180" spans="5:5">
      <c r="E180" s="252"/>
    </row>
    <row r="181" spans="5:5">
      <c r="E181" s="252"/>
    </row>
    <row r="182" spans="5:5">
      <c r="E182" s="252"/>
    </row>
    <row r="183" spans="5:5">
      <c r="E183" s="252"/>
    </row>
    <row r="184" spans="5:5">
      <c r="E184" s="252"/>
    </row>
    <row r="185" spans="5:5">
      <c r="E185" s="252"/>
    </row>
    <row r="186" spans="5:5">
      <c r="E186" s="252"/>
    </row>
    <row r="187" spans="5:5">
      <c r="E187" s="252"/>
    </row>
    <row r="188" spans="5:5">
      <c r="E188" s="252"/>
    </row>
    <row r="189" spans="5:5">
      <c r="E189" s="252"/>
    </row>
    <row r="190" spans="5:5">
      <c r="E190" s="252"/>
    </row>
    <row r="191" spans="5:5">
      <c r="E191" s="252"/>
    </row>
    <row r="192" spans="5:5">
      <c r="E192" s="252"/>
    </row>
    <row r="193" spans="5:5">
      <c r="E193" s="252"/>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U56"/>
  <sheetViews>
    <sheetView workbookViewId="0">
      <pane ySplit="6" topLeftCell="A7" activePane="bottomLeft" state="frozen"/>
      <selection activeCell="O6" sqref="O6"/>
      <selection pane="bottomLeft" activeCell="C21" sqref="C21"/>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75">
      <c r="B1" s="284"/>
      <c r="C1" s="284"/>
      <c r="D1" s="284"/>
      <c r="E1" s="284"/>
      <c r="F1" s="284"/>
      <c r="G1" s="284" t="s">
        <v>477</v>
      </c>
      <c r="I1" s="284"/>
      <c r="J1" s="284"/>
      <c r="K1" s="284"/>
      <c r="L1" s="284"/>
      <c r="M1" s="284"/>
      <c r="N1" s="284"/>
      <c r="O1" s="284"/>
      <c r="P1" s="284"/>
      <c r="Q1" s="284"/>
      <c r="R1" s="284"/>
      <c r="S1" s="284"/>
      <c r="T1" s="284"/>
      <c r="U1" s="284"/>
    </row>
    <row r="2" spans="1:21" ht="18.75">
      <c r="A2" s="316" t="s">
        <v>1347</v>
      </c>
      <c r="B2" s="284"/>
      <c r="C2" s="284"/>
      <c r="D2" s="284"/>
      <c r="E2" s="284"/>
      <c r="F2" s="284"/>
      <c r="G2" s="284"/>
      <c r="I2" s="284"/>
      <c r="J2" s="284"/>
      <c r="K2" s="284"/>
      <c r="L2" s="284"/>
      <c r="M2" s="284"/>
      <c r="N2" s="284"/>
      <c r="O2" s="284"/>
      <c r="P2" s="284"/>
      <c r="Q2" s="284"/>
      <c r="R2" s="284"/>
      <c r="S2" s="284"/>
      <c r="T2" s="284"/>
      <c r="U2" s="284"/>
    </row>
    <row r="3" spans="1:21">
      <c r="A3" s="751" t="s">
        <v>1349</v>
      </c>
      <c r="B3" s="751"/>
      <c r="C3" s="751"/>
      <c r="D3" s="751"/>
      <c r="E3" s="751"/>
      <c r="F3" s="751"/>
      <c r="G3" s="751"/>
      <c r="H3" s="751"/>
      <c r="I3" s="751"/>
      <c r="J3" s="751"/>
      <c r="K3" s="751"/>
      <c r="L3" s="751"/>
      <c r="M3" s="751"/>
      <c r="N3" s="751"/>
      <c r="O3" s="751"/>
      <c r="P3" s="751"/>
      <c r="Q3" s="751"/>
      <c r="R3" s="751"/>
      <c r="S3" s="751"/>
      <c r="T3" s="751"/>
      <c r="U3" s="751"/>
    </row>
    <row r="4" spans="1:21" ht="15" customHeight="1">
      <c r="A4" s="706" t="s">
        <v>97</v>
      </c>
      <c r="B4" s="705" t="s">
        <v>111</v>
      </c>
      <c r="C4" s="718" t="s">
        <v>86</v>
      </c>
      <c r="D4" s="718" t="s">
        <v>87</v>
      </c>
      <c r="E4" s="718" t="s">
        <v>392</v>
      </c>
      <c r="F4" s="718" t="s">
        <v>88</v>
      </c>
      <c r="G4" s="721" t="s">
        <v>100</v>
      </c>
      <c r="H4" s="722"/>
      <c r="I4" s="722"/>
      <c r="J4" s="722"/>
      <c r="K4" s="722"/>
      <c r="L4" s="722"/>
      <c r="M4" s="722"/>
      <c r="N4" s="723"/>
      <c r="O4" s="724" t="s">
        <v>101</v>
      </c>
      <c r="P4" s="725"/>
      <c r="Q4" s="705" t="s">
        <v>102</v>
      </c>
      <c r="R4" s="705" t="s">
        <v>103</v>
      </c>
      <c r="S4" s="705" t="s">
        <v>110</v>
      </c>
      <c r="T4" s="705" t="s">
        <v>109</v>
      </c>
      <c r="U4" s="728" t="s">
        <v>89</v>
      </c>
    </row>
    <row r="5" spans="1:21" ht="15" customHeight="1">
      <c r="A5" s="706"/>
      <c r="B5" s="706"/>
      <c r="C5" s="719"/>
      <c r="D5" s="719"/>
      <c r="E5" s="719"/>
      <c r="F5" s="719"/>
      <c r="G5" s="721" t="s">
        <v>104</v>
      </c>
      <c r="H5" s="723"/>
      <c r="I5" s="721" t="s">
        <v>105</v>
      </c>
      <c r="J5" s="723"/>
      <c r="K5" s="721" t="s">
        <v>106</v>
      </c>
      <c r="L5" s="723"/>
      <c r="M5" s="721" t="s">
        <v>107</v>
      </c>
      <c r="N5" s="723"/>
      <c r="O5" s="726"/>
      <c r="P5" s="727"/>
      <c r="Q5" s="706"/>
      <c r="R5" s="706"/>
      <c r="S5" s="706"/>
      <c r="T5" s="706"/>
      <c r="U5" s="729"/>
    </row>
    <row r="6" spans="1:21" ht="25.5">
      <c r="A6" s="707"/>
      <c r="B6" s="707"/>
      <c r="C6" s="720"/>
      <c r="D6" s="720"/>
      <c r="E6" s="720"/>
      <c r="F6" s="720"/>
      <c r="G6" s="435" t="s">
        <v>108</v>
      </c>
      <c r="H6" s="435" t="s">
        <v>12</v>
      </c>
      <c r="I6" s="435" t="s">
        <v>108</v>
      </c>
      <c r="J6" s="435" t="s">
        <v>12</v>
      </c>
      <c r="K6" s="435" t="s">
        <v>108</v>
      </c>
      <c r="L6" s="435" t="s">
        <v>12</v>
      </c>
      <c r="M6" s="435" t="s">
        <v>108</v>
      </c>
      <c r="N6" s="435" t="s">
        <v>12</v>
      </c>
      <c r="O6" s="435" t="s">
        <v>108</v>
      </c>
      <c r="P6" s="435" t="s">
        <v>12</v>
      </c>
      <c r="Q6" s="707"/>
      <c r="R6" s="707"/>
      <c r="S6" s="707"/>
      <c r="T6" s="707"/>
      <c r="U6" s="730"/>
    </row>
    <row r="7" spans="1:21" s="362" customFormat="1" ht="15.75">
      <c r="A7" s="436"/>
      <c r="B7" s="437"/>
      <c r="C7" s="438"/>
      <c r="D7" s="438"/>
      <c r="E7" s="439"/>
      <c r="F7" s="438"/>
      <c r="G7" s="440"/>
      <c r="H7" s="440"/>
      <c r="I7" s="440"/>
      <c r="J7" s="440"/>
      <c r="K7" s="440"/>
      <c r="L7" s="440"/>
      <c r="M7" s="440"/>
      <c r="N7" s="440"/>
      <c r="O7" s="440"/>
      <c r="P7" s="440"/>
      <c r="Q7" s="441"/>
      <c r="R7" s="441"/>
      <c r="S7" s="441"/>
      <c r="T7" s="441"/>
      <c r="U7" s="442"/>
    </row>
    <row r="8" spans="1:21" ht="15.75">
      <c r="A8" s="740" t="s">
        <v>1381</v>
      </c>
      <c r="B8" s="740" t="s">
        <v>1382</v>
      </c>
      <c r="C8" s="323"/>
      <c r="D8" s="323"/>
      <c r="E8" s="361"/>
      <c r="F8" s="249"/>
      <c r="G8" s="250"/>
      <c r="H8" s="230"/>
      <c r="I8" s="250"/>
      <c r="J8" s="230"/>
      <c r="K8" s="250"/>
      <c r="L8" s="230"/>
      <c r="M8" s="250"/>
      <c r="N8" s="230"/>
      <c r="O8" s="377">
        <f t="shared" ref="O8:O20" si="0">G8+I8+K8+M8</f>
        <v>0</v>
      </c>
      <c r="P8" s="378">
        <f t="shared" ref="P8:P20" si="1">H8+J8+L8+N8</f>
        <v>0</v>
      </c>
      <c r="Q8" s="249"/>
      <c r="R8" s="249"/>
      <c r="S8" s="249"/>
      <c r="T8" s="249"/>
      <c r="U8" s="249"/>
    </row>
    <row r="9" spans="1:21" ht="15.75">
      <c r="A9" s="741"/>
      <c r="B9" s="741"/>
      <c r="C9" s="323"/>
      <c r="D9" s="323"/>
      <c r="E9" s="361"/>
      <c r="F9" s="249"/>
      <c r="G9" s="250"/>
      <c r="H9" s="230"/>
      <c r="I9" s="250"/>
      <c r="J9" s="230"/>
      <c r="K9" s="250"/>
      <c r="L9" s="230"/>
      <c r="M9" s="250"/>
      <c r="N9" s="230"/>
      <c r="O9" s="377">
        <f t="shared" si="0"/>
        <v>0</v>
      </c>
      <c r="P9" s="378">
        <f t="shared" si="1"/>
        <v>0</v>
      </c>
      <c r="Q9" s="249"/>
      <c r="R9" s="249"/>
      <c r="S9" s="249"/>
      <c r="T9" s="249"/>
      <c r="U9" s="249"/>
    </row>
    <row r="10" spans="1:21" ht="15.75">
      <c r="A10" s="741"/>
      <c r="B10" s="741"/>
      <c r="C10" s="323"/>
      <c r="D10" s="323"/>
      <c r="E10" s="361"/>
      <c r="F10" s="249"/>
      <c r="G10" s="250"/>
      <c r="H10" s="230"/>
      <c r="I10" s="250"/>
      <c r="J10" s="230"/>
      <c r="K10" s="250"/>
      <c r="L10" s="230"/>
      <c r="M10" s="250"/>
      <c r="N10" s="230"/>
      <c r="O10" s="377">
        <f t="shared" si="0"/>
        <v>0</v>
      </c>
      <c r="P10" s="378">
        <f t="shared" si="1"/>
        <v>0</v>
      </c>
      <c r="Q10" s="249"/>
      <c r="R10" s="249"/>
      <c r="S10" s="249"/>
      <c r="T10" s="249"/>
      <c r="U10" s="249"/>
    </row>
    <row r="11" spans="1:21" ht="15.75">
      <c r="A11" s="741"/>
      <c r="B11" s="741"/>
      <c r="C11" s="323"/>
      <c r="D11" s="323"/>
      <c r="E11" s="361"/>
      <c r="F11" s="249"/>
      <c r="G11" s="250"/>
      <c r="H11" s="230"/>
      <c r="I11" s="250"/>
      <c r="J11" s="230"/>
      <c r="K11" s="250"/>
      <c r="L11" s="230"/>
      <c r="M11" s="250"/>
      <c r="N11" s="230"/>
      <c r="O11" s="377">
        <f t="shared" si="0"/>
        <v>0</v>
      </c>
      <c r="P11" s="378">
        <f t="shared" si="1"/>
        <v>0</v>
      </c>
      <c r="Q11" s="249"/>
      <c r="R11" s="249"/>
      <c r="S11" s="249"/>
      <c r="T11" s="249"/>
      <c r="U11" s="249"/>
    </row>
    <row r="12" spans="1:21" ht="15.75">
      <c r="A12" s="741"/>
      <c r="B12" s="741"/>
      <c r="C12" s="323"/>
      <c r="D12" s="323"/>
      <c r="E12" s="361"/>
      <c r="F12" s="249"/>
      <c r="G12" s="250"/>
      <c r="H12" s="230"/>
      <c r="I12" s="250"/>
      <c r="J12" s="230"/>
      <c r="K12" s="250"/>
      <c r="L12" s="230"/>
      <c r="M12" s="250"/>
      <c r="N12" s="230"/>
      <c r="O12" s="377">
        <f t="shared" si="0"/>
        <v>0</v>
      </c>
      <c r="P12" s="378">
        <f t="shared" si="1"/>
        <v>0</v>
      </c>
      <c r="Q12" s="249"/>
      <c r="R12" s="249"/>
      <c r="S12" s="249"/>
      <c r="T12" s="249"/>
      <c r="U12" s="249"/>
    </row>
    <row r="13" spans="1:21" ht="15.75">
      <c r="A13" s="741"/>
      <c r="B13" s="741"/>
      <c r="C13" s="323"/>
      <c r="D13" s="323"/>
      <c r="E13" s="361"/>
      <c r="F13" s="249"/>
      <c r="G13" s="250"/>
      <c r="H13" s="230"/>
      <c r="I13" s="250"/>
      <c r="J13" s="230"/>
      <c r="K13" s="250"/>
      <c r="L13" s="230"/>
      <c r="M13" s="250"/>
      <c r="N13" s="230"/>
      <c r="O13" s="377">
        <f t="shared" si="0"/>
        <v>0</v>
      </c>
      <c r="P13" s="378">
        <f t="shared" si="1"/>
        <v>0</v>
      </c>
      <c r="Q13" s="249"/>
      <c r="R13" s="249"/>
      <c r="S13" s="249"/>
      <c r="T13" s="249"/>
      <c r="U13" s="249"/>
    </row>
    <row r="14" spans="1:21" ht="15.75">
      <c r="A14" s="741"/>
      <c r="B14" s="741"/>
      <c r="C14" s="323"/>
      <c r="D14" s="323"/>
      <c r="E14" s="361"/>
      <c r="F14" s="249"/>
      <c r="G14" s="250"/>
      <c r="H14" s="230"/>
      <c r="I14" s="250"/>
      <c r="J14" s="230"/>
      <c r="K14" s="250"/>
      <c r="L14" s="230"/>
      <c r="M14" s="250"/>
      <c r="N14" s="230"/>
      <c r="O14" s="377">
        <f t="shared" si="0"/>
        <v>0</v>
      </c>
      <c r="P14" s="378">
        <f t="shared" si="1"/>
        <v>0</v>
      </c>
      <c r="Q14" s="249"/>
      <c r="R14" s="249"/>
      <c r="S14" s="249"/>
      <c r="T14" s="249"/>
      <c r="U14" s="249"/>
    </row>
    <row r="15" spans="1:21" ht="15.75">
      <c r="A15" s="741"/>
      <c r="B15" s="741"/>
      <c r="C15" s="323"/>
      <c r="D15" s="323"/>
      <c r="E15" s="361"/>
      <c r="F15" s="249"/>
      <c r="G15" s="250"/>
      <c r="H15" s="230"/>
      <c r="I15" s="250"/>
      <c r="J15" s="230"/>
      <c r="K15" s="250"/>
      <c r="L15" s="230"/>
      <c r="M15" s="250"/>
      <c r="N15" s="230"/>
      <c r="O15" s="377">
        <f t="shared" si="0"/>
        <v>0</v>
      </c>
      <c r="P15" s="378">
        <f t="shared" si="1"/>
        <v>0</v>
      </c>
      <c r="Q15" s="249"/>
      <c r="R15" s="249"/>
      <c r="S15" s="249"/>
      <c r="T15" s="249"/>
      <c r="U15" s="249"/>
    </row>
    <row r="16" spans="1:21" ht="15.75">
      <c r="A16" s="741"/>
      <c r="B16" s="741"/>
      <c r="C16" s="323"/>
      <c r="D16" s="323"/>
      <c r="E16" s="361"/>
      <c r="F16" s="249"/>
      <c r="G16" s="250"/>
      <c r="H16" s="230"/>
      <c r="I16" s="250"/>
      <c r="J16" s="230"/>
      <c r="K16" s="250"/>
      <c r="L16" s="230"/>
      <c r="M16" s="250"/>
      <c r="N16" s="230"/>
      <c r="O16" s="377">
        <f t="shared" si="0"/>
        <v>0</v>
      </c>
      <c r="P16" s="378">
        <f t="shared" si="1"/>
        <v>0</v>
      </c>
      <c r="Q16" s="249"/>
      <c r="R16" s="249"/>
      <c r="S16" s="249"/>
      <c r="T16" s="249"/>
      <c r="U16" s="249"/>
    </row>
    <row r="17" spans="1:21" ht="15.75">
      <c r="A17" s="741"/>
      <c r="B17" s="741"/>
      <c r="C17" s="323"/>
      <c r="D17" s="323"/>
      <c r="E17" s="361"/>
      <c r="F17" s="254"/>
      <c r="G17" s="254"/>
      <c r="H17" s="270"/>
      <c r="I17" s="254"/>
      <c r="J17" s="270"/>
      <c r="K17" s="254"/>
      <c r="L17" s="270"/>
      <c r="M17" s="254"/>
      <c r="N17" s="270"/>
      <c r="O17" s="385">
        <f t="shared" si="0"/>
        <v>0</v>
      </c>
      <c r="P17" s="386">
        <f t="shared" si="1"/>
        <v>0</v>
      </c>
      <c r="Q17" s="254"/>
      <c r="R17" s="254"/>
      <c r="S17" s="254"/>
      <c r="T17" s="254"/>
      <c r="U17" s="254"/>
    </row>
    <row r="18" spans="1:21" ht="15.75">
      <c r="A18" s="741"/>
      <c r="B18" s="741"/>
      <c r="C18" s="323"/>
      <c r="D18" s="323"/>
      <c r="E18" s="361"/>
      <c r="F18" s="249"/>
      <c r="G18" s="249"/>
      <c r="H18" s="230"/>
      <c r="I18" s="249"/>
      <c r="J18" s="230"/>
      <c r="K18" s="249"/>
      <c r="L18" s="230"/>
      <c r="M18" s="249"/>
      <c r="N18" s="230"/>
      <c r="O18" s="377">
        <f t="shared" si="0"/>
        <v>0</v>
      </c>
      <c r="P18" s="378">
        <f t="shared" si="1"/>
        <v>0</v>
      </c>
      <c r="Q18" s="271"/>
      <c r="R18" s="271"/>
      <c r="S18" s="271"/>
      <c r="T18" s="249"/>
      <c r="U18" s="272"/>
    </row>
    <row r="19" spans="1:21" ht="15.75">
      <c r="A19" s="741"/>
      <c r="B19" s="741"/>
      <c r="C19" s="323"/>
      <c r="D19" s="323"/>
      <c r="E19" s="361"/>
      <c r="F19" s="254"/>
      <c r="G19" s="254"/>
      <c r="H19" s="270"/>
      <c r="I19" s="254"/>
      <c r="J19" s="270"/>
      <c r="K19" s="254"/>
      <c r="L19" s="270"/>
      <c r="M19" s="254"/>
      <c r="N19" s="270"/>
      <c r="O19" s="385">
        <f t="shared" si="0"/>
        <v>0</v>
      </c>
      <c r="P19" s="386">
        <f t="shared" si="1"/>
        <v>0</v>
      </c>
      <c r="Q19" s="254"/>
      <c r="R19" s="254"/>
      <c r="S19" s="254"/>
      <c r="T19" s="254"/>
      <c r="U19" s="254"/>
    </row>
    <row r="20" spans="1:21" ht="15.75">
      <c r="A20" s="742"/>
      <c r="B20" s="742"/>
      <c r="C20" s="323"/>
      <c r="D20" s="323"/>
      <c r="E20" s="361"/>
      <c r="F20" s="249"/>
      <c r="G20" s="250"/>
      <c r="H20" s="230"/>
      <c r="I20" s="250"/>
      <c r="J20" s="230"/>
      <c r="K20" s="250"/>
      <c r="L20" s="230"/>
      <c r="M20" s="249"/>
      <c r="N20" s="230"/>
      <c r="O20" s="377">
        <f t="shared" si="0"/>
        <v>0</v>
      </c>
      <c r="P20" s="378">
        <f t="shared" si="1"/>
        <v>0</v>
      </c>
      <c r="Q20" s="249"/>
      <c r="R20" s="249"/>
      <c r="S20" s="249"/>
      <c r="T20" s="249"/>
      <c r="U20" s="249"/>
    </row>
    <row r="21" spans="1:21" ht="15.75">
      <c r="A21" s="292"/>
      <c r="B21" s="293"/>
      <c r="C21" s="292" t="s">
        <v>1383</v>
      </c>
      <c r="D21" s="293"/>
      <c r="E21" s="293"/>
      <c r="F21" s="294"/>
      <c r="G21" s="263">
        <f t="shared" ref="G21:P21" si="2">SUM(G8:G20)</f>
        <v>0</v>
      </c>
      <c r="H21" s="273">
        <f t="shared" si="2"/>
        <v>0</v>
      </c>
      <c r="I21" s="263">
        <f t="shared" si="2"/>
        <v>0</v>
      </c>
      <c r="J21" s="273">
        <f t="shared" si="2"/>
        <v>0</v>
      </c>
      <c r="K21" s="263">
        <f t="shared" si="2"/>
        <v>0</v>
      </c>
      <c r="L21" s="273">
        <f t="shared" si="2"/>
        <v>0</v>
      </c>
      <c r="M21" s="263">
        <f t="shared" si="2"/>
        <v>0</v>
      </c>
      <c r="N21" s="273">
        <f t="shared" si="2"/>
        <v>0</v>
      </c>
      <c r="O21" s="273">
        <f t="shared" si="2"/>
        <v>0</v>
      </c>
      <c r="P21" s="273">
        <f t="shared" si="2"/>
        <v>0</v>
      </c>
      <c r="Q21" s="264"/>
      <c r="R21" s="264"/>
      <c r="S21" s="264"/>
      <c r="T21" s="264"/>
      <c r="U21" s="264"/>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ht="15.6" customHeight="1">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AA62"/>
  <sheetViews>
    <sheetView zoomScale="90" zoomScaleNormal="90" workbookViewId="0">
      <pane ySplit="8" topLeftCell="A9" activePane="bottomLeft" state="frozen"/>
      <selection activeCell="A7" sqref="A7"/>
      <selection pane="bottomLeft" activeCell="C1" sqref="C1"/>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2.140625" style="233" bestFit="1" customWidth="1"/>
    <col min="14" max="14" width="12.140625" style="233" bestFit="1" customWidth="1"/>
    <col min="15" max="15" width="15.28515625" style="390" customWidth="1"/>
    <col min="16" max="16" width="18.28515625" style="391" customWidth="1"/>
    <col min="17" max="17" width="14.140625" hidden="1" customWidth="1"/>
    <col min="18" max="20" width="14.140625" customWidth="1"/>
    <col min="21" max="21" width="17" customWidth="1"/>
  </cols>
  <sheetData>
    <row r="1" spans="1:27" ht="18.75">
      <c r="G1" s="284" t="s">
        <v>1384</v>
      </c>
      <c r="I1" s="284"/>
      <c r="J1" s="284"/>
      <c r="K1" s="284"/>
      <c r="L1" s="284"/>
      <c r="M1" s="284"/>
      <c r="N1" s="284"/>
      <c r="O1" s="387"/>
      <c r="P1" s="387"/>
      <c r="Q1" s="284"/>
      <c r="R1" s="284"/>
      <c r="S1" s="284"/>
      <c r="T1" s="284"/>
      <c r="U1" s="284"/>
      <c r="V1" s="284"/>
      <c r="W1" s="284"/>
      <c r="X1" s="284"/>
      <c r="Y1" s="284"/>
      <c r="Z1" s="284"/>
      <c r="AA1" s="284"/>
    </row>
    <row r="2" spans="1:27" ht="18.75">
      <c r="A2" s="313" t="s">
        <v>1347</v>
      </c>
      <c r="G2" s="284"/>
      <c r="I2" s="284"/>
      <c r="J2" s="284"/>
      <c r="K2" s="284"/>
      <c r="L2" s="284"/>
      <c r="M2" s="284"/>
      <c r="N2" s="284"/>
      <c r="O2" s="387"/>
      <c r="P2" s="387"/>
      <c r="Q2" s="284"/>
      <c r="R2" s="284"/>
      <c r="S2" s="284"/>
      <c r="T2" s="284"/>
      <c r="U2" s="284"/>
      <c r="V2" s="284"/>
      <c r="W2" s="284"/>
      <c r="X2" s="284"/>
      <c r="Y2" s="284"/>
      <c r="Z2" s="284"/>
      <c r="AA2" s="284"/>
    </row>
    <row r="3" spans="1:27" ht="18.75">
      <c r="A3" s="314" t="s">
        <v>1392</v>
      </c>
      <c r="G3" s="284"/>
      <c r="I3" s="284"/>
      <c r="J3" s="284"/>
      <c r="K3" s="284"/>
      <c r="L3" s="284"/>
      <c r="M3" s="284"/>
      <c r="N3" s="284"/>
      <c r="O3" s="387"/>
      <c r="P3" s="387"/>
      <c r="Q3" s="284"/>
      <c r="R3" s="284"/>
      <c r="S3" s="284"/>
      <c r="T3" s="284"/>
      <c r="U3" s="284"/>
      <c r="V3" s="284"/>
      <c r="W3" s="284"/>
      <c r="X3" s="284"/>
      <c r="Y3" s="284"/>
      <c r="Z3" s="284"/>
      <c r="AA3" s="284"/>
    </row>
    <row r="4" spans="1:27" ht="18.75">
      <c r="A4" s="314" t="s">
        <v>1391</v>
      </c>
      <c r="G4" s="284"/>
      <c r="I4" s="284"/>
      <c r="J4" s="284"/>
      <c r="K4" s="284"/>
      <c r="L4" s="284"/>
      <c r="M4" s="284"/>
      <c r="N4" s="284"/>
      <c r="O4" s="387"/>
      <c r="P4" s="387"/>
      <c r="Q4" s="284"/>
      <c r="R4" s="284"/>
      <c r="S4" s="284"/>
      <c r="T4" s="284"/>
      <c r="U4" s="284"/>
      <c r="V4" s="284"/>
      <c r="W4" s="284"/>
      <c r="X4" s="284"/>
      <c r="Y4" s="284"/>
      <c r="Z4" s="284"/>
      <c r="AA4" s="284"/>
    </row>
    <row r="5" spans="1:27">
      <c r="A5" s="288" t="s">
        <v>1394</v>
      </c>
      <c r="B5" s="269"/>
      <c r="C5" s="269"/>
      <c r="D5" s="269"/>
      <c r="E5" s="269"/>
      <c r="F5" s="269"/>
      <c r="G5" s="269"/>
      <c r="H5" s="269"/>
      <c r="I5" s="269"/>
      <c r="J5" s="269"/>
      <c r="K5" s="269"/>
      <c r="L5" s="269"/>
      <c r="M5" s="269"/>
      <c r="N5" s="269"/>
      <c r="O5" s="388"/>
      <c r="P5" s="388"/>
      <c r="Q5" s="269"/>
      <c r="R5" s="269"/>
      <c r="S5" s="269"/>
      <c r="T5" s="269"/>
      <c r="U5" s="269"/>
    </row>
    <row r="6" spans="1:27" ht="15" customHeight="1">
      <c r="A6" s="706" t="s">
        <v>97</v>
      </c>
      <c r="B6" s="705" t="s">
        <v>111</v>
      </c>
      <c r="C6" s="718" t="s">
        <v>86</v>
      </c>
      <c r="D6" s="718" t="s">
        <v>87</v>
      </c>
      <c r="E6" s="718" t="s">
        <v>392</v>
      </c>
      <c r="F6" s="718" t="s">
        <v>88</v>
      </c>
      <c r="G6" s="721" t="s">
        <v>100</v>
      </c>
      <c r="H6" s="722"/>
      <c r="I6" s="722"/>
      <c r="J6" s="722"/>
      <c r="K6" s="722"/>
      <c r="L6" s="722"/>
      <c r="M6" s="722"/>
      <c r="N6" s="723"/>
      <c r="O6" s="724" t="s">
        <v>101</v>
      </c>
      <c r="P6" s="725"/>
      <c r="Q6" s="705" t="s">
        <v>102</v>
      </c>
      <c r="R6" s="705" t="s">
        <v>103</v>
      </c>
      <c r="S6" s="705" t="s">
        <v>110</v>
      </c>
      <c r="T6" s="705" t="s">
        <v>109</v>
      </c>
      <c r="U6" s="728" t="s">
        <v>89</v>
      </c>
    </row>
    <row r="7" spans="1:27" ht="15" customHeight="1">
      <c r="A7" s="706"/>
      <c r="B7" s="706"/>
      <c r="C7" s="719"/>
      <c r="D7" s="719"/>
      <c r="E7" s="719"/>
      <c r="F7" s="719"/>
      <c r="G7" s="721" t="s">
        <v>104</v>
      </c>
      <c r="H7" s="723"/>
      <c r="I7" s="721" t="s">
        <v>105</v>
      </c>
      <c r="J7" s="723"/>
      <c r="K7" s="721" t="s">
        <v>106</v>
      </c>
      <c r="L7" s="723"/>
      <c r="M7" s="721" t="s">
        <v>107</v>
      </c>
      <c r="N7" s="723"/>
      <c r="O7" s="726"/>
      <c r="P7" s="727"/>
      <c r="Q7" s="706"/>
      <c r="R7" s="706"/>
      <c r="S7" s="706"/>
      <c r="T7" s="706"/>
      <c r="U7" s="729"/>
    </row>
    <row r="8" spans="1:27" ht="25.5">
      <c r="A8" s="707"/>
      <c r="B8" s="707"/>
      <c r="C8" s="720"/>
      <c r="D8" s="720"/>
      <c r="E8" s="720"/>
      <c r="F8" s="720"/>
      <c r="G8" s="435" t="s">
        <v>108</v>
      </c>
      <c r="H8" s="435" t="s">
        <v>12</v>
      </c>
      <c r="I8" s="435" t="s">
        <v>108</v>
      </c>
      <c r="J8" s="435" t="s">
        <v>12</v>
      </c>
      <c r="K8" s="435" t="s">
        <v>108</v>
      </c>
      <c r="L8" s="435" t="s">
        <v>12</v>
      </c>
      <c r="M8" s="435" t="s">
        <v>108</v>
      </c>
      <c r="N8" s="435" t="s">
        <v>12</v>
      </c>
      <c r="O8" s="435" t="s">
        <v>108</v>
      </c>
      <c r="P8" s="435" t="s">
        <v>12</v>
      </c>
      <c r="Q8" s="707"/>
      <c r="R8" s="707"/>
      <c r="S8" s="707"/>
      <c r="T8" s="707"/>
      <c r="U8" s="730"/>
    </row>
    <row r="9" spans="1:27" s="362" customFormat="1" ht="15.75">
      <c r="A9" s="436"/>
      <c r="B9" s="437"/>
      <c r="C9" s="438"/>
      <c r="D9" s="438"/>
      <c r="E9" s="439"/>
      <c r="F9" s="438"/>
      <c r="G9" s="440"/>
      <c r="H9" s="440"/>
      <c r="I9" s="440"/>
      <c r="J9" s="440"/>
      <c r="K9" s="440"/>
      <c r="L9" s="440"/>
      <c r="M9" s="440"/>
      <c r="N9" s="440"/>
      <c r="O9" s="440"/>
      <c r="P9" s="440"/>
      <c r="Q9" s="441"/>
      <c r="R9" s="441"/>
      <c r="S9" s="441"/>
      <c r="T9" s="441"/>
      <c r="U9" s="442"/>
    </row>
    <row r="10" spans="1:27" ht="15.75">
      <c r="A10" s="740" t="s">
        <v>1385</v>
      </c>
      <c r="B10" s="740" t="s">
        <v>1386</v>
      </c>
      <c r="C10" s="249"/>
      <c r="D10" s="249"/>
      <c r="E10" s="249"/>
      <c r="F10" s="254"/>
      <c r="G10" s="254"/>
      <c r="H10" s="270"/>
      <c r="I10" s="254"/>
      <c r="J10" s="270"/>
      <c r="K10" s="254"/>
      <c r="L10" s="270"/>
      <c r="M10" s="254"/>
      <c r="N10" s="270"/>
      <c r="O10" s="385">
        <f t="shared" ref="O10:O29" si="0">G10+I10+K10+M10</f>
        <v>0</v>
      </c>
      <c r="P10" s="386">
        <f t="shared" ref="P10:P29" si="1">H10+J10+L10+N10</f>
        <v>0</v>
      </c>
      <c r="Q10" s="254"/>
      <c r="R10" s="254"/>
      <c r="S10" s="254"/>
      <c r="T10" s="254"/>
      <c r="U10" s="73"/>
    </row>
    <row r="11" spans="1:27" ht="15.75">
      <c r="A11" s="741"/>
      <c r="B11" s="741"/>
      <c r="C11" s="249"/>
      <c r="D11" s="249"/>
      <c r="E11" s="249"/>
      <c r="F11" s="254"/>
      <c r="G11" s="254"/>
      <c r="H11" s="270"/>
      <c r="I11" s="254"/>
      <c r="J11" s="270"/>
      <c r="K11" s="254"/>
      <c r="L11" s="270"/>
      <c r="M11" s="254"/>
      <c r="N11" s="270"/>
      <c r="O11" s="385">
        <f t="shared" si="0"/>
        <v>0</v>
      </c>
      <c r="P11" s="386">
        <f t="shared" si="1"/>
        <v>0</v>
      </c>
      <c r="Q11" s="254"/>
      <c r="R11" s="254"/>
      <c r="S11" s="254"/>
      <c r="T11" s="254"/>
      <c r="U11" s="73"/>
    </row>
    <row r="12" spans="1:27" ht="15.75">
      <c r="A12" s="741"/>
      <c r="B12" s="741"/>
      <c r="C12" s="249"/>
      <c r="D12" s="249"/>
      <c r="E12" s="249"/>
      <c r="F12" s="254"/>
      <c r="G12" s="254"/>
      <c r="H12" s="270"/>
      <c r="I12" s="254"/>
      <c r="J12" s="270"/>
      <c r="K12" s="254"/>
      <c r="L12" s="270"/>
      <c r="M12" s="254"/>
      <c r="N12" s="270"/>
      <c r="O12" s="385">
        <f t="shared" si="0"/>
        <v>0</v>
      </c>
      <c r="P12" s="386">
        <f t="shared" si="1"/>
        <v>0</v>
      </c>
      <c r="Q12" s="254"/>
      <c r="R12" s="254"/>
      <c r="S12" s="254"/>
      <c r="T12" s="254"/>
      <c r="U12" s="73"/>
    </row>
    <row r="13" spans="1:27" ht="15.75">
      <c r="A13" s="741"/>
      <c r="B13" s="741"/>
      <c r="C13" s="249"/>
      <c r="D13" s="249"/>
      <c r="E13" s="249"/>
      <c r="F13" s="254"/>
      <c r="G13" s="254"/>
      <c r="H13" s="270"/>
      <c r="I13" s="254"/>
      <c r="J13" s="270"/>
      <c r="K13" s="254"/>
      <c r="L13" s="270"/>
      <c r="M13" s="254"/>
      <c r="N13" s="270"/>
      <c r="O13" s="385">
        <f t="shared" si="0"/>
        <v>0</v>
      </c>
      <c r="P13" s="386">
        <f t="shared" si="1"/>
        <v>0</v>
      </c>
      <c r="Q13" s="254"/>
      <c r="R13" s="254"/>
      <c r="S13" s="254"/>
      <c r="T13" s="254"/>
      <c r="U13" s="73"/>
    </row>
    <row r="14" spans="1:27" ht="15.75">
      <c r="A14" s="741"/>
      <c r="B14" s="741"/>
      <c r="C14" s="249"/>
      <c r="D14" s="249"/>
      <c r="E14" s="249"/>
      <c r="F14" s="254"/>
      <c r="G14" s="254"/>
      <c r="H14" s="270"/>
      <c r="I14" s="254"/>
      <c r="J14" s="270"/>
      <c r="K14" s="254"/>
      <c r="L14" s="270"/>
      <c r="M14" s="254"/>
      <c r="N14" s="270"/>
      <c r="O14" s="385">
        <f t="shared" si="0"/>
        <v>0</v>
      </c>
      <c r="P14" s="386">
        <f t="shared" si="1"/>
        <v>0</v>
      </c>
      <c r="Q14" s="254"/>
      <c r="R14" s="254"/>
      <c r="S14" s="254"/>
      <c r="T14" s="254"/>
      <c r="U14" s="73"/>
    </row>
    <row r="15" spans="1:27" ht="15.75">
      <c r="A15" s="741"/>
      <c r="B15" s="742"/>
      <c r="C15" s="249"/>
      <c r="D15" s="249"/>
      <c r="E15" s="249"/>
      <c r="F15" s="254"/>
      <c r="G15" s="254"/>
      <c r="H15" s="270"/>
      <c r="I15" s="254"/>
      <c r="J15" s="270"/>
      <c r="K15" s="254"/>
      <c r="L15" s="270"/>
      <c r="M15" s="254"/>
      <c r="N15" s="270"/>
      <c r="O15" s="385">
        <f t="shared" si="0"/>
        <v>0</v>
      </c>
      <c r="P15" s="386">
        <f t="shared" si="1"/>
        <v>0</v>
      </c>
      <c r="Q15" s="254"/>
      <c r="R15" s="254"/>
      <c r="S15" s="254"/>
      <c r="T15" s="254"/>
      <c r="U15" s="73"/>
    </row>
    <row r="16" spans="1:27" ht="15.75">
      <c r="A16" s="741"/>
      <c r="B16" s="740" t="s">
        <v>1388</v>
      </c>
      <c r="C16" s="249"/>
      <c r="D16" s="249"/>
      <c r="E16" s="249"/>
      <c r="F16" s="254"/>
      <c r="G16" s="254"/>
      <c r="H16" s="270"/>
      <c r="I16" s="254"/>
      <c r="J16" s="270"/>
      <c r="K16" s="254"/>
      <c r="L16" s="270"/>
      <c r="M16" s="254"/>
      <c r="N16" s="270"/>
      <c r="O16" s="385">
        <f t="shared" si="0"/>
        <v>0</v>
      </c>
      <c r="P16" s="386">
        <f t="shared" si="1"/>
        <v>0</v>
      </c>
      <c r="Q16" s="254"/>
      <c r="R16" s="254"/>
      <c r="S16" s="254"/>
      <c r="T16" s="254"/>
      <c r="U16" s="73"/>
    </row>
    <row r="17" spans="1:21" ht="15.75">
      <c r="A17" s="741"/>
      <c r="B17" s="741"/>
      <c r="C17" s="249"/>
      <c r="D17" s="249"/>
      <c r="E17" s="249"/>
      <c r="F17" s="254"/>
      <c r="G17" s="254"/>
      <c r="H17" s="270"/>
      <c r="I17" s="254"/>
      <c r="J17" s="270"/>
      <c r="K17" s="254"/>
      <c r="L17" s="270"/>
      <c r="M17" s="254"/>
      <c r="N17" s="270"/>
      <c r="O17" s="385">
        <f t="shared" si="0"/>
        <v>0</v>
      </c>
      <c r="P17" s="386">
        <f t="shared" si="1"/>
        <v>0</v>
      </c>
      <c r="Q17" s="254"/>
      <c r="R17" s="254"/>
      <c r="S17" s="254"/>
      <c r="T17" s="254"/>
      <c r="U17" s="73"/>
    </row>
    <row r="18" spans="1:21" ht="15.75">
      <c r="A18" s="741"/>
      <c r="B18" s="741"/>
      <c r="C18" s="249"/>
      <c r="D18" s="249"/>
      <c r="E18" s="249"/>
      <c r="F18" s="254"/>
      <c r="G18" s="254"/>
      <c r="H18" s="270"/>
      <c r="I18" s="254"/>
      <c r="J18" s="270"/>
      <c r="K18" s="254"/>
      <c r="L18" s="270"/>
      <c r="M18" s="254"/>
      <c r="N18" s="270"/>
      <c r="O18" s="385">
        <f t="shared" si="0"/>
        <v>0</v>
      </c>
      <c r="P18" s="386">
        <f t="shared" si="1"/>
        <v>0</v>
      </c>
      <c r="Q18" s="254"/>
      <c r="R18" s="254"/>
      <c r="S18" s="254"/>
      <c r="T18" s="254"/>
      <c r="U18" s="73"/>
    </row>
    <row r="19" spans="1:21" ht="15.75">
      <c r="A19" s="741"/>
      <c r="B19" s="741"/>
      <c r="C19" s="249"/>
      <c r="D19" s="249"/>
      <c r="E19" s="249"/>
      <c r="F19" s="254"/>
      <c r="G19" s="254"/>
      <c r="H19" s="270"/>
      <c r="I19" s="254"/>
      <c r="J19" s="270"/>
      <c r="K19" s="254"/>
      <c r="L19" s="270"/>
      <c r="M19" s="254"/>
      <c r="N19" s="270"/>
      <c r="O19" s="385">
        <f t="shared" si="0"/>
        <v>0</v>
      </c>
      <c r="P19" s="386">
        <f t="shared" si="1"/>
        <v>0</v>
      </c>
      <c r="Q19" s="254"/>
      <c r="R19" s="254"/>
      <c r="S19" s="254"/>
      <c r="T19" s="254"/>
      <c r="U19" s="73"/>
    </row>
    <row r="20" spans="1:21" ht="15.75">
      <c r="A20" s="741"/>
      <c r="B20" s="742"/>
      <c r="C20" s="249"/>
      <c r="D20" s="249"/>
      <c r="E20" s="249"/>
      <c r="F20" s="249"/>
      <c r="G20" s="249"/>
      <c r="H20" s="230"/>
      <c r="I20" s="249"/>
      <c r="J20" s="230"/>
      <c r="K20" s="249"/>
      <c r="L20" s="230"/>
      <c r="M20" s="249"/>
      <c r="N20" s="230"/>
      <c r="O20" s="377">
        <f t="shared" si="0"/>
        <v>0</v>
      </c>
      <c r="P20" s="378">
        <f t="shared" si="1"/>
        <v>0</v>
      </c>
      <c r="Q20" s="249"/>
      <c r="R20" s="249"/>
      <c r="S20" s="249"/>
      <c r="T20" s="249"/>
      <c r="U20" s="324"/>
    </row>
    <row r="21" spans="1:21" ht="15.75">
      <c r="A21" s="741"/>
      <c r="B21" s="740" t="s">
        <v>1389</v>
      </c>
      <c r="C21" s="249"/>
      <c r="D21" s="249"/>
      <c r="E21" s="249"/>
      <c r="F21" s="254"/>
      <c r="G21" s="250"/>
      <c r="H21" s="349"/>
      <c r="I21" s="250"/>
      <c r="J21" s="349"/>
      <c r="K21" s="250"/>
      <c r="L21" s="230"/>
      <c r="M21" s="249"/>
      <c r="N21" s="230"/>
      <c r="O21" s="377">
        <f t="shared" si="0"/>
        <v>0</v>
      </c>
      <c r="P21" s="389">
        <f t="shared" si="1"/>
        <v>0</v>
      </c>
      <c r="Q21" s="249"/>
      <c r="R21" s="249"/>
      <c r="S21" s="249"/>
      <c r="T21" s="249"/>
      <c r="U21" s="249"/>
    </row>
    <row r="22" spans="1:21" ht="15.75">
      <c r="A22" s="741"/>
      <c r="B22" s="741"/>
      <c r="C22" s="249"/>
      <c r="D22" s="249"/>
      <c r="E22" s="249"/>
      <c r="F22" s="254"/>
      <c r="G22" s="250"/>
      <c r="H22" s="349"/>
      <c r="I22" s="250"/>
      <c r="J22" s="349"/>
      <c r="K22" s="250"/>
      <c r="L22" s="230"/>
      <c r="M22" s="249"/>
      <c r="N22" s="230"/>
      <c r="O22" s="377">
        <f t="shared" si="0"/>
        <v>0</v>
      </c>
      <c r="P22" s="389">
        <f t="shared" si="1"/>
        <v>0</v>
      </c>
      <c r="Q22" s="249"/>
      <c r="R22" s="249"/>
      <c r="S22" s="249"/>
      <c r="T22" s="249"/>
      <c r="U22" s="249"/>
    </row>
    <row r="23" spans="1:21" ht="15.75">
      <c r="A23" s="741"/>
      <c r="B23" s="741"/>
      <c r="C23" s="249"/>
      <c r="D23" s="249"/>
      <c r="E23" s="249"/>
      <c r="F23" s="254"/>
      <c r="G23" s="250"/>
      <c r="H23" s="349"/>
      <c r="I23" s="250"/>
      <c r="J23" s="349"/>
      <c r="K23" s="250"/>
      <c r="L23" s="230"/>
      <c r="M23" s="249"/>
      <c r="N23" s="230"/>
      <c r="O23" s="377">
        <f t="shared" si="0"/>
        <v>0</v>
      </c>
      <c r="P23" s="389">
        <f t="shared" si="1"/>
        <v>0</v>
      </c>
      <c r="Q23" s="249"/>
      <c r="R23" s="249"/>
      <c r="S23" s="249"/>
      <c r="T23" s="249"/>
      <c r="U23" s="249"/>
    </row>
    <row r="24" spans="1:21" ht="15.75">
      <c r="A24" s="741"/>
      <c r="B24" s="742"/>
      <c r="C24" s="249"/>
      <c r="D24" s="249"/>
      <c r="E24" s="249"/>
      <c r="F24" s="254"/>
      <c r="G24" s="250"/>
      <c r="H24" s="349"/>
      <c r="I24" s="250"/>
      <c r="J24" s="349"/>
      <c r="K24" s="250"/>
      <c r="L24" s="230"/>
      <c r="M24" s="249"/>
      <c r="N24" s="230"/>
      <c r="O24" s="377">
        <f t="shared" si="0"/>
        <v>0</v>
      </c>
      <c r="P24" s="389">
        <f t="shared" si="1"/>
        <v>0</v>
      </c>
      <c r="Q24" s="249"/>
      <c r="R24" s="249"/>
      <c r="S24" s="249"/>
      <c r="T24" s="249"/>
      <c r="U24" s="249"/>
    </row>
    <row r="25" spans="1:21" ht="15.75">
      <c r="A25" s="741"/>
      <c r="B25" s="743" t="s">
        <v>1390</v>
      </c>
      <c r="C25" s="249"/>
      <c r="D25" s="249"/>
      <c r="E25" s="249"/>
      <c r="F25" s="254"/>
      <c r="G25" s="250"/>
      <c r="H25" s="349"/>
      <c r="I25" s="250"/>
      <c r="J25" s="349"/>
      <c r="K25" s="250"/>
      <c r="L25" s="230"/>
      <c r="M25" s="249"/>
      <c r="N25" s="230"/>
      <c r="O25" s="377">
        <f t="shared" si="0"/>
        <v>0</v>
      </c>
      <c r="P25" s="389">
        <f t="shared" si="1"/>
        <v>0</v>
      </c>
      <c r="Q25" s="249"/>
      <c r="R25" s="249"/>
      <c r="S25" s="249"/>
      <c r="T25" s="249"/>
      <c r="U25" s="249"/>
    </row>
    <row r="26" spans="1:21" ht="15.75" customHeight="1">
      <c r="A26" s="741"/>
      <c r="B26" s="743"/>
      <c r="C26" s="249"/>
      <c r="D26" s="249"/>
      <c r="E26" s="249"/>
      <c r="F26" s="254"/>
      <c r="G26" s="250"/>
      <c r="H26" s="349"/>
      <c r="I26" s="250"/>
      <c r="J26" s="349"/>
      <c r="K26" s="250"/>
      <c r="L26" s="230"/>
      <c r="M26" s="249"/>
      <c r="N26" s="230"/>
      <c r="O26" s="377">
        <f t="shared" si="0"/>
        <v>0</v>
      </c>
      <c r="P26" s="389">
        <f t="shared" si="1"/>
        <v>0</v>
      </c>
      <c r="Q26" s="249"/>
      <c r="R26" s="249"/>
      <c r="S26" s="249"/>
      <c r="T26" s="249"/>
      <c r="U26" s="249"/>
    </row>
    <row r="27" spans="1:21" ht="15.75">
      <c r="A27" s="741"/>
      <c r="B27" s="743"/>
      <c r="C27" s="249"/>
      <c r="D27" s="249"/>
      <c r="E27" s="249"/>
      <c r="F27" s="254"/>
      <c r="G27" s="250"/>
      <c r="H27" s="349"/>
      <c r="I27" s="250"/>
      <c r="J27" s="349"/>
      <c r="K27" s="250"/>
      <c r="L27" s="230"/>
      <c r="M27" s="249"/>
      <c r="N27" s="230"/>
      <c r="O27" s="377">
        <f t="shared" si="0"/>
        <v>0</v>
      </c>
      <c r="P27" s="389">
        <f t="shared" si="1"/>
        <v>0</v>
      </c>
      <c r="Q27" s="249"/>
      <c r="R27" s="249"/>
      <c r="S27" s="249"/>
      <c r="T27" s="249"/>
      <c r="U27" s="249"/>
    </row>
    <row r="28" spans="1:21" ht="15.75">
      <c r="A28" s="741"/>
      <c r="B28" s="743"/>
      <c r="C28" s="249"/>
      <c r="D28" s="249"/>
      <c r="E28" s="249"/>
      <c r="F28" s="249"/>
      <c r="G28" s="249"/>
      <c r="H28" s="230"/>
      <c r="I28" s="249"/>
      <c r="J28" s="230"/>
      <c r="K28" s="249"/>
      <c r="L28" s="230"/>
      <c r="M28" s="249"/>
      <c r="N28" s="230"/>
      <c r="O28" s="377">
        <f t="shared" si="0"/>
        <v>0</v>
      </c>
      <c r="P28" s="378">
        <f t="shared" si="1"/>
        <v>0</v>
      </c>
      <c r="Q28" s="249"/>
      <c r="R28" s="249"/>
      <c r="S28" s="249"/>
      <c r="T28" s="249"/>
      <c r="U28" s="249"/>
    </row>
    <row r="29" spans="1:21" ht="15.75">
      <c r="A29" s="742"/>
      <c r="B29" s="743"/>
      <c r="C29" s="249"/>
      <c r="D29" s="249"/>
      <c r="E29" s="249"/>
      <c r="F29" s="249"/>
      <c r="G29" s="249"/>
      <c r="H29" s="230"/>
      <c r="I29" s="249"/>
      <c r="J29" s="230"/>
      <c r="K29" s="249"/>
      <c r="L29" s="230"/>
      <c r="M29" s="249"/>
      <c r="N29" s="230"/>
      <c r="O29" s="377">
        <f t="shared" si="0"/>
        <v>0</v>
      </c>
      <c r="P29" s="378">
        <f t="shared" si="1"/>
        <v>0</v>
      </c>
      <c r="Q29" s="249"/>
      <c r="R29" s="249"/>
      <c r="S29" s="249"/>
      <c r="T29" s="249"/>
      <c r="U29" s="249"/>
    </row>
    <row r="30" spans="1:21" ht="15.75">
      <c r="A30" s="752" t="s">
        <v>478</v>
      </c>
      <c r="B30" s="753"/>
      <c r="C30" s="753"/>
      <c r="D30" s="753"/>
      <c r="E30" s="753"/>
      <c r="F30" s="753"/>
      <c r="G30" s="753"/>
      <c r="H30" s="753"/>
      <c r="I30" s="753"/>
      <c r="J30" s="753"/>
      <c r="K30" s="753"/>
      <c r="L30" s="753"/>
      <c r="M30" s="753"/>
      <c r="N30" s="753"/>
      <c r="O30" s="753"/>
      <c r="P30" s="753"/>
      <c r="Q30" s="753"/>
      <c r="R30" s="753"/>
      <c r="S30" s="753"/>
      <c r="T30" s="753"/>
      <c r="U30" s="754"/>
    </row>
    <row r="31" spans="1:21" ht="15.75" customHeight="1">
      <c r="A31" s="740" t="s">
        <v>1395</v>
      </c>
      <c r="B31" s="743" t="s">
        <v>1396</v>
      </c>
      <c r="C31" s="249"/>
      <c r="D31" s="249"/>
      <c r="E31" s="249"/>
      <c r="F31" s="254"/>
      <c r="G31" s="249"/>
      <c r="H31" s="230"/>
      <c r="I31" s="249"/>
      <c r="J31" s="230"/>
      <c r="K31" s="249"/>
      <c r="L31" s="230"/>
      <c r="M31" s="249"/>
      <c r="N31" s="230"/>
      <c r="O31" s="377">
        <f t="shared" ref="O31:O42" si="2">G31+I31+K31+M31</f>
        <v>0</v>
      </c>
      <c r="P31" s="378">
        <f t="shared" ref="P31:P42" si="3">H31+J31+L31+N31</f>
        <v>0</v>
      </c>
      <c r="Q31" s="249"/>
      <c r="R31" s="249"/>
      <c r="S31" s="249"/>
      <c r="T31" s="249"/>
      <c r="U31" s="272"/>
    </row>
    <row r="32" spans="1:21" ht="15.75">
      <c r="A32" s="741"/>
      <c r="B32" s="743"/>
      <c r="C32" s="249"/>
      <c r="D32" s="249"/>
      <c r="E32" s="249"/>
      <c r="F32" s="254"/>
      <c r="G32" s="249"/>
      <c r="H32" s="230"/>
      <c r="I32" s="249"/>
      <c r="J32" s="230"/>
      <c r="K32" s="249"/>
      <c r="L32" s="230"/>
      <c r="M32" s="249"/>
      <c r="N32" s="230"/>
      <c r="O32" s="377">
        <f t="shared" si="2"/>
        <v>0</v>
      </c>
      <c r="P32" s="378">
        <f t="shared" si="3"/>
        <v>0</v>
      </c>
      <c r="Q32" s="249"/>
      <c r="R32" s="249"/>
      <c r="S32" s="249"/>
      <c r="T32" s="249"/>
      <c r="U32" s="272"/>
    </row>
    <row r="33" spans="1:21" ht="15.75">
      <c r="A33" s="741"/>
      <c r="B33" s="743"/>
      <c r="C33" s="249"/>
      <c r="D33" s="249"/>
      <c r="E33" s="249"/>
      <c r="F33" s="254"/>
      <c r="G33" s="249"/>
      <c r="H33" s="230"/>
      <c r="I33" s="249"/>
      <c r="J33" s="230"/>
      <c r="K33" s="249"/>
      <c r="L33" s="230"/>
      <c r="M33" s="249"/>
      <c r="N33" s="230"/>
      <c r="O33" s="377">
        <f t="shared" si="2"/>
        <v>0</v>
      </c>
      <c r="P33" s="378">
        <f t="shared" si="3"/>
        <v>0</v>
      </c>
      <c r="Q33" s="249"/>
      <c r="R33" s="249"/>
      <c r="S33" s="249"/>
      <c r="T33" s="249"/>
      <c r="U33" s="272"/>
    </row>
    <row r="34" spans="1:21" ht="15.75">
      <c r="A34" s="741"/>
      <c r="B34" s="743"/>
      <c r="C34" s="249"/>
      <c r="D34" s="249"/>
      <c r="E34" s="249"/>
      <c r="F34" s="254"/>
      <c r="G34" s="249"/>
      <c r="H34" s="230"/>
      <c r="I34" s="249"/>
      <c r="J34" s="230"/>
      <c r="K34" s="249"/>
      <c r="L34" s="230"/>
      <c r="M34" s="249"/>
      <c r="N34" s="230"/>
      <c r="O34" s="377">
        <f t="shared" si="2"/>
        <v>0</v>
      </c>
      <c r="P34" s="378">
        <f t="shared" si="3"/>
        <v>0</v>
      </c>
      <c r="Q34" s="249"/>
      <c r="R34" s="249"/>
      <c r="S34" s="249"/>
      <c r="T34" s="249"/>
      <c r="U34" s="272"/>
    </row>
    <row r="35" spans="1:21" ht="15.75">
      <c r="A35" s="741"/>
      <c r="B35" s="743"/>
      <c r="C35" s="249"/>
      <c r="D35" s="249"/>
      <c r="E35" s="249"/>
      <c r="F35" s="254"/>
      <c r="G35" s="249"/>
      <c r="H35" s="230"/>
      <c r="I35" s="249"/>
      <c r="J35" s="230"/>
      <c r="K35" s="249"/>
      <c r="L35" s="230"/>
      <c r="M35" s="249"/>
      <c r="N35" s="230"/>
      <c r="O35" s="377">
        <f t="shared" si="2"/>
        <v>0</v>
      </c>
      <c r="P35" s="378">
        <f t="shared" si="3"/>
        <v>0</v>
      </c>
      <c r="Q35" s="249"/>
      <c r="R35" s="249"/>
      <c r="S35" s="249"/>
      <c r="T35" s="249"/>
      <c r="U35" s="272"/>
    </row>
    <row r="36" spans="1:21" ht="15.75">
      <c r="A36" s="742"/>
      <c r="B36" s="743"/>
      <c r="C36" s="249"/>
      <c r="D36" s="249"/>
      <c r="E36" s="249"/>
      <c r="F36" s="254"/>
      <c r="G36" s="249"/>
      <c r="H36" s="230"/>
      <c r="I36" s="249"/>
      <c r="J36" s="230"/>
      <c r="K36" s="249"/>
      <c r="L36" s="230"/>
      <c r="M36" s="249"/>
      <c r="N36" s="230"/>
      <c r="O36" s="377">
        <f t="shared" si="2"/>
        <v>0</v>
      </c>
      <c r="P36" s="378">
        <f t="shared" si="3"/>
        <v>0</v>
      </c>
      <c r="Q36" s="249"/>
      <c r="R36" s="249"/>
      <c r="S36" s="249"/>
      <c r="T36" s="249"/>
      <c r="U36" s="272"/>
    </row>
    <row r="37" spans="1:21" ht="15.75">
      <c r="A37" s="743" t="s">
        <v>1393</v>
      </c>
      <c r="B37" s="743" t="s">
        <v>1397</v>
      </c>
      <c r="C37" s="249"/>
      <c r="D37" s="249"/>
      <c r="E37" s="249"/>
      <c r="F37" s="249"/>
      <c r="G37" s="249"/>
      <c r="H37" s="230"/>
      <c r="I37" s="249"/>
      <c r="J37" s="230"/>
      <c r="K37" s="250"/>
      <c r="L37" s="230"/>
      <c r="M37" s="249"/>
      <c r="N37" s="230"/>
      <c r="O37" s="379">
        <f t="shared" si="2"/>
        <v>0</v>
      </c>
      <c r="P37" s="378">
        <f t="shared" si="3"/>
        <v>0</v>
      </c>
      <c r="Q37" s="249"/>
      <c r="R37" s="249"/>
      <c r="S37" s="249"/>
      <c r="T37" s="249"/>
      <c r="U37" s="324"/>
    </row>
    <row r="38" spans="1:21" ht="15.75">
      <c r="A38" s="743"/>
      <c r="B38" s="743"/>
      <c r="C38" s="249"/>
      <c r="D38" s="249"/>
      <c r="E38" s="249"/>
      <c r="F38" s="249"/>
      <c r="G38" s="249"/>
      <c r="H38" s="230"/>
      <c r="I38" s="249"/>
      <c r="J38" s="230"/>
      <c r="K38" s="250"/>
      <c r="L38" s="230"/>
      <c r="M38" s="249"/>
      <c r="N38" s="230"/>
      <c r="O38" s="379">
        <f t="shared" si="2"/>
        <v>0</v>
      </c>
      <c r="P38" s="378">
        <f t="shared" si="3"/>
        <v>0</v>
      </c>
      <c r="Q38" s="249"/>
      <c r="R38" s="249"/>
      <c r="S38" s="249"/>
      <c r="T38" s="249"/>
      <c r="U38" s="324"/>
    </row>
    <row r="39" spans="1:21" ht="15.75">
      <c r="A39" s="743"/>
      <c r="B39" s="743"/>
      <c r="C39" s="249"/>
      <c r="D39" s="249"/>
      <c r="E39" s="249"/>
      <c r="F39" s="249"/>
      <c r="G39" s="249"/>
      <c r="H39" s="230"/>
      <c r="I39" s="249"/>
      <c r="J39" s="230"/>
      <c r="K39" s="250"/>
      <c r="L39" s="230"/>
      <c r="M39" s="249"/>
      <c r="N39" s="230"/>
      <c r="O39" s="379">
        <f t="shared" si="2"/>
        <v>0</v>
      </c>
      <c r="P39" s="378">
        <f t="shared" si="3"/>
        <v>0</v>
      </c>
      <c r="Q39" s="249"/>
      <c r="R39" s="249"/>
      <c r="S39" s="249"/>
      <c r="T39" s="249"/>
      <c r="U39" s="324"/>
    </row>
    <row r="40" spans="1:21" ht="15.75">
      <c r="A40" s="743"/>
      <c r="B40" s="743"/>
      <c r="C40" s="249"/>
      <c r="D40" s="249"/>
      <c r="E40" s="249"/>
      <c r="F40" s="249"/>
      <c r="G40" s="249"/>
      <c r="H40" s="230"/>
      <c r="I40" s="249"/>
      <c r="J40" s="230"/>
      <c r="K40" s="250"/>
      <c r="L40" s="230"/>
      <c r="M40" s="249"/>
      <c r="N40" s="230"/>
      <c r="O40" s="379">
        <f t="shared" si="2"/>
        <v>0</v>
      </c>
      <c r="P40" s="378">
        <f t="shared" si="3"/>
        <v>0</v>
      </c>
      <c r="Q40" s="249"/>
      <c r="R40" s="249"/>
      <c r="S40" s="249"/>
      <c r="T40" s="249"/>
      <c r="U40" s="324"/>
    </row>
    <row r="41" spans="1:21" ht="15.75">
      <c r="A41" s="743"/>
      <c r="B41" s="743"/>
      <c r="C41" s="249"/>
      <c r="D41" s="249"/>
      <c r="E41" s="249"/>
      <c r="F41" s="249"/>
      <c r="G41" s="249"/>
      <c r="H41" s="230"/>
      <c r="I41" s="249"/>
      <c r="J41" s="230"/>
      <c r="K41" s="250"/>
      <c r="L41" s="230"/>
      <c r="M41" s="249"/>
      <c r="N41" s="230"/>
      <c r="O41" s="379">
        <f t="shared" si="2"/>
        <v>0</v>
      </c>
      <c r="P41" s="378">
        <f t="shared" si="3"/>
        <v>0</v>
      </c>
      <c r="Q41" s="249"/>
      <c r="R41" s="249"/>
      <c r="S41" s="249"/>
      <c r="T41" s="249"/>
      <c r="U41" s="324"/>
    </row>
    <row r="42" spans="1:21" ht="15.75">
      <c r="A42" s="743"/>
      <c r="B42" s="743"/>
      <c r="C42" s="249"/>
      <c r="D42" s="249"/>
      <c r="E42" s="249"/>
      <c r="F42" s="249"/>
      <c r="G42" s="249"/>
      <c r="H42" s="230"/>
      <c r="I42" s="249"/>
      <c r="J42" s="230"/>
      <c r="K42" s="249"/>
      <c r="L42" s="230"/>
      <c r="M42" s="250"/>
      <c r="N42" s="230"/>
      <c r="O42" s="379">
        <f t="shared" si="2"/>
        <v>0</v>
      </c>
      <c r="P42" s="378">
        <f t="shared" si="3"/>
        <v>0</v>
      </c>
      <c r="Q42" s="249"/>
      <c r="R42" s="249"/>
      <c r="S42" s="249"/>
      <c r="T42" s="249"/>
      <c r="U42" s="324"/>
    </row>
    <row r="43" spans="1:21" ht="15.75">
      <c r="A43" s="292"/>
      <c r="B43" s="293"/>
      <c r="C43" s="293"/>
      <c r="D43" s="292" t="s">
        <v>1387</v>
      </c>
      <c r="E43" s="293"/>
      <c r="F43" s="294"/>
      <c r="G43" s="274">
        <f t="shared" ref="G43:P43" si="4">SUM(G10:G42)</f>
        <v>0</v>
      </c>
      <c r="H43" s="275">
        <f t="shared" si="4"/>
        <v>0</v>
      </c>
      <c r="I43" s="274">
        <f t="shared" si="4"/>
        <v>0</v>
      </c>
      <c r="J43" s="275">
        <f t="shared" si="4"/>
        <v>0</v>
      </c>
      <c r="K43" s="274">
        <f t="shared" si="4"/>
        <v>0</v>
      </c>
      <c r="L43" s="275">
        <f t="shared" si="4"/>
        <v>0</v>
      </c>
      <c r="M43" s="274">
        <f t="shared" si="4"/>
        <v>0</v>
      </c>
      <c r="N43" s="275">
        <f t="shared" si="4"/>
        <v>0</v>
      </c>
      <c r="O43" s="275">
        <f t="shared" si="4"/>
        <v>0</v>
      </c>
      <c r="P43" s="275">
        <f t="shared" si="4"/>
        <v>0</v>
      </c>
      <c r="Q43" s="264"/>
      <c r="R43" s="264"/>
      <c r="S43" s="264"/>
      <c r="T43" s="264"/>
      <c r="U43" s="264"/>
    </row>
    <row r="45" spans="1:21">
      <c r="H45"/>
      <c r="J45"/>
      <c r="L45"/>
      <c r="N45"/>
      <c r="P45" s="390"/>
    </row>
    <row r="46" spans="1:21">
      <c r="H46"/>
      <c r="J46"/>
      <c r="L46"/>
      <c r="N46"/>
      <c r="P46" s="390"/>
    </row>
    <row r="47" spans="1:21">
      <c r="H47"/>
      <c r="J47"/>
      <c r="L47"/>
      <c r="N47"/>
      <c r="P47" s="390"/>
    </row>
    <row r="48" spans="1:21">
      <c r="H48"/>
      <c r="J48"/>
      <c r="L48"/>
      <c r="N48"/>
      <c r="P48" s="390"/>
    </row>
    <row r="49" spans="8:16">
      <c r="H49"/>
      <c r="J49"/>
      <c r="L49"/>
      <c r="N49"/>
      <c r="P49" s="390"/>
    </row>
    <row r="50" spans="8:16">
      <c r="H50"/>
      <c r="J50"/>
      <c r="L50"/>
      <c r="N50"/>
      <c r="P50" s="390"/>
    </row>
    <row r="51" spans="8:16">
      <c r="H51"/>
      <c r="J51"/>
      <c r="L51"/>
      <c r="N51"/>
      <c r="P51" s="390"/>
    </row>
    <row r="52" spans="8:16">
      <c r="H52"/>
      <c r="J52"/>
      <c r="L52"/>
      <c r="N52"/>
      <c r="P52" s="390"/>
    </row>
    <row r="53" spans="8:16">
      <c r="H53"/>
      <c r="J53"/>
      <c r="L53"/>
      <c r="N53"/>
      <c r="P53" s="390"/>
    </row>
    <row r="54" spans="8:16">
      <c r="H54"/>
      <c r="J54"/>
      <c r="L54"/>
      <c r="N54"/>
      <c r="P54" s="390"/>
    </row>
    <row r="55" spans="8:16">
      <c r="H55"/>
      <c r="J55"/>
      <c r="L55"/>
      <c r="N55"/>
      <c r="P55" s="390"/>
    </row>
    <row r="56" spans="8:16">
      <c r="H56"/>
      <c r="J56"/>
      <c r="L56"/>
      <c r="N56"/>
      <c r="P56" s="390"/>
    </row>
    <row r="57" spans="8:16">
      <c r="H57"/>
      <c r="J57"/>
      <c r="L57"/>
      <c r="N57"/>
      <c r="P57" s="390"/>
    </row>
    <row r="58" spans="8:16">
      <c r="H58"/>
      <c r="J58"/>
      <c r="L58"/>
      <c r="N58"/>
      <c r="P58" s="390"/>
    </row>
    <row r="59" spans="8:16">
      <c r="H59"/>
      <c r="J59"/>
      <c r="L59"/>
      <c r="N59"/>
      <c r="P59" s="390"/>
    </row>
    <row r="60" spans="8:16">
      <c r="H60"/>
      <c r="J60"/>
      <c r="L60"/>
      <c r="N60"/>
      <c r="P60" s="390"/>
    </row>
    <row r="61" spans="8:16">
      <c r="H61"/>
      <c r="J61"/>
      <c r="L61"/>
      <c r="N61"/>
      <c r="P61" s="390"/>
    </row>
    <row r="62" spans="8:16">
      <c r="H62"/>
      <c r="J62"/>
      <c r="L62"/>
      <c r="N62"/>
      <c r="P62" s="390"/>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U233"/>
  <sheetViews>
    <sheetView zoomScale="60" zoomScaleNormal="60" workbookViewId="0">
      <pane ySplit="6" topLeftCell="A7" activePane="bottomLeft" state="frozen"/>
      <selection activeCell="P6" sqref="P6"/>
      <selection pane="bottomLeft" activeCell="A9" sqref="A9"/>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3" bestFit="1" customWidth="1"/>
    <col min="9" max="9" width="15.28515625" customWidth="1"/>
    <col min="10" max="10" width="12.140625" style="233" bestFit="1" customWidth="1"/>
    <col min="11" max="11" width="15.28515625" customWidth="1"/>
    <col min="12" max="12" width="12.140625" style="233" bestFit="1" customWidth="1"/>
    <col min="13" max="13" width="15.28515625" customWidth="1"/>
    <col min="14" max="14" width="11.5703125" style="233"/>
    <col min="15" max="15" width="15.28515625" customWidth="1"/>
    <col min="16" max="16" width="15.7109375" style="233" customWidth="1"/>
    <col min="17" max="17" width="14.28515625" hidden="1" customWidth="1"/>
    <col min="18" max="20" width="14.28515625" customWidth="1"/>
    <col min="21" max="21" width="17" customWidth="1"/>
  </cols>
  <sheetData>
    <row r="1" spans="1:21" s="285" customFormat="1" ht="18" customHeight="1">
      <c r="B1" s="284"/>
      <c r="C1" s="284"/>
      <c r="D1" s="284"/>
      <c r="E1" s="284"/>
      <c r="F1" s="284"/>
      <c r="G1" s="284" t="s">
        <v>115</v>
      </c>
      <c r="I1" s="284"/>
      <c r="J1" s="284"/>
      <c r="K1" s="284"/>
      <c r="L1" s="284"/>
      <c r="M1" s="284"/>
      <c r="N1" s="284"/>
      <c r="O1" s="284"/>
      <c r="P1" s="284"/>
      <c r="Q1" s="284"/>
      <c r="R1" s="284"/>
      <c r="S1" s="284"/>
      <c r="T1" s="284"/>
      <c r="U1" s="284"/>
    </row>
    <row r="2" spans="1:21" s="285" customFormat="1" ht="18" customHeight="1">
      <c r="A2" s="317" t="s">
        <v>1350</v>
      </c>
      <c r="B2" s="284"/>
      <c r="C2" s="284"/>
      <c r="D2" s="284"/>
      <c r="E2" s="284"/>
      <c r="F2" s="284"/>
      <c r="G2" s="284"/>
      <c r="I2" s="284"/>
      <c r="J2" s="284"/>
      <c r="K2" s="284"/>
      <c r="L2" s="284"/>
      <c r="M2" s="284"/>
      <c r="N2" s="284"/>
      <c r="O2" s="284"/>
      <c r="P2" s="284"/>
      <c r="Q2" s="284"/>
      <c r="R2" s="284"/>
      <c r="S2" s="284"/>
      <c r="T2" s="284"/>
      <c r="U2" s="284"/>
    </row>
    <row r="3" spans="1:21" s="285" customFormat="1" ht="18.75">
      <c r="A3" s="350" t="s">
        <v>1398</v>
      </c>
      <c r="B3" s="284"/>
      <c r="C3" s="284"/>
      <c r="D3" s="284"/>
      <c r="E3" s="284"/>
      <c r="F3" s="284"/>
      <c r="G3" s="284"/>
      <c r="I3" s="284"/>
      <c r="J3" s="284"/>
      <c r="K3" s="284"/>
      <c r="L3" s="284"/>
      <c r="M3" s="284"/>
      <c r="N3" s="284"/>
      <c r="O3" s="284"/>
      <c r="P3" s="284"/>
      <c r="Q3" s="284"/>
      <c r="R3" s="284"/>
      <c r="S3" s="284"/>
      <c r="T3" s="284"/>
      <c r="U3" s="284"/>
    </row>
    <row r="4" spans="1:21" s="66" customFormat="1" ht="15.75" customHeight="1">
      <c r="A4" s="706" t="s">
        <v>97</v>
      </c>
      <c r="B4" s="705" t="s">
        <v>111</v>
      </c>
      <c r="C4" s="718" t="s">
        <v>86</v>
      </c>
      <c r="D4" s="718" t="s">
        <v>87</v>
      </c>
      <c r="E4" s="718" t="s">
        <v>392</v>
      </c>
      <c r="F4" s="718" t="s">
        <v>88</v>
      </c>
      <c r="G4" s="721" t="s">
        <v>100</v>
      </c>
      <c r="H4" s="722"/>
      <c r="I4" s="722"/>
      <c r="J4" s="722"/>
      <c r="K4" s="722"/>
      <c r="L4" s="722"/>
      <c r="M4" s="722"/>
      <c r="N4" s="723"/>
      <c r="O4" s="724" t="s">
        <v>101</v>
      </c>
      <c r="P4" s="725"/>
      <c r="Q4" s="705" t="s">
        <v>102</v>
      </c>
      <c r="R4" s="705" t="s">
        <v>103</v>
      </c>
      <c r="S4" s="705" t="s">
        <v>110</v>
      </c>
      <c r="T4" s="705" t="s">
        <v>109</v>
      </c>
      <c r="U4" s="728" t="s">
        <v>89</v>
      </c>
    </row>
    <row r="5" spans="1:21" s="66" customFormat="1" ht="15" customHeight="1">
      <c r="A5" s="706"/>
      <c r="B5" s="706"/>
      <c r="C5" s="719"/>
      <c r="D5" s="719"/>
      <c r="E5" s="719"/>
      <c r="F5" s="719"/>
      <c r="G5" s="721" t="s">
        <v>104</v>
      </c>
      <c r="H5" s="723"/>
      <c r="I5" s="721" t="s">
        <v>105</v>
      </c>
      <c r="J5" s="723"/>
      <c r="K5" s="721" t="s">
        <v>106</v>
      </c>
      <c r="L5" s="723"/>
      <c r="M5" s="721" t="s">
        <v>107</v>
      </c>
      <c r="N5" s="723"/>
      <c r="O5" s="726"/>
      <c r="P5" s="727"/>
      <c r="Q5" s="706"/>
      <c r="R5" s="706"/>
      <c r="S5" s="706"/>
      <c r="T5" s="706"/>
      <c r="U5" s="729"/>
    </row>
    <row r="6" spans="1:21" s="67" customFormat="1" ht="25.5">
      <c r="A6" s="707"/>
      <c r="B6" s="707"/>
      <c r="C6" s="720"/>
      <c r="D6" s="720"/>
      <c r="E6" s="720"/>
      <c r="F6" s="720"/>
      <c r="G6" s="435" t="s">
        <v>108</v>
      </c>
      <c r="H6" s="435" t="s">
        <v>12</v>
      </c>
      <c r="I6" s="435" t="s">
        <v>108</v>
      </c>
      <c r="J6" s="435" t="s">
        <v>12</v>
      </c>
      <c r="K6" s="435" t="s">
        <v>108</v>
      </c>
      <c r="L6" s="435" t="s">
        <v>12</v>
      </c>
      <c r="M6" s="435" t="s">
        <v>108</v>
      </c>
      <c r="N6" s="435" t="s">
        <v>12</v>
      </c>
      <c r="O6" s="435" t="s">
        <v>108</v>
      </c>
      <c r="P6" s="435" t="s">
        <v>12</v>
      </c>
      <c r="Q6" s="707"/>
      <c r="R6" s="707"/>
      <c r="S6" s="707"/>
      <c r="T6" s="707"/>
      <c r="U6" s="730"/>
    </row>
    <row r="7" spans="1:21" s="67" customFormat="1" ht="15.75">
      <c r="A7" s="436"/>
      <c r="B7" s="437"/>
      <c r="C7" s="438"/>
      <c r="D7" s="438"/>
      <c r="E7" s="439"/>
      <c r="F7" s="438"/>
      <c r="G7" s="440"/>
      <c r="H7" s="440"/>
      <c r="I7" s="440"/>
      <c r="J7" s="440"/>
      <c r="K7" s="440"/>
      <c r="L7" s="440"/>
      <c r="M7" s="440"/>
      <c r="N7" s="440"/>
      <c r="O7" s="440"/>
      <c r="P7" s="440"/>
      <c r="Q7" s="441"/>
      <c r="R7" s="441"/>
      <c r="S7" s="441"/>
      <c r="T7" s="441"/>
      <c r="U7" s="442"/>
    </row>
    <row r="8" spans="1:21" ht="15.75" hidden="1" customHeight="1">
      <c r="A8" s="634" t="s">
        <v>1399</v>
      </c>
      <c r="B8" s="634" t="s">
        <v>112</v>
      </c>
      <c r="C8" s="324"/>
      <c r="D8" s="324"/>
      <c r="E8" s="324"/>
      <c r="F8" s="73"/>
      <c r="G8" s="348"/>
      <c r="H8" s="351"/>
      <c r="I8" s="348"/>
      <c r="J8" s="351"/>
      <c r="K8" s="348"/>
      <c r="L8" s="351"/>
      <c r="M8" s="348"/>
      <c r="N8" s="351"/>
      <c r="O8" s="392">
        <f>G8+I8+K8+M8</f>
        <v>0</v>
      </c>
      <c r="P8" s="393">
        <f>H8+J8+L8+N8</f>
        <v>0</v>
      </c>
      <c r="Q8" s="345"/>
      <c r="R8" s="345"/>
      <c r="S8" s="249"/>
      <c r="T8" s="249"/>
      <c r="U8" s="249"/>
    </row>
    <row r="9" spans="1:21" ht="195.75" customHeight="1">
      <c r="A9" s="634" t="s">
        <v>1399</v>
      </c>
      <c r="B9" s="634" t="s">
        <v>113</v>
      </c>
      <c r="C9" s="789" t="s">
        <v>1821</v>
      </c>
      <c r="D9" s="789" t="s">
        <v>1822</v>
      </c>
      <c r="E9" s="578" t="s">
        <v>1829</v>
      </c>
      <c r="F9" s="576" t="s">
        <v>1823</v>
      </c>
      <c r="G9" s="613">
        <v>0.25</v>
      </c>
      <c r="H9" s="614">
        <v>12000</v>
      </c>
      <c r="I9" s="613">
        <v>0.5</v>
      </c>
      <c r="J9" s="614">
        <v>24000</v>
      </c>
      <c r="K9" s="613">
        <v>0.25</v>
      </c>
      <c r="L9" s="614">
        <v>12000</v>
      </c>
      <c r="M9" s="613">
        <v>0.25</v>
      </c>
      <c r="N9" s="614"/>
      <c r="O9" s="615">
        <f t="shared" ref="O9:P9" si="0">+G9+I9+K9+M9</f>
        <v>1.25</v>
      </c>
      <c r="P9" s="616">
        <f t="shared" si="0"/>
        <v>48000</v>
      </c>
      <c r="Q9" s="617" t="s">
        <v>1824</v>
      </c>
      <c r="R9" s="617" t="s">
        <v>1825</v>
      </c>
      <c r="S9" s="617" t="s">
        <v>1826</v>
      </c>
      <c r="T9" s="617" t="s">
        <v>1827</v>
      </c>
      <c r="U9" s="617" t="s">
        <v>1828</v>
      </c>
    </row>
    <row r="10" spans="1:21" ht="24" hidden="1" customHeight="1">
      <c r="A10" s="635"/>
      <c r="B10" s="634" t="s">
        <v>1400</v>
      </c>
      <c r="C10" s="324"/>
      <c r="D10" s="324"/>
      <c r="E10" s="324"/>
      <c r="F10" s="73"/>
      <c r="G10" s="348"/>
      <c r="H10" s="351"/>
      <c r="I10" s="348"/>
      <c r="J10" s="351"/>
      <c r="K10" s="348"/>
      <c r="L10" s="351"/>
      <c r="M10" s="348"/>
      <c r="N10" s="351"/>
      <c r="O10" s="392">
        <f t="shared" ref="O10" si="1">G10+I10+K10+M10</f>
        <v>0</v>
      </c>
      <c r="P10" s="393">
        <f t="shared" ref="P10" si="2">H10+J10+L10+N10</f>
        <v>0</v>
      </c>
      <c r="Q10" s="345"/>
      <c r="R10" s="345"/>
      <c r="S10" s="249"/>
      <c r="T10" s="249"/>
      <c r="U10" s="249"/>
    </row>
    <row r="11" spans="1:21" s="286" customFormat="1" ht="15.75">
      <c r="A11" s="298"/>
      <c r="B11" s="299"/>
      <c r="C11" s="298" t="s">
        <v>114</v>
      </c>
      <c r="D11" s="299"/>
      <c r="E11" s="299"/>
      <c r="F11" s="300"/>
      <c r="G11" s="264">
        <f t="shared" ref="G11:P11" si="3">SUM(G8:G10)</f>
        <v>0.25</v>
      </c>
      <c r="H11" s="232">
        <f t="shared" si="3"/>
        <v>12000</v>
      </c>
      <c r="I11" s="264">
        <f t="shared" si="3"/>
        <v>0.5</v>
      </c>
      <c r="J11" s="232">
        <f t="shared" si="3"/>
        <v>24000</v>
      </c>
      <c r="K11" s="264">
        <f t="shared" si="3"/>
        <v>0.25</v>
      </c>
      <c r="L11" s="232">
        <f t="shared" si="3"/>
        <v>12000</v>
      </c>
      <c r="M11" s="264">
        <f t="shared" si="3"/>
        <v>0.25</v>
      </c>
      <c r="N11" s="232">
        <f t="shared" si="3"/>
        <v>0</v>
      </c>
      <c r="O11" s="232">
        <f t="shared" si="3"/>
        <v>1.25</v>
      </c>
      <c r="P11" s="232">
        <f t="shared" si="3"/>
        <v>48000</v>
      </c>
      <c r="Q11" s="264"/>
      <c r="R11" s="264"/>
      <c r="S11" s="264"/>
      <c r="T11" s="264"/>
      <c r="U11" s="264"/>
    </row>
    <row r="12" spans="1:21">
      <c r="H12"/>
      <c r="J12"/>
      <c r="L12"/>
      <c r="N12"/>
      <c r="P12"/>
    </row>
    <row r="13" spans="1:21">
      <c r="H13"/>
      <c r="J13"/>
      <c r="L13"/>
      <c r="N13"/>
      <c r="P13"/>
    </row>
    <row r="14" spans="1:21">
      <c r="H14"/>
      <c r="J14"/>
      <c r="L14"/>
      <c r="N14"/>
      <c r="P14"/>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sheetData>
  <mergeCells count="17">
    <mergeCell ref="T4:T6"/>
    <mergeCell ref="U4:U6"/>
    <mergeCell ref="G5:H5"/>
    <mergeCell ref="E4:E6"/>
    <mergeCell ref="O4:P5"/>
    <mergeCell ref="Q4:Q6"/>
    <mergeCell ref="R4:R6"/>
    <mergeCell ref="S4:S6"/>
    <mergeCell ref="I5:J5"/>
    <mergeCell ref="K5:L5"/>
    <mergeCell ref="M5:N5"/>
    <mergeCell ref="D4:D6"/>
    <mergeCell ref="F4:F6"/>
    <mergeCell ref="G4:N4"/>
    <mergeCell ref="A4:A6"/>
    <mergeCell ref="B4:B6"/>
    <mergeCell ref="C4:C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dimension ref="A1:U34"/>
  <sheetViews>
    <sheetView workbookViewId="0">
      <pane ySplit="5" topLeftCell="A6" activePane="bottomLeft" state="frozen"/>
      <selection activeCell="R5" sqref="R5"/>
      <selection pane="bottomLeft" activeCell="C1" sqref="C1"/>
    </sheetView>
  </sheetViews>
  <sheetFormatPr baseColWidth="10" defaultRowHeight="15"/>
  <cols>
    <col min="1" max="2" width="35.71093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1" ht="18.75">
      <c r="B1" s="284"/>
      <c r="C1" s="284"/>
      <c r="D1" s="284"/>
      <c r="E1" s="284"/>
      <c r="F1" s="284"/>
      <c r="G1" s="284" t="s">
        <v>479</v>
      </c>
      <c r="I1" s="284"/>
      <c r="J1" s="284"/>
      <c r="K1" s="284"/>
      <c r="L1" s="284"/>
      <c r="M1" s="284"/>
      <c r="N1" s="284"/>
      <c r="O1" s="284"/>
      <c r="P1" s="284"/>
      <c r="Q1" s="284"/>
      <c r="R1" s="284"/>
      <c r="S1" s="284"/>
      <c r="T1" s="284"/>
      <c r="U1" s="284"/>
    </row>
    <row r="2" spans="1:21">
      <c r="A2" s="269" t="s">
        <v>1340</v>
      </c>
      <c r="B2" s="269"/>
      <c r="C2" s="269"/>
      <c r="D2" s="269"/>
      <c r="E2" s="269"/>
      <c r="F2" s="269"/>
      <c r="G2" s="269"/>
      <c r="H2" s="269"/>
      <c r="I2" s="269"/>
      <c r="J2" s="269"/>
      <c r="K2" s="269"/>
      <c r="L2" s="269"/>
      <c r="M2" s="269"/>
      <c r="N2" s="269"/>
      <c r="O2" s="269"/>
      <c r="P2" s="269"/>
      <c r="Q2" s="269"/>
      <c r="R2" s="269"/>
      <c r="S2" s="269"/>
      <c r="T2" s="269"/>
      <c r="U2" s="269"/>
    </row>
    <row r="3" spans="1:21" ht="15" customHeight="1">
      <c r="A3" s="706" t="s">
        <v>97</v>
      </c>
      <c r="B3" s="705" t="s">
        <v>111</v>
      </c>
      <c r="C3" s="718" t="s">
        <v>86</v>
      </c>
      <c r="D3" s="718" t="s">
        <v>87</v>
      </c>
      <c r="E3" s="718" t="s">
        <v>392</v>
      </c>
      <c r="F3" s="718" t="s">
        <v>88</v>
      </c>
      <c r="G3" s="721" t="s">
        <v>100</v>
      </c>
      <c r="H3" s="722"/>
      <c r="I3" s="722"/>
      <c r="J3" s="722"/>
      <c r="K3" s="722"/>
      <c r="L3" s="722"/>
      <c r="M3" s="722"/>
      <c r="N3" s="723"/>
      <c r="O3" s="724" t="s">
        <v>101</v>
      </c>
      <c r="P3" s="725"/>
      <c r="Q3" s="705" t="s">
        <v>102</v>
      </c>
      <c r="R3" s="705" t="s">
        <v>103</v>
      </c>
      <c r="S3" s="705" t="s">
        <v>110</v>
      </c>
      <c r="T3" s="705" t="s">
        <v>109</v>
      </c>
      <c r="U3" s="728" t="s">
        <v>89</v>
      </c>
    </row>
    <row r="4" spans="1:21" ht="15" customHeight="1">
      <c r="A4" s="706"/>
      <c r="B4" s="706"/>
      <c r="C4" s="719"/>
      <c r="D4" s="719"/>
      <c r="E4" s="719"/>
      <c r="F4" s="719"/>
      <c r="G4" s="721" t="s">
        <v>104</v>
      </c>
      <c r="H4" s="723"/>
      <c r="I4" s="721" t="s">
        <v>105</v>
      </c>
      <c r="J4" s="723"/>
      <c r="K4" s="721" t="s">
        <v>106</v>
      </c>
      <c r="L4" s="723"/>
      <c r="M4" s="721" t="s">
        <v>107</v>
      </c>
      <c r="N4" s="723"/>
      <c r="O4" s="726"/>
      <c r="P4" s="727"/>
      <c r="Q4" s="706"/>
      <c r="R4" s="706"/>
      <c r="S4" s="706"/>
      <c r="T4" s="706"/>
      <c r="U4" s="729"/>
    </row>
    <row r="5" spans="1:21" ht="25.5">
      <c r="A5" s="707"/>
      <c r="B5" s="707"/>
      <c r="C5" s="720"/>
      <c r="D5" s="720"/>
      <c r="E5" s="720"/>
      <c r="F5" s="720"/>
      <c r="G5" s="435" t="s">
        <v>108</v>
      </c>
      <c r="H5" s="435" t="s">
        <v>12</v>
      </c>
      <c r="I5" s="435" t="s">
        <v>108</v>
      </c>
      <c r="J5" s="435" t="s">
        <v>12</v>
      </c>
      <c r="K5" s="435" t="s">
        <v>108</v>
      </c>
      <c r="L5" s="435" t="s">
        <v>12</v>
      </c>
      <c r="M5" s="435" t="s">
        <v>108</v>
      </c>
      <c r="N5" s="435" t="s">
        <v>12</v>
      </c>
      <c r="O5" s="435" t="s">
        <v>108</v>
      </c>
      <c r="P5" s="435" t="s">
        <v>12</v>
      </c>
      <c r="Q5" s="707"/>
      <c r="R5" s="707"/>
      <c r="S5" s="707"/>
      <c r="T5" s="707"/>
      <c r="U5" s="730"/>
    </row>
    <row r="6" spans="1:21" s="362" customFormat="1" ht="15.75">
      <c r="A6" s="436"/>
      <c r="B6" s="437"/>
      <c r="C6" s="438"/>
      <c r="D6" s="438"/>
      <c r="E6" s="439"/>
      <c r="F6" s="438"/>
      <c r="G6" s="440"/>
      <c r="H6" s="440"/>
      <c r="I6" s="440"/>
      <c r="J6" s="440"/>
      <c r="K6" s="440"/>
      <c r="L6" s="440"/>
      <c r="M6" s="440"/>
      <c r="N6" s="440"/>
      <c r="O6" s="440"/>
      <c r="P6" s="440"/>
      <c r="Q6" s="441"/>
      <c r="R6" s="441"/>
      <c r="S6" s="441"/>
      <c r="T6" s="441"/>
      <c r="U6" s="442"/>
    </row>
    <row r="7" spans="1:21" ht="15.75">
      <c r="A7" s="743" t="s">
        <v>1436</v>
      </c>
      <c r="B7" s="740" t="s">
        <v>1341</v>
      </c>
      <c r="C7" s="74"/>
      <c r="D7" s="324"/>
      <c r="E7" s="324"/>
      <c r="F7" s="277"/>
      <c r="G7" s="352"/>
      <c r="H7" s="353"/>
      <c r="I7" s="352"/>
      <c r="J7" s="353"/>
      <c r="K7" s="352"/>
      <c r="L7" s="353"/>
      <c r="M7" s="352"/>
      <c r="N7" s="353"/>
      <c r="O7" s="394">
        <f>G7+I7+K7+M7</f>
        <v>0</v>
      </c>
      <c r="P7" s="395">
        <f>H7+J7+L7+N7</f>
        <v>0</v>
      </c>
      <c r="Q7" s="324"/>
      <c r="R7" s="324"/>
      <c r="S7" s="324"/>
      <c r="T7" s="324"/>
      <c r="U7" s="324"/>
    </row>
    <row r="8" spans="1:21" s="362" customFormat="1" ht="15.75">
      <c r="A8" s="743"/>
      <c r="B8" s="741"/>
      <c r="C8" s="74"/>
      <c r="D8" s="324"/>
      <c r="E8" s="324"/>
      <c r="F8" s="277"/>
      <c r="G8" s="352"/>
      <c r="H8" s="353"/>
      <c r="I8" s="352"/>
      <c r="J8" s="353"/>
      <c r="K8" s="352"/>
      <c r="L8" s="353"/>
      <c r="M8" s="352"/>
      <c r="N8" s="353"/>
      <c r="O8" s="394">
        <f t="shared" ref="O8:O33" si="0">G8+I8+K8+M8</f>
        <v>0</v>
      </c>
      <c r="P8" s="395">
        <f t="shared" ref="P8:P33" si="1">H8+J8+L8+N8</f>
        <v>0</v>
      </c>
      <c r="Q8" s="324"/>
      <c r="R8" s="324"/>
      <c r="S8" s="324"/>
      <c r="T8" s="324"/>
      <c r="U8" s="324"/>
    </row>
    <row r="9" spans="1:21" s="362" customFormat="1" ht="15.75">
      <c r="A9" s="743"/>
      <c r="B9" s="741"/>
      <c r="C9" s="74"/>
      <c r="D9" s="324"/>
      <c r="E9" s="324"/>
      <c r="F9" s="277"/>
      <c r="G9" s="352"/>
      <c r="H9" s="353"/>
      <c r="I9" s="352"/>
      <c r="J9" s="353"/>
      <c r="K9" s="352"/>
      <c r="L9" s="353"/>
      <c r="M9" s="352"/>
      <c r="N9" s="353"/>
      <c r="O9" s="394">
        <f t="shared" si="0"/>
        <v>0</v>
      </c>
      <c r="P9" s="395">
        <f t="shared" si="1"/>
        <v>0</v>
      </c>
      <c r="Q9" s="324"/>
      <c r="R9" s="324"/>
      <c r="S9" s="324"/>
      <c r="T9" s="324"/>
      <c r="U9" s="324"/>
    </row>
    <row r="10" spans="1:21" ht="15.75">
      <c r="A10" s="743"/>
      <c r="B10" s="741"/>
      <c r="C10" s="74"/>
      <c r="D10" s="324"/>
      <c r="E10" s="324"/>
      <c r="F10" s="277"/>
      <c r="G10" s="352"/>
      <c r="H10" s="353"/>
      <c r="I10" s="352"/>
      <c r="J10" s="353"/>
      <c r="K10" s="352"/>
      <c r="L10" s="353"/>
      <c r="M10" s="352"/>
      <c r="N10" s="353"/>
      <c r="O10" s="394">
        <f t="shared" si="0"/>
        <v>0</v>
      </c>
      <c r="P10" s="395">
        <f t="shared" si="1"/>
        <v>0</v>
      </c>
      <c r="Q10" s="324"/>
      <c r="R10" s="324"/>
      <c r="S10" s="324"/>
      <c r="T10" s="324"/>
      <c r="U10" s="324"/>
    </row>
    <row r="11" spans="1:21" ht="15.75">
      <c r="A11" s="743"/>
      <c r="B11" s="741"/>
      <c r="C11" s="74"/>
      <c r="D11" s="324"/>
      <c r="E11" s="324"/>
      <c r="F11" s="277"/>
      <c r="G11" s="352"/>
      <c r="H11" s="353"/>
      <c r="I11" s="352"/>
      <c r="J11" s="353"/>
      <c r="K11" s="352"/>
      <c r="L11" s="353"/>
      <c r="M11" s="352"/>
      <c r="N11" s="353"/>
      <c r="O11" s="394">
        <f t="shared" si="0"/>
        <v>0</v>
      </c>
      <c r="P11" s="395">
        <f t="shared" si="1"/>
        <v>0</v>
      </c>
      <c r="Q11" s="324"/>
      <c r="R11" s="324"/>
      <c r="S11" s="324"/>
      <c r="T11" s="324"/>
      <c r="U11" s="324"/>
    </row>
    <row r="12" spans="1:21" ht="15.75">
      <c r="A12" s="743"/>
      <c r="B12" s="742"/>
      <c r="C12" s="74"/>
      <c r="D12" s="324"/>
      <c r="E12" s="324"/>
      <c r="F12" s="277"/>
      <c r="G12" s="352"/>
      <c r="H12" s="353"/>
      <c r="I12" s="352"/>
      <c r="J12" s="353"/>
      <c r="K12" s="352"/>
      <c r="L12" s="353"/>
      <c r="M12" s="352"/>
      <c r="N12" s="353"/>
      <c r="O12" s="394">
        <f t="shared" si="0"/>
        <v>0</v>
      </c>
      <c r="P12" s="395">
        <f t="shared" si="1"/>
        <v>0</v>
      </c>
      <c r="Q12" s="324"/>
      <c r="R12" s="324"/>
      <c r="S12" s="324"/>
      <c r="T12" s="324"/>
      <c r="U12" s="324"/>
    </row>
    <row r="13" spans="1:21" ht="15.75">
      <c r="A13" s="741" t="s">
        <v>1437</v>
      </c>
      <c r="B13" s="740" t="s">
        <v>1438</v>
      </c>
      <c r="C13" s="74"/>
      <c r="D13" s="308"/>
      <c r="E13" s="308"/>
      <c r="F13" s="308"/>
      <c r="G13" s="352"/>
      <c r="H13" s="353"/>
      <c r="I13" s="352"/>
      <c r="J13" s="353"/>
      <c r="K13" s="352"/>
      <c r="L13" s="353"/>
      <c r="M13" s="352"/>
      <c r="N13" s="353"/>
      <c r="O13" s="394">
        <f t="shared" si="0"/>
        <v>0</v>
      </c>
      <c r="P13" s="395">
        <f t="shared" si="1"/>
        <v>0</v>
      </c>
      <c r="Q13" s="324"/>
      <c r="R13" s="324"/>
      <c r="S13" s="324"/>
      <c r="T13" s="324"/>
      <c r="U13" s="324"/>
    </row>
    <row r="14" spans="1:21" ht="15.75">
      <c r="A14" s="741"/>
      <c r="B14" s="741"/>
      <c r="C14" s="74"/>
      <c r="D14" s="324"/>
      <c r="E14" s="324"/>
      <c r="F14" s="277"/>
      <c r="G14" s="352"/>
      <c r="H14" s="353"/>
      <c r="I14" s="352"/>
      <c r="J14" s="353"/>
      <c r="K14" s="352"/>
      <c r="L14" s="353"/>
      <c r="M14" s="352"/>
      <c r="N14" s="353"/>
      <c r="O14" s="394">
        <f t="shared" si="0"/>
        <v>0</v>
      </c>
      <c r="P14" s="395">
        <f t="shared" si="1"/>
        <v>0</v>
      </c>
      <c r="Q14" s="324"/>
      <c r="R14" s="324"/>
      <c r="S14" s="324"/>
      <c r="T14" s="324"/>
      <c r="U14" s="324"/>
    </row>
    <row r="15" spans="1:21" ht="15.75">
      <c r="A15" s="741"/>
      <c r="B15" s="741"/>
      <c r="C15" s="74"/>
      <c r="D15" s="324"/>
      <c r="E15" s="324"/>
      <c r="F15" s="277"/>
      <c r="G15" s="352"/>
      <c r="H15" s="353"/>
      <c r="I15" s="352"/>
      <c r="J15" s="353"/>
      <c r="K15" s="352"/>
      <c r="L15" s="353"/>
      <c r="M15" s="352"/>
      <c r="N15" s="353"/>
      <c r="O15" s="394">
        <f t="shared" si="0"/>
        <v>0</v>
      </c>
      <c r="P15" s="395">
        <f t="shared" si="1"/>
        <v>0</v>
      </c>
      <c r="Q15" s="324"/>
      <c r="R15" s="324"/>
      <c r="S15" s="324"/>
      <c r="T15" s="324"/>
      <c r="U15" s="324"/>
    </row>
    <row r="16" spans="1:21" ht="15.75">
      <c r="A16" s="741"/>
      <c r="B16" s="741"/>
      <c r="C16" s="74"/>
      <c r="D16" s="324"/>
      <c r="E16" s="324"/>
      <c r="F16" s="277"/>
      <c r="G16" s="352"/>
      <c r="H16" s="353"/>
      <c r="I16" s="352"/>
      <c r="J16" s="353"/>
      <c r="K16" s="352"/>
      <c r="L16" s="353"/>
      <c r="M16" s="352"/>
      <c r="N16" s="353"/>
      <c r="O16" s="394">
        <f t="shared" si="0"/>
        <v>0</v>
      </c>
      <c r="P16" s="395">
        <f t="shared" si="1"/>
        <v>0</v>
      </c>
      <c r="Q16" s="324"/>
      <c r="R16" s="324"/>
      <c r="S16" s="324"/>
      <c r="T16" s="324"/>
      <c r="U16" s="324"/>
    </row>
    <row r="17" spans="1:21" ht="15.75">
      <c r="A17" s="741"/>
      <c r="B17" s="741"/>
      <c r="C17" s="74"/>
      <c r="D17" s="324"/>
      <c r="E17" s="324"/>
      <c r="F17" s="277"/>
      <c r="G17" s="352"/>
      <c r="H17" s="353"/>
      <c r="I17" s="352"/>
      <c r="J17" s="353"/>
      <c r="K17" s="352"/>
      <c r="L17" s="353"/>
      <c r="M17" s="352"/>
      <c r="N17" s="353"/>
      <c r="O17" s="394">
        <f t="shared" si="0"/>
        <v>0</v>
      </c>
      <c r="P17" s="395">
        <f t="shared" si="1"/>
        <v>0</v>
      </c>
      <c r="Q17" s="324"/>
      <c r="R17" s="324"/>
      <c r="S17" s="324"/>
      <c r="T17" s="324"/>
      <c r="U17" s="324"/>
    </row>
    <row r="18" spans="1:21" ht="15.75">
      <c r="A18" s="741"/>
      <c r="B18" s="741"/>
      <c r="C18" s="74"/>
      <c r="D18" s="324"/>
      <c r="E18" s="324"/>
      <c r="F18" s="277"/>
      <c r="G18" s="352"/>
      <c r="H18" s="353"/>
      <c r="I18" s="352"/>
      <c r="J18" s="353"/>
      <c r="K18" s="352"/>
      <c r="L18" s="353"/>
      <c r="M18" s="352"/>
      <c r="N18" s="353"/>
      <c r="O18" s="394">
        <f t="shared" si="0"/>
        <v>0</v>
      </c>
      <c r="P18" s="395">
        <f t="shared" si="1"/>
        <v>0</v>
      </c>
      <c r="Q18" s="324"/>
      <c r="R18" s="324"/>
      <c r="S18" s="324"/>
      <c r="T18" s="324"/>
      <c r="U18" s="324"/>
    </row>
    <row r="19" spans="1:21" ht="15.75">
      <c r="A19" s="742"/>
      <c r="B19" s="742"/>
      <c r="C19" s="74"/>
      <c r="D19" s="324"/>
      <c r="E19" s="324"/>
      <c r="F19" s="277"/>
      <c r="G19" s="352"/>
      <c r="H19" s="353"/>
      <c r="I19" s="352"/>
      <c r="J19" s="353"/>
      <c r="K19" s="352"/>
      <c r="L19" s="353"/>
      <c r="M19" s="352"/>
      <c r="N19" s="353"/>
      <c r="O19" s="394">
        <f t="shared" si="0"/>
        <v>0</v>
      </c>
      <c r="P19" s="395">
        <f t="shared" si="1"/>
        <v>0</v>
      </c>
      <c r="Q19" s="324"/>
      <c r="R19" s="324"/>
      <c r="S19" s="324"/>
      <c r="T19" s="324"/>
      <c r="U19" s="324"/>
    </row>
    <row r="20" spans="1:21" ht="15.75">
      <c r="A20" s="740" t="s">
        <v>1439</v>
      </c>
      <c r="B20" s="740" t="s">
        <v>1440</v>
      </c>
      <c r="C20" s="74"/>
      <c r="D20" s="324"/>
      <c r="E20" s="324"/>
      <c r="F20" s="277"/>
      <c r="G20" s="352"/>
      <c r="H20" s="353"/>
      <c r="I20" s="352"/>
      <c r="J20" s="353"/>
      <c r="K20" s="352"/>
      <c r="L20" s="353"/>
      <c r="M20" s="352"/>
      <c r="N20" s="353"/>
      <c r="O20" s="394">
        <f t="shared" si="0"/>
        <v>0</v>
      </c>
      <c r="P20" s="395">
        <f t="shared" si="1"/>
        <v>0</v>
      </c>
      <c r="Q20" s="324"/>
      <c r="R20" s="324"/>
      <c r="S20" s="324"/>
      <c r="T20" s="324"/>
      <c r="U20" s="324"/>
    </row>
    <row r="21" spans="1:21" s="362" customFormat="1" ht="15.75">
      <c r="A21" s="741"/>
      <c r="B21" s="741"/>
      <c r="C21" s="74"/>
      <c r="D21" s="324"/>
      <c r="E21" s="324"/>
      <c r="F21" s="277"/>
      <c r="G21" s="352"/>
      <c r="H21" s="353"/>
      <c r="I21" s="352"/>
      <c r="J21" s="353"/>
      <c r="K21" s="352"/>
      <c r="L21" s="353"/>
      <c r="M21" s="352"/>
      <c r="N21" s="353"/>
      <c r="O21" s="394">
        <f t="shared" si="0"/>
        <v>0</v>
      </c>
      <c r="P21" s="395">
        <f t="shared" si="1"/>
        <v>0</v>
      </c>
      <c r="Q21" s="324"/>
      <c r="R21" s="324"/>
      <c r="S21" s="324"/>
      <c r="T21" s="324"/>
      <c r="U21" s="324"/>
    </row>
    <row r="22" spans="1:21" s="362" customFormat="1" ht="15.75">
      <c r="A22" s="741"/>
      <c r="B22" s="741"/>
      <c r="C22" s="74"/>
      <c r="D22" s="324"/>
      <c r="E22" s="324"/>
      <c r="F22" s="277"/>
      <c r="G22" s="352"/>
      <c r="H22" s="353"/>
      <c r="I22" s="352"/>
      <c r="J22" s="353"/>
      <c r="K22" s="352"/>
      <c r="L22" s="353"/>
      <c r="M22" s="352"/>
      <c r="N22" s="353"/>
      <c r="O22" s="394">
        <f t="shared" si="0"/>
        <v>0</v>
      </c>
      <c r="P22" s="395">
        <f t="shared" si="1"/>
        <v>0</v>
      </c>
      <c r="Q22" s="324"/>
      <c r="R22" s="324"/>
      <c r="S22" s="324"/>
      <c r="T22" s="324"/>
      <c r="U22" s="324"/>
    </row>
    <row r="23" spans="1:21" s="362" customFormat="1" ht="15.75">
      <c r="A23" s="741"/>
      <c r="B23" s="741"/>
      <c r="C23" s="74"/>
      <c r="D23" s="324"/>
      <c r="E23" s="324"/>
      <c r="F23" s="277"/>
      <c r="G23" s="352"/>
      <c r="H23" s="353"/>
      <c r="I23" s="352"/>
      <c r="J23" s="353"/>
      <c r="K23" s="352"/>
      <c r="L23" s="353"/>
      <c r="M23" s="352"/>
      <c r="N23" s="353"/>
      <c r="O23" s="394">
        <f t="shared" si="0"/>
        <v>0</v>
      </c>
      <c r="P23" s="395">
        <f t="shared" si="1"/>
        <v>0</v>
      </c>
      <c r="Q23" s="324"/>
      <c r="R23" s="324"/>
      <c r="S23" s="324"/>
      <c r="T23" s="324"/>
      <c r="U23" s="324"/>
    </row>
    <row r="24" spans="1:21" ht="15.75">
      <c r="A24" s="741"/>
      <c r="B24" s="741"/>
      <c r="C24" s="74"/>
      <c r="D24" s="324"/>
      <c r="E24" s="324"/>
      <c r="F24" s="277"/>
      <c r="G24" s="352"/>
      <c r="H24" s="353"/>
      <c r="I24" s="352"/>
      <c r="J24" s="353"/>
      <c r="K24" s="352"/>
      <c r="L24" s="353"/>
      <c r="M24" s="352"/>
      <c r="N24" s="353"/>
      <c r="O24" s="394">
        <f t="shared" si="0"/>
        <v>0</v>
      </c>
      <c r="P24" s="395">
        <f t="shared" si="1"/>
        <v>0</v>
      </c>
      <c r="Q24" s="324"/>
      <c r="R24" s="324"/>
      <c r="S24" s="324"/>
      <c r="T24" s="324"/>
      <c r="U24" s="324"/>
    </row>
    <row r="25" spans="1:21" ht="15.75">
      <c r="A25" s="741"/>
      <c r="B25" s="741"/>
      <c r="C25" s="74"/>
      <c r="D25" s="324"/>
      <c r="E25" s="324"/>
      <c r="F25" s="277"/>
      <c r="G25" s="352"/>
      <c r="H25" s="353"/>
      <c r="I25" s="352"/>
      <c r="J25" s="353"/>
      <c r="K25" s="352"/>
      <c r="L25" s="353"/>
      <c r="M25" s="352"/>
      <c r="N25" s="353"/>
      <c r="O25" s="394">
        <f t="shared" si="0"/>
        <v>0</v>
      </c>
      <c r="P25" s="395">
        <f t="shared" si="1"/>
        <v>0</v>
      </c>
      <c r="Q25" s="324"/>
      <c r="R25" s="324"/>
      <c r="S25" s="324"/>
      <c r="T25" s="324"/>
      <c r="U25" s="324"/>
    </row>
    <row r="26" spans="1:21" ht="15.75">
      <c r="A26" s="742"/>
      <c r="B26" s="742"/>
      <c r="C26" s="74"/>
      <c r="D26" s="324"/>
      <c r="E26" s="324"/>
      <c r="F26" s="277"/>
      <c r="G26" s="352"/>
      <c r="H26" s="353"/>
      <c r="I26" s="352"/>
      <c r="J26" s="353"/>
      <c r="K26" s="352"/>
      <c r="L26" s="353"/>
      <c r="M26" s="352"/>
      <c r="N26" s="353"/>
      <c r="O26" s="394">
        <f t="shared" si="0"/>
        <v>0</v>
      </c>
      <c r="P26" s="395">
        <f t="shared" si="1"/>
        <v>0</v>
      </c>
      <c r="Q26" s="324"/>
      <c r="R26" s="324"/>
      <c r="S26" s="324"/>
      <c r="T26" s="324"/>
      <c r="U26" s="324"/>
    </row>
    <row r="27" spans="1:21" ht="15.75">
      <c r="A27" s="740" t="s">
        <v>1441</v>
      </c>
      <c r="B27" s="740" t="s">
        <v>1442</v>
      </c>
      <c r="C27" s="74"/>
      <c r="D27" s="324"/>
      <c r="E27" s="324"/>
      <c r="F27" s="277"/>
      <c r="G27" s="352"/>
      <c r="H27" s="353"/>
      <c r="I27" s="352"/>
      <c r="J27" s="353"/>
      <c r="K27" s="352"/>
      <c r="L27" s="353"/>
      <c r="M27" s="352"/>
      <c r="N27" s="353"/>
      <c r="O27" s="394">
        <f t="shared" si="0"/>
        <v>0</v>
      </c>
      <c r="P27" s="395">
        <f t="shared" si="1"/>
        <v>0</v>
      </c>
      <c r="Q27" s="324"/>
      <c r="R27" s="324"/>
      <c r="S27" s="324"/>
      <c r="T27" s="324"/>
      <c r="U27" s="324"/>
    </row>
    <row r="28" spans="1:21" s="362" customFormat="1" ht="15.75">
      <c r="A28" s="741"/>
      <c r="B28" s="741"/>
      <c r="C28" s="74"/>
      <c r="D28" s="324"/>
      <c r="E28" s="324"/>
      <c r="F28" s="277"/>
      <c r="G28" s="352"/>
      <c r="H28" s="353"/>
      <c r="I28" s="352"/>
      <c r="J28" s="353"/>
      <c r="K28" s="352"/>
      <c r="L28" s="353"/>
      <c r="M28" s="352"/>
      <c r="N28" s="353"/>
      <c r="O28" s="394">
        <f t="shared" si="0"/>
        <v>0</v>
      </c>
      <c r="P28" s="395">
        <f t="shared" si="1"/>
        <v>0</v>
      </c>
      <c r="Q28" s="324"/>
      <c r="R28" s="324"/>
      <c r="S28" s="324"/>
      <c r="T28" s="324"/>
      <c r="U28" s="324"/>
    </row>
    <row r="29" spans="1:21" s="362" customFormat="1" ht="15.75">
      <c r="A29" s="741"/>
      <c r="B29" s="741"/>
      <c r="C29" s="74"/>
      <c r="D29" s="324"/>
      <c r="E29" s="324"/>
      <c r="F29" s="277"/>
      <c r="G29" s="352"/>
      <c r="H29" s="353"/>
      <c r="I29" s="352"/>
      <c r="J29" s="353"/>
      <c r="K29" s="352"/>
      <c r="L29" s="353"/>
      <c r="M29" s="352"/>
      <c r="N29" s="353"/>
      <c r="O29" s="394">
        <f t="shared" si="0"/>
        <v>0</v>
      </c>
      <c r="P29" s="395">
        <f t="shared" si="1"/>
        <v>0</v>
      </c>
      <c r="Q29" s="324"/>
      <c r="R29" s="324"/>
      <c r="S29" s="324"/>
      <c r="T29" s="324"/>
      <c r="U29" s="324"/>
    </row>
    <row r="30" spans="1:21" s="362" customFormat="1" ht="15.75">
      <c r="A30" s="741"/>
      <c r="B30" s="741"/>
      <c r="C30" s="74"/>
      <c r="D30" s="324"/>
      <c r="E30" s="324"/>
      <c r="F30" s="277"/>
      <c r="G30" s="352"/>
      <c r="H30" s="353"/>
      <c r="I30" s="352"/>
      <c r="J30" s="353"/>
      <c r="K30" s="352"/>
      <c r="L30" s="353"/>
      <c r="M30" s="352"/>
      <c r="N30" s="353"/>
      <c r="O30" s="394">
        <f t="shared" si="0"/>
        <v>0</v>
      </c>
      <c r="P30" s="395">
        <f t="shared" si="1"/>
        <v>0</v>
      </c>
      <c r="Q30" s="324"/>
      <c r="R30" s="324"/>
      <c r="S30" s="324"/>
      <c r="T30" s="324"/>
      <c r="U30" s="324"/>
    </row>
    <row r="31" spans="1:21" ht="15.75">
      <c r="A31" s="741"/>
      <c r="B31" s="741"/>
      <c r="C31" s="74"/>
      <c r="D31" s="324"/>
      <c r="E31" s="324"/>
      <c r="F31" s="277"/>
      <c r="G31" s="352"/>
      <c r="H31" s="353"/>
      <c r="I31" s="352"/>
      <c r="J31" s="353"/>
      <c r="K31" s="352"/>
      <c r="L31" s="353"/>
      <c r="M31" s="352"/>
      <c r="N31" s="353"/>
      <c r="O31" s="394">
        <f t="shared" si="0"/>
        <v>0</v>
      </c>
      <c r="P31" s="395">
        <f t="shared" si="1"/>
        <v>0</v>
      </c>
      <c r="Q31" s="324"/>
      <c r="R31" s="324"/>
      <c r="S31" s="324"/>
      <c r="T31" s="324"/>
      <c r="U31" s="324"/>
    </row>
    <row r="32" spans="1:21" ht="15.75">
      <c r="A32" s="741"/>
      <c r="B32" s="741"/>
      <c r="C32" s="74"/>
      <c r="D32" s="324"/>
      <c r="E32" s="324"/>
      <c r="F32" s="277"/>
      <c r="G32" s="352"/>
      <c r="H32" s="353"/>
      <c r="I32" s="352"/>
      <c r="J32" s="353"/>
      <c r="K32" s="352"/>
      <c r="L32" s="353"/>
      <c r="M32" s="352"/>
      <c r="N32" s="353"/>
      <c r="O32" s="394">
        <f t="shared" si="0"/>
        <v>0</v>
      </c>
      <c r="P32" s="395">
        <f t="shared" si="1"/>
        <v>0</v>
      </c>
      <c r="Q32" s="324"/>
      <c r="R32" s="324"/>
      <c r="S32" s="324"/>
      <c r="T32" s="324"/>
      <c r="U32" s="324"/>
    </row>
    <row r="33" spans="1:21" ht="15.75">
      <c r="A33" s="742"/>
      <c r="B33" s="742"/>
      <c r="C33" s="74"/>
      <c r="D33" s="324"/>
      <c r="E33" s="324"/>
      <c r="F33" s="277"/>
      <c r="G33" s="352"/>
      <c r="H33" s="353"/>
      <c r="I33" s="352"/>
      <c r="J33" s="353"/>
      <c r="K33" s="352"/>
      <c r="L33" s="353"/>
      <c r="M33" s="352"/>
      <c r="N33" s="353"/>
      <c r="O33" s="394">
        <f t="shared" si="0"/>
        <v>0</v>
      </c>
      <c r="P33" s="395">
        <f t="shared" si="1"/>
        <v>0</v>
      </c>
      <c r="Q33" s="324"/>
      <c r="R33" s="324"/>
      <c r="S33" s="324"/>
      <c r="T33" s="324"/>
      <c r="U33" s="324"/>
    </row>
    <row r="34" spans="1:21" ht="15.6" customHeight="1">
      <c r="A34" s="292"/>
      <c r="B34" s="293"/>
      <c r="C34" s="292" t="s">
        <v>118</v>
      </c>
      <c r="D34" s="293"/>
      <c r="E34" s="293"/>
      <c r="F34" s="294"/>
      <c r="G34" s="283">
        <f t="shared" ref="G34:O34" si="2">SUM(G7:H33)</f>
        <v>0</v>
      </c>
      <c r="H34" s="283">
        <f t="shared" si="2"/>
        <v>0</v>
      </c>
      <c r="I34" s="283">
        <f t="shared" si="2"/>
        <v>0</v>
      </c>
      <c r="J34" s="283">
        <f t="shared" si="2"/>
        <v>0</v>
      </c>
      <c r="K34" s="283">
        <f t="shared" si="2"/>
        <v>0</v>
      </c>
      <c r="L34" s="283">
        <f t="shared" si="2"/>
        <v>0</v>
      </c>
      <c r="M34" s="283">
        <f t="shared" si="2"/>
        <v>0</v>
      </c>
      <c r="N34" s="283">
        <f t="shared" si="2"/>
        <v>0</v>
      </c>
      <c r="O34" s="283">
        <f t="shared" si="2"/>
        <v>0</v>
      </c>
      <c r="P34" s="283">
        <f>SUM(P7:Q33)</f>
        <v>0</v>
      </c>
      <c r="Q34" s="264"/>
      <c r="R34" s="264"/>
      <c r="S34" s="264"/>
      <c r="T34" s="264"/>
      <c r="U34" s="264"/>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opLeftCell="C9" workbookViewId="0">
      <selection activeCell="A2" sqref="A2"/>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c r="H2" s="696" t="s">
        <v>1369</v>
      </c>
      <c r="I2" s="696"/>
    </row>
    <row r="3" spans="2:9" ht="19.5" thickBot="1">
      <c r="B3" s="81" t="s">
        <v>21</v>
      </c>
      <c r="C3" s="81" t="s">
        <v>391</v>
      </c>
      <c r="H3" s="417" t="s">
        <v>390</v>
      </c>
      <c r="I3" s="418" t="s">
        <v>391</v>
      </c>
    </row>
    <row r="4" spans="2:9" ht="18.75">
      <c r="B4" s="82" t="s">
        <v>122</v>
      </c>
      <c r="C4" s="201">
        <f>'1. TALLERES SEMINARIOS'!D5</f>
        <v>391360</v>
      </c>
      <c r="H4" s="410" t="s">
        <v>1357</v>
      </c>
      <c r="I4" s="413">
        <f>'1. Desarrollo e Innov. Curricu.'!P11</f>
        <v>0</v>
      </c>
    </row>
    <row r="5" spans="2:9" ht="18.75">
      <c r="B5" s="82" t="s">
        <v>415</v>
      </c>
      <c r="C5" s="201">
        <f>'2. CONTRATACION DE PERSONAL'!D5</f>
        <v>5152185.45</v>
      </c>
      <c r="H5" s="411" t="s">
        <v>1359</v>
      </c>
      <c r="I5" s="414">
        <f>'2. Investigación Científica'!P48</f>
        <v>0</v>
      </c>
    </row>
    <row r="6" spans="2:9" ht="18.75">
      <c r="B6" s="82" t="s">
        <v>126</v>
      </c>
      <c r="C6" s="201">
        <f>'3. EQUIPO DE OFICINA'!D5</f>
        <v>0</v>
      </c>
      <c r="H6" s="411" t="s">
        <v>471</v>
      </c>
      <c r="I6" s="414">
        <f>'3. Vinculación Univ. Sociedad'!P74</f>
        <v>0</v>
      </c>
    </row>
    <row r="7" spans="2:9" ht="19.5" thickBot="1">
      <c r="B7" s="82" t="s">
        <v>416</v>
      </c>
      <c r="C7" s="201">
        <f>'4. EQUIPO TECNOLÓGICOS'!D5</f>
        <v>289000</v>
      </c>
      <c r="E7" s="421" t="s">
        <v>119</v>
      </c>
      <c r="F7" s="430" t="s">
        <v>1483</v>
      </c>
      <c r="H7" s="411" t="s">
        <v>1358</v>
      </c>
      <c r="I7" s="414">
        <f>'4. Docencia y Profesorado Univ.'!P21</f>
        <v>0</v>
      </c>
    </row>
    <row r="8" spans="2:9" ht="18.75">
      <c r="B8" s="82" t="s">
        <v>127</v>
      </c>
      <c r="C8" s="201">
        <f>'5. ACTIVIDADES ESPECIALES'!D5</f>
        <v>861690</v>
      </c>
      <c r="E8" s="426" t="s">
        <v>1485</v>
      </c>
      <c r="F8" s="427">
        <f>Presupuesto!D566</f>
        <v>5521145.4500000002</v>
      </c>
      <c r="H8" s="411" t="s">
        <v>1360</v>
      </c>
      <c r="I8" s="414">
        <f>'5. Estudiantes y Graduados'!P43</f>
        <v>0</v>
      </c>
    </row>
    <row r="9" spans="2:9" ht="19.5" thickBot="1">
      <c r="B9" s="92" t="s">
        <v>386</v>
      </c>
      <c r="C9" s="83">
        <f>'6. Becas'!D5</f>
        <v>0</v>
      </c>
      <c r="E9" s="428" t="s">
        <v>1510</v>
      </c>
      <c r="F9" s="429">
        <f>Presupuesto!E566</f>
        <v>1076040</v>
      </c>
      <c r="H9" s="411" t="s">
        <v>472</v>
      </c>
      <c r="I9" s="414">
        <f>'6. Gestión del Conocimiento'!P11</f>
        <v>48000</v>
      </c>
    </row>
    <row r="10" spans="2:9" ht="19.5" thickBot="1">
      <c r="B10" s="92" t="s">
        <v>387</v>
      </c>
      <c r="C10" s="83">
        <f>'7. Infraestructura'!D5</f>
        <v>0</v>
      </c>
      <c r="E10" s="431" t="s">
        <v>1484</v>
      </c>
      <c r="F10" s="432">
        <f>Presupuesto!F566</f>
        <v>6597185.4500000002</v>
      </c>
      <c r="G10" s="111"/>
      <c r="H10" s="411" t="s">
        <v>1361</v>
      </c>
      <c r="I10" s="415">
        <f>'7. Lo Esencial de la Reforma U.'!P34</f>
        <v>0</v>
      </c>
    </row>
    <row r="11" spans="2:9" ht="18.75">
      <c r="B11" s="82" t="s">
        <v>418</v>
      </c>
      <c r="C11" s="83">
        <f>'8. Venta de Servicios'!D5</f>
        <v>0</v>
      </c>
      <c r="E11" s="433" t="s">
        <v>405</v>
      </c>
      <c r="F11" s="434">
        <f>Presupuesto!AR566</f>
        <v>2546630</v>
      </c>
      <c r="G11" s="111"/>
      <c r="H11" s="411" t="s">
        <v>1478</v>
      </c>
      <c r="I11" s="415">
        <f>'8. Asegura. de la Calid. y M'!P36</f>
        <v>0</v>
      </c>
    </row>
    <row r="12" spans="2:9" ht="18.75">
      <c r="B12" s="92"/>
      <c r="C12" s="83"/>
      <c r="F12" s="111"/>
      <c r="G12" s="111"/>
      <c r="H12" s="411" t="s">
        <v>1363</v>
      </c>
      <c r="I12" s="415">
        <f>'9. Cultura de Inno. Insti...'!P50</f>
        <v>1782820</v>
      </c>
    </row>
    <row r="13" spans="2:9" ht="24" thickBot="1">
      <c r="B13" s="84" t="s">
        <v>125</v>
      </c>
      <c r="C13" s="425">
        <f>SUM(C4:C12)</f>
        <v>6694235.4500000002</v>
      </c>
      <c r="F13" s="111"/>
      <c r="G13" s="111"/>
      <c r="H13" s="412" t="s">
        <v>1454</v>
      </c>
      <c r="I13" s="416">
        <f>'10. Posgrado'!P43</f>
        <v>0</v>
      </c>
    </row>
    <row r="14" spans="2:9" ht="23.25">
      <c r="B14" s="84"/>
      <c r="C14" s="85"/>
      <c r="F14" s="111"/>
      <c r="G14" s="111"/>
      <c r="H14" s="419" t="s">
        <v>125</v>
      </c>
      <c r="I14" s="420">
        <f>SUM(I4:I13)</f>
        <v>1830820</v>
      </c>
    </row>
    <row r="15" spans="2:9" ht="15.75">
      <c r="F15" s="111"/>
      <c r="G15" s="111"/>
      <c r="H15" s="697"/>
      <c r="I15" s="697"/>
    </row>
    <row r="16" spans="2:9" ht="16.5" thickBot="1">
      <c r="F16" s="111"/>
      <c r="G16" s="111"/>
      <c r="H16" s="698" t="s">
        <v>1371</v>
      </c>
      <c r="I16" s="698"/>
    </row>
    <row r="17" spans="2:15" ht="15.75" thickBot="1">
      <c r="F17" s="111"/>
      <c r="G17" s="111"/>
      <c r="H17" s="421" t="s">
        <v>390</v>
      </c>
      <c r="I17" s="422" t="s">
        <v>391</v>
      </c>
      <c r="J17" s="196"/>
    </row>
    <row r="18" spans="2:15">
      <c r="H18" s="474" t="s">
        <v>1364</v>
      </c>
      <c r="I18" s="475">
        <f>'11. Gestion Administrativa'!P16</f>
        <v>4666185</v>
      </c>
      <c r="J18" s="196"/>
    </row>
    <row r="19" spans="2:15">
      <c r="H19" s="476" t="s">
        <v>1365</v>
      </c>
      <c r="I19" s="477">
        <f>'12. Gestión del Talento Humano'!P21</f>
        <v>0</v>
      </c>
      <c r="J19" s="196"/>
    </row>
    <row r="20" spans="2:15">
      <c r="B20" s="468" t="s">
        <v>1505</v>
      </c>
      <c r="C20" s="469">
        <v>21.981300000000001</v>
      </c>
      <c r="D20" s="468" t="s">
        <v>1508</v>
      </c>
      <c r="E20" s="470"/>
      <c r="H20" s="476" t="s">
        <v>1366</v>
      </c>
      <c r="I20" s="477">
        <f>'13. Gestión Académica'!P21</f>
        <v>0</v>
      </c>
      <c r="J20" s="196"/>
    </row>
    <row r="21" spans="2:15">
      <c r="H21" s="476" t="s">
        <v>1367</v>
      </c>
      <c r="I21" s="477">
        <f>'14. Internacional... de la E.S.'!P16</f>
        <v>47830</v>
      </c>
      <c r="J21" s="196"/>
    </row>
    <row r="22" spans="2:15">
      <c r="H22" s="478" t="s">
        <v>1368</v>
      </c>
      <c r="I22" s="479">
        <f>'15. Gobernabilidad y Proceso...'!P29</f>
        <v>0</v>
      </c>
      <c r="J22" s="196"/>
    </row>
    <row r="23" spans="2:15">
      <c r="H23" s="480" t="s">
        <v>1479</v>
      </c>
      <c r="I23" s="481">
        <f>'16. Desa. del Sistema Educ.Sup.'!P70</f>
        <v>0</v>
      </c>
      <c r="J23" s="196"/>
    </row>
    <row r="24" spans="2:15" s="460" customFormat="1" ht="15.75" thickBot="1">
      <c r="H24" s="482" t="s">
        <v>1517</v>
      </c>
      <c r="I24" s="483">
        <f>'17. Gestión TIC'!P65</f>
        <v>0</v>
      </c>
      <c r="J24" s="196"/>
    </row>
    <row r="25" spans="2:15" ht="15.75" thickBot="1">
      <c r="H25" s="472" t="s">
        <v>125</v>
      </c>
      <c r="I25" s="473">
        <f>SUM(I18:I23)</f>
        <v>4714015</v>
      </c>
    </row>
    <row r="26" spans="2:15" ht="15.75" thickBot="1"/>
    <row r="27" spans="2:15" ht="15.75" thickBot="1">
      <c r="H27" s="423" t="s">
        <v>1370</v>
      </c>
      <c r="I27" s="424">
        <f>I14+I25</f>
        <v>6544835</v>
      </c>
    </row>
    <row r="28" spans="2:15">
      <c r="H28" s="340"/>
      <c r="I28" s="341"/>
    </row>
    <row r="29" spans="2:15">
      <c r="H29" s="340"/>
      <c r="I29" s="341"/>
    </row>
    <row r="30" spans="2:15">
      <c r="H30" s="196"/>
    </row>
    <row r="31" spans="2:1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c r="H33" s="156"/>
    </row>
    <row r="35" spans="2:8" ht="18.75">
      <c r="B35" s="82"/>
      <c r="C35" s="83"/>
    </row>
    <row r="36" spans="2:8" ht="18.75">
      <c r="B36" s="82"/>
      <c r="C36" s="83"/>
    </row>
    <row r="37" spans="2:8">
      <c r="B37" s="197" t="s">
        <v>413</v>
      </c>
    </row>
    <row r="39" spans="2:8" ht="18.75">
      <c r="B39" s="81" t="s">
        <v>21</v>
      </c>
      <c r="C39" s="81" t="s">
        <v>55</v>
      </c>
      <c r="D39" s="236" t="s">
        <v>475</v>
      </c>
    </row>
    <row r="40" spans="2:8" ht="18.75">
      <c r="B40" s="86" t="s">
        <v>482</v>
      </c>
      <c r="C40" s="167">
        <f>SUMIF('2. CONTRATACION DE PERSONAL'!C:C,'Cuadro Resumen'!$B$40:$B$56,'2. CONTRATACION DE PERSONAL'!D:D)</f>
        <v>0</v>
      </c>
      <c r="D40" s="237">
        <f>SUMIF('2. CONTRATACION DE PERSONAL'!$C:$C,'Cuadro Resumen'!$B$40:$B$56,'2. CONTRATACION DE PERSONAL'!$G:$G)</f>
        <v>0</v>
      </c>
    </row>
    <row r="41" spans="2:8" ht="18.75">
      <c r="B41" s="86" t="s">
        <v>483</v>
      </c>
      <c r="C41" s="167">
        <f>SUMIF('2. CONTRATACION DE PERSONAL'!C:C,'Cuadro Resumen'!$B$40:$B$56,'2. CONTRATACION DE PERSONAL'!D:D)</f>
        <v>0</v>
      </c>
      <c r="D41" s="237">
        <f>SUMIF('2. CONTRATACION DE PERSONAL'!$C:$C,'Cuadro Resumen'!$B$40:$B$56,'2. CONTRATACION DE PERSONAL'!$G:$G)</f>
        <v>0</v>
      </c>
    </row>
    <row r="42" spans="2:8" ht="18.75">
      <c r="B42" s="86" t="s">
        <v>484</v>
      </c>
      <c r="C42" s="167">
        <f>SUMIF('2. CONTRATACION DE PERSONAL'!C:C,'Cuadro Resumen'!$B$40:$B$56,'2. CONTRATACION DE PERSONAL'!D:D)</f>
        <v>0</v>
      </c>
      <c r="D42" s="237">
        <f>SUMIF('2. CONTRATACION DE PERSONAL'!$C:$C,'Cuadro Resumen'!$B$40:$B$56,'2. CONTRATACION DE PERSONAL'!$G:$G)</f>
        <v>0</v>
      </c>
    </row>
    <row r="43" spans="2:8" ht="18.75">
      <c r="B43" s="86" t="s">
        <v>485</v>
      </c>
      <c r="C43" s="167">
        <f>SUMIF('2. CONTRATACION DE PERSONAL'!C:C,'Cuadro Resumen'!$B$40:$B$56,'2. CONTRATACION DE PERSONAL'!D:D)</f>
        <v>0</v>
      </c>
      <c r="D43" s="237">
        <f>SUMIF('2. CONTRATACION DE PERSONAL'!$C:$C,'Cuadro Resumen'!$B$40:$B$56,'2. CONTRATACION DE PERSONAL'!$G:$G)</f>
        <v>0</v>
      </c>
    </row>
    <row r="44" spans="2:8" ht="18.75">
      <c r="B44" s="86" t="s">
        <v>486</v>
      </c>
      <c r="C44" s="167">
        <f>SUMIF('2. CONTRATACION DE PERSONAL'!C:C,'Cuadro Resumen'!$B$40:$B$56,'2. CONTRATACION DE PERSONAL'!D:D)</f>
        <v>0</v>
      </c>
      <c r="D44" s="237">
        <f>SUMIF('2. CONTRATACION DE PERSONAL'!$C:$C,'Cuadro Resumen'!$B$40:$B$56,'2. CONTRATACION DE PERSONAL'!$G:$G)</f>
        <v>0</v>
      </c>
    </row>
    <row r="45" spans="2:8" ht="18.75">
      <c r="B45" s="86" t="s">
        <v>487</v>
      </c>
      <c r="C45" s="167">
        <f>SUMIF('2. CONTRATACION DE PERSONAL'!C:C,'Cuadro Resumen'!$B$40:$B$56,'2. CONTRATACION DE PERSONAL'!D:D)</f>
        <v>0</v>
      </c>
      <c r="D45" s="237">
        <f>SUMIF('2. CONTRATACION DE PERSONAL'!$C:$C,'Cuadro Resumen'!$B$40:$B$56,'2. CONTRATACION DE PERSONAL'!$G:$G)</f>
        <v>0</v>
      </c>
    </row>
    <row r="46" spans="2:8" ht="18.75">
      <c r="B46" s="86" t="s">
        <v>488</v>
      </c>
      <c r="C46" s="167">
        <f>SUMIF('2. CONTRATACION DE PERSONAL'!C:C,'Cuadro Resumen'!$B$40:$B$56,'2. CONTRATACION DE PERSONAL'!D:D)</f>
        <v>0</v>
      </c>
      <c r="D46" s="237">
        <f>SUMIF('2. CONTRATACION DE PERSONAL'!$C:$C,'Cuadro Resumen'!$B$40:$B$56,'2. CONTRATACION DE PERSONAL'!$G:$G)</f>
        <v>0</v>
      </c>
    </row>
    <row r="47" spans="2:8" ht="18.75">
      <c r="B47" s="86" t="s">
        <v>489</v>
      </c>
      <c r="C47" s="167">
        <f>SUMIF('2. CONTRATACION DE PERSONAL'!C:C,'Cuadro Resumen'!$B$40:$B$56,'2. CONTRATACION DE PERSONAL'!D:D)</f>
        <v>0</v>
      </c>
      <c r="D47" s="237">
        <f>SUMIF('2. CONTRATACION DE PERSONAL'!$C:$C,'Cuadro Resumen'!$B$40:$B$56,'2. CONTRATACION DE PERSONAL'!$G:$G)</f>
        <v>0</v>
      </c>
    </row>
    <row r="48" spans="2:8" ht="18.75">
      <c r="B48" s="86" t="s">
        <v>490</v>
      </c>
      <c r="C48" s="167">
        <f>SUMIF('2. CONTRATACION DE PERSONAL'!C:C,'Cuadro Resumen'!$B$40:$B$56,'2. CONTRATACION DE PERSONAL'!D:D)</f>
        <v>0</v>
      </c>
      <c r="D48" s="237">
        <f>SUMIF('2. CONTRATACION DE PERSONAL'!$C:$C,'Cuadro Resumen'!$B$40:$B$56,'2. CONTRATACION DE PERSONAL'!$G:$G)</f>
        <v>0</v>
      </c>
    </row>
    <row r="49" spans="2:4" ht="18.75">
      <c r="B49" s="86" t="s">
        <v>491</v>
      </c>
      <c r="C49" s="167">
        <f>SUMIF('2. CONTRATACION DE PERSONAL'!C:C,'Cuadro Resumen'!$B$40:$B$56,'2. CONTRATACION DE PERSONAL'!D:D)</f>
        <v>0</v>
      </c>
      <c r="D49" s="237">
        <f>SUMIF('2. CONTRATACION DE PERSONAL'!$C:$C,'Cuadro Resumen'!$B$40:$B$56,'2. CONTRATACION DE PERSONAL'!$G:$G)</f>
        <v>0</v>
      </c>
    </row>
    <row r="50" spans="2:4" ht="18.75">
      <c r="B50" s="86" t="s">
        <v>492</v>
      </c>
      <c r="C50" s="167">
        <f>SUMIF('2. CONTRATACION DE PERSONAL'!C:C,'Cuadro Resumen'!$B$40:$B$56,'2. CONTRATACION DE PERSONAL'!D:D)</f>
        <v>0</v>
      </c>
      <c r="D50" s="237">
        <f>SUMIF('2. CONTRATACION DE PERSONAL'!$C:$C,'Cuadro Resumen'!$B$40:$B$56,'2. CONTRATACION DE PERSONAL'!$G:$G)</f>
        <v>0</v>
      </c>
    </row>
    <row r="51" spans="2:4" ht="18.75">
      <c r="B51" s="86" t="s">
        <v>493</v>
      </c>
      <c r="C51" s="167">
        <f>SUMIF('2. CONTRATACION DE PERSONAL'!C:C,'Cuadro Resumen'!$B$40:$B$56,'2. CONTRATACION DE PERSONAL'!D:D)</f>
        <v>0</v>
      </c>
      <c r="D51" s="237">
        <f>SUMIF('2. CONTRATACION DE PERSONAL'!$C:$C,'Cuadro Resumen'!$B$40:$B$56,'2. CONTRATACION DE PERSONAL'!$G:$G)</f>
        <v>0</v>
      </c>
    </row>
    <row r="52" spans="2:4" ht="18.75">
      <c r="B52" s="86" t="s">
        <v>494</v>
      </c>
      <c r="C52" s="167">
        <f>SUMIF('2. CONTRATACION DE PERSONAL'!C:C,'Cuadro Resumen'!$B$40:$B$56,'2. CONTRATACION DE PERSONAL'!D:D)</f>
        <v>0</v>
      </c>
      <c r="D52" s="237">
        <f>SUMIF('2. CONTRATACION DE PERSONAL'!$C:$C,'Cuadro Resumen'!$B$40:$B$56,'2. CONTRATACION DE PERSONAL'!$G:$G)</f>
        <v>0</v>
      </c>
    </row>
    <row r="53" spans="2:4" ht="18.75">
      <c r="B53" s="86" t="s">
        <v>495</v>
      </c>
      <c r="C53" s="167">
        <f>SUMIF('2. CONTRATACION DE PERSONAL'!C:C,'Cuadro Resumen'!$B$40:$B$56,'2. CONTRATACION DE PERSONAL'!D:D)</f>
        <v>0</v>
      </c>
      <c r="D53" s="237">
        <f>SUMIF('2. CONTRATACION DE PERSONAL'!$C:$C,'Cuadro Resumen'!$B$40:$B$56,'2. CONTRATACION DE PERSONAL'!$G:$G)</f>
        <v>0</v>
      </c>
    </row>
    <row r="54" spans="2:4" ht="18.75">
      <c r="B54" s="82" t="s">
        <v>83</v>
      </c>
      <c r="C54" s="167">
        <f>SUMIF('2. CONTRATACION DE PERSONAL'!C:C,'Cuadro Resumen'!$B$40:$B$56,'2. CONTRATACION DE PERSONAL'!D:D)</f>
        <v>0</v>
      </c>
      <c r="D54" s="237">
        <f>SUMIF('2. CONTRATACION DE PERSONAL'!$C:$C,'Cuadro Resumen'!$B$40:$B$56,'2. CONTRATACION DE PERSONAL'!$G:$G)</f>
        <v>0</v>
      </c>
    </row>
    <row r="55" spans="2:4" ht="18.75">
      <c r="B55" s="82" t="s">
        <v>60</v>
      </c>
      <c r="C55" s="167">
        <f>SUMIF('2. CONTRATACION DE PERSONAL'!C:C,'Cuadro Resumen'!$B$40:$B$56,'2. CONTRATACION DE PERSONAL'!D:D)</f>
        <v>0</v>
      </c>
      <c r="D55" s="237">
        <f>SUMIF('2. CONTRATACION DE PERSONAL'!$C:$C,'Cuadro Resumen'!$B$40:$B$56,'2. CONTRATACION DE PERSONAL'!$G:$G)</f>
        <v>0</v>
      </c>
    </row>
    <row r="56" spans="2:4" ht="18.75">
      <c r="B56" s="82" t="s">
        <v>61</v>
      </c>
      <c r="C56" s="167">
        <f>SUMIF('2. CONTRATACION DE PERSONAL'!C:C,'Cuadro Resumen'!$B$40:$B$56,'2. CONTRATACION DE PERSONAL'!D:D)</f>
        <v>0</v>
      </c>
      <c r="D56" s="237">
        <f>SUMIF('2. CONTRATACION DE PERSONAL'!$C:$C,'Cuadro Resumen'!$B$40:$B$56,'2. CONTRATACION DE PERSONAL'!$G:$G)</f>
        <v>0</v>
      </c>
    </row>
    <row r="57" spans="2:4" ht="23.25">
      <c r="B57" s="84" t="s">
        <v>125</v>
      </c>
      <c r="C57" s="168">
        <f>SUBTOTAL(109,C40:C56)</f>
        <v>0</v>
      </c>
      <c r="D57" s="237">
        <f>SUM(D40:D56)</f>
        <v>0</v>
      </c>
    </row>
    <row r="66" spans="2:4">
      <c r="B66" s="197" t="s">
        <v>380</v>
      </c>
    </row>
    <row r="68" spans="2:4" ht="18.75">
      <c r="B68" s="81" t="s">
        <v>21</v>
      </c>
      <c r="C68" s="81" t="s">
        <v>55</v>
      </c>
      <c r="D68" s="236" t="s">
        <v>475</v>
      </c>
    </row>
    <row r="69" spans="2:4" ht="18.75">
      <c r="B69" s="82" t="s">
        <v>63</v>
      </c>
      <c r="C69" s="83">
        <f>SUMIF('3. EQUIPO DE OFICINA'!C:C,'Cuadro Resumen'!$B$69:$B$78,'3. EQUIPO DE OFICINA'!D:D)</f>
        <v>0</v>
      </c>
      <c r="D69" s="238">
        <f>SUMIF('3. EQUIPO DE OFICINA'!$C:$C,'Cuadro Resumen'!$B$69:$B$78,'3. EQUIPO DE OFICINA'!$F:$F)</f>
        <v>0</v>
      </c>
    </row>
    <row r="70" spans="2:4" ht="18.75">
      <c r="B70" s="92" t="s">
        <v>64</v>
      </c>
      <c r="C70" s="83">
        <f>SUMIF('3. EQUIPO DE OFICINA'!C:C,'Cuadro Resumen'!$B$69:$B$78,'3. EQUIPO DE OFICINA'!D:D)</f>
        <v>0</v>
      </c>
      <c r="D70" s="238">
        <f>SUMIF('3. EQUIPO DE OFICINA'!$C:$C,'Cuadro Resumen'!$B$69:$B$78,'3. EQUIPO DE OFICINA'!$F:$F)</f>
        <v>0</v>
      </c>
    </row>
    <row r="71" spans="2:4" ht="18.75">
      <c r="B71" s="92" t="s">
        <v>65</v>
      </c>
      <c r="C71" s="83">
        <f>SUMIF('3. EQUIPO DE OFICINA'!C:C,'Cuadro Resumen'!$B$69:$B$78,'3. EQUIPO DE OFICINA'!D:D)</f>
        <v>0</v>
      </c>
      <c r="D71" s="238">
        <f>SUMIF('3. EQUIPO DE OFICINA'!$C:$C,'Cuadro Resumen'!$B$69:$B$78,'3. EQUIPO DE OFICINA'!$F:$F)</f>
        <v>0</v>
      </c>
    </row>
    <row r="72" spans="2:4" ht="18.75">
      <c r="B72" s="92" t="s">
        <v>66</v>
      </c>
      <c r="C72" s="83">
        <f>SUMIF('3. EQUIPO DE OFICINA'!C:C,'Cuadro Resumen'!$B$69:$B$78,'3. EQUIPO DE OFICINA'!D:D)</f>
        <v>0</v>
      </c>
      <c r="D72" s="238">
        <f>SUMIF('3. EQUIPO DE OFICINA'!$C:$C,'Cuadro Resumen'!$B$69:$B$78,'3. EQUIPO DE OFICINA'!$F:$F)</f>
        <v>0</v>
      </c>
    </row>
    <row r="73" spans="2:4" ht="18.75">
      <c r="B73" s="92" t="s">
        <v>67</v>
      </c>
      <c r="C73" s="83">
        <f>SUMIF('3. EQUIPO DE OFICINA'!C:C,'Cuadro Resumen'!$B$69:$B$78,'3. EQUIPO DE OFICINA'!D:D)</f>
        <v>0</v>
      </c>
      <c r="D73" s="238">
        <f>SUMIF('3. EQUIPO DE OFICINA'!$C:$C,'Cuadro Resumen'!$B$69:$B$78,'3. EQUIPO DE OFICINA'!$F:$F)</f>
        <v>0</v>
      </c>
    </row>
    <row r="74" spans="2:4" ht="18.75">
      <c r="B74" s="92" t="s">
        <v>68</v>
      </c>
      <c r="C74" s="83">
        <f>SUMIF('3. EQUIPO DE OFICINA'!C:C,'Cuadro Resumen'!$B$69:$B$78,'3. EQUIPO DE OFICINA'!D:D)</f>
        <v>0</v>
      </c>
      <c r="D74" s="238">
        <f>SUMIF('3. EQUIPO DE OFICINA'!$C:$C,'Cuadro Resumen'!$B$69:$B$78,'3. EQUIPO DE OFICINA'!$F:$F)</f>
        <v>0</v>
      </c>
    </row>
    <row r="75" spans="2:4" ht="18.75">
      <c r="B75" s="92" t="s">
        <v>69</v>
      </c>
      <c r="C75" s="83">
        <f>SUMIF('3. EQUIPO DE OFICINA'!C:C,'Cuadro Resumen'!$B$69:$B$78,'3. EQUIPO DE OFICINA'!D:D)</f>
        <v>0</v>
      </c>
      <c r="D75" s="238">
        <f>SUMIF('3. EQUIPO DE OFICINA'!$C:$C,'Cuadro Resumen'!$B$69:$B$78,'3. EQUIPO DE OFICINA'!$F:$F)</f>
        <v>0</v>
      </c>
    </row>
    <row r="76" spans="2:4" ht="18.75">
      <c r="B76" s="82" t="s">
        <v>70</v>
      </c>
      <c r="C76" s="83">
        <f>SUMIF('3. EQUIPO DE OFICINA'!C:C,'Cuadro Resumen'!$B$69:$B$78,'3. EQUIPO DE OFICINA'!D:D)</f>
        <v>0</v>
      </c>
      <c r="D76" s="238">
        <f>SUMIF('3. EQUIPO DE OFICINA'!$C:$C,'Cuadro Resumen'!$B$69:$B$78,'3. EQUIPO DE OFICINA'!$F:$F)</f>
        <v>0</v>
      </c>
    </row>
    <row r="77" spans="2:4" ht="18.75">
      <c r="B77" s="82" t="s">
        <v>71</v>
      </c>
      <c r="C77" s="83">
        <f>SUMIF('3. EQUIPO DE OFICINA'!C:C,'Cuadro Resumen'!$B$69:$B$78,'3. EQUIPO DE OFICINA'!D:D)</f>
        <v>0</v>
      </c>
      <c r="D77" s="238">
        <f>SUMIF('3. EQUIPO DE OFICINA'!$C:$C,'Cuadro Resumen'!$B$69:$B$78,'3. EQUIPO DE OFICINA'!$F:$F)</f>
        <v>0</v>
      </c>
    </row>
    <row r="78" spans="2:4" ht="18.75">
      <c r="B78" s="82" t="s">
        <v>72</v>
      </c>
      <c r="C78" s="83">
        <f>SUMIF('3. EQUIPO DE OFICINA'!C:C,'Cuadro Resumen'!$B$69:$B$78,'3. EQUIPO DE OFICINA'!D:D)</f>
        <v>0</v>
      </c>
      <c r="D78" s="238">
        <f>SUMIF('3. EQUIPO DE OFICINA'!$C:$C,'Cuadro Resumen'!$B$69:$B$78,'3. EQUIPO DE OFICINA'!$F:$F)</f>
        <v>0</v>
      </c>
    </row>
    <row r="79" spans="2:4" ht="18.75">
      <c r="B79" s="82"/>
      <c r="C79" s="83">
        <f>SUMIF('3. EQUIPO DE OFICINA'!C:C,'Cuadro Resumen'!$B$69:$B$78,'3. EQUIPO DE OFICINA'!D:D)</f>
        <v>0</v>
      </c>
      <c r="D79" s="238">
        <f>SUMIF('3. EQUIPO DE OFICINA'!$C:$C,'Cuadro Resumen'!$B$69:$B$78,'3. EQUIPO DE OFICINA'!$F:$F)</f>
        <v>0</v>
      </c>
    </row>
    <row r="80" spans="2:4" ht="23.25">
      <c r="B80" s="84" t="s">
        <v>125</v>
      </c>
      <c r="C80" s="85">
        <f>SUM(C69:C79)</f>
        <v>0</v>
      </c>
      <c r="D80" s="239">
        <f>SUM(D69:D79)</f>
        <v>0</v>
      </c>
    </row>
    <row r="83" spans="2:4">
      <c r="B83" s="197" t="s">
        <v>381</v>
      </c>
    </row>
    <row r="85" spans="2:4" ht="18.75">
      <c r="B85" s="81" t="s">
        <v>382</v>
      </c>
      <c r="C85" s="81" t="s">
        <v>55</v>
      </c>
      <c r="D85" s="236" t="s">
        <v>475</v>
      </c>
    </row>
    <row r="86" spans="2:4" ht="37.5">
      <c r="B86" s="306" t="s">
        <v>1337</v>
      </c>
      <c r="C86" s="83">
        <f>SUMIF('4. EQUIPO TECNOLÓGICOS'!C:C,'Cuadro Resumen'!$B$86:$B$102,'4. EQUIPO TECNOLÓGICOS'!D:D)</f>
        <v>0</v>
      </c>
      <c r="D86" s="83">
        <f>SUMIF('4. EQUIPO TECNOLÓGICOS'!$C:$C,'Cuadro Resumen'!$B$86:$B$102,'4. EQUIPO TECNOLÓGICOS'!F:F)</f>
        <v>0</v>
      </c>
    </row>
    <row r="87" spans="2:4" ht="18.75">
      <c r="B87" s="306" t="s">
        <v>1338</v>
      </c>
      <c r="C87" s="83">
        <f>SUMIF('4. EQUIPO TECNOLÓGICOS'!C:C,'Cuadro Resumen'!$B$86:$B$102,'4. EQUIPO TECNOLÓGICOS'!D:D)</f>
        <v>0</v>
      </c>
      <c r="D87" s="83">
        <f>SUMIF('4. EQUIPO TECNOLÓGICOS'!$C:$C,'Cuadro Resumen'!$B$86:$B$102,'4. EQUIPO TECNOLÓGICOS'!F:F)</f>
        <v>0</v>
      </c>
    </row>
    <row r="88" spans="2:4" ht="37.5">
      <c r="B88" s="306" t="s">
        <v>1336</v>
      </c>
      <c r="C88" s="83">
        <f>SUMIF('4. EQUIPO TECNOLÓGICOS'!C:C,'Cuadro Resumen'!$B$86:$B$102,'4. EQUIPO TECNOLÓGICOS'!D:D)</f>
        <v>0</v>
      </c>
      <c r="D88" s="83">
        <f>SUMIF('4. EQUIPO TECNOLÓGICOS'!$C:$C,'Cuadro Resumen'!$B$86:$B$102,'4. EQUIPO TECNOLÓGICOS'!F:F)</f>
        <v>0</v>
      </c>
    </row>
    <row r="89" spans="2:4" ht="37.5">
      <c r="B89" s="306" t="s">
        <v>1339</v>
      </c>
      <c r="C89" s="83">
        <f>SUMIF('4. EQUIPO TECNOLÓGICOS'!C:C,'Cuadro Resumen'!$B$86:$B$102,'4. EQUIPO TECNOLÓGICOS'!D:D)</f>
        <v>0</v>
      </c>
      <c r="D89" s="83">
        <f>SUMIF('4. EQUIPO TECNOLÓGICOS'!$C:$C,'Cuadro Resumen'!$B$86:$B$102,'4. EQUIPO TECNOLÓGICOS'!F:F)</f>
        <v>0</v>
      </c>
    </row>
    <row r="90" spans="2:4" ht="18.75">
      <c r="B90" s="82" t="s">
        <v>414</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1</v>
      </c>
      <c r="D93" s="83">
        <f>SUMIF('4. EQUIPO TECNOLÓGICOS'!$C:$C,'Cuadro Resumen'!$B$86:$B$102,'4. EQUIPO TECNOLÓGICOS'!F:F)</f>
        <v>15000</v>
      </c>
    </row>
    <row r="94" spans="2:4" ht="18.75">
      <c r="B94" s="82" t="s">
        <v>35</v>
      </c>
      <c r="C94" s="83">
        <f>SUMIF('4. EQUIPO TECNOLÓGICOS'!C:C,'Cuadro Resumen'!$B$86:$B$102,'4. EQUIPO TECNOLÓGICOS'!D:D)</f>
        <v>0</v>
      </c>
      <c r="D94" s="83">
        <f>SUMIF('4. EQUIPO TECNOLÓGICOS'!$C:$C,'Cuadro Resumen'!$B$86:$B$102,'4. EQUIPO TECNOLÓGICOS'!F:F)</f>
        <v>0</v>
      </c>
    </row>
    <row r="95" spans="2:4" ht="18.75">
      <c r="B95" s="92" t="s">
        <v>76</v>
      </c>
      <c r="C95" s="83">
        <f>SUMIF('4. EQUIPO TECNOLÓGICOS'!C:C,'Cuadro Resumen'!$B$86:$B$102,'4. EQUIPO TECNOLÓGICOS'!D:D)</f>
        <v>3</v>
      </c>
      <c r="D95" s="83">
        <f>SUMIF('4. EQUIPO TECNOLÓGICOS'!$C:$C,'Cuadro Resumen'!$B$86:$B$102,'4. EQUIPO TECNOLÓGICOS'!F:F)</f>
        <v>75000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1482</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125</v>
      </c>
      <c r="C103" s="85">
        <f>SUM(C86:C102)</f>
        <v>4</v>
      </c>
      <c r="D103" s="85">
        <f>SUM(D86:D102)</f>
        <v>90000</v>
      </c>
    </row>
    <row r="107" spans="2:4">
      <c r="B107" s="197" t="s">
        <v>473</v>
      </c>
    </row>
    <row r="128" spans="2:2">
      <c r="B128" s="197" t="s">
        <v>474</v>
      </c>
    </row>
    <row r="129" spans="2:4">
      <c r="B129" s="86" t="s">
        <v>120</v>
      </c>
      <c r="C129" s="86" t="s">
        <v>55</v>
      </c>
      <c r="D129" s="86" t="s">
        <v>475</v>
      </c>
    </row>
    <row r="130" spans="2:4">
      <c r="B130" s="86" t="s">
        <v>476</v>
      </c>
    </row>
    <row r="131" spans="2:4">
      <c r="B131" s="86" t="s">
        <v>466</v>
      </c>
    </row>
    <row r="132" spans="2:4">
      <c r="B132" s="86" t="s">
        <v>480</v>
      </c>
    </row>
    <row r="145" spans="2:2">
      <c r="B145" s="197" t="s">
        <v>481</v>
      </c>
    </row>
    <row r="196" spans="2:9" s="122" customFormat="1">
      <c r="I196" s="444"/>
    </row>
    <row r="198" spans="2:9" hidden="1">
      <c r="B198" s="699" t="s">
        <v>1498</v>
      </c>
      <c r="C198" s="699"/>
      <c r="D198" s="699"/>
      <c r="E198" s="699"/>
      <c r="F198" s="699"/>
    </row>
    <row r="199" spans="2:9" hidden="1">
      <c r="B199" s="448" t="s">
        <v>1499</v>
      </c>
      <c r="C199" s="447" t="s">
        <v>1500</v>
      </c>
      <c r="D199" s="447" t="s">
        <v>1500</v>
      </c>
      <c r="E199" s="447" t="s">
        <v>1501</v>
      </c>
      <c r="F199" s="447" t="s">
        <v>1501</v>
      </c>
    </row>
    <row r="200" spans="2:9" hidden="1">
      <c r="B200" s="446"/>
      <c r="C200" s="446" t="s">
        <v>1502</v>
      </c>
      <c r="D200" s="446" t="s">
        <v>1503</v>
      </c>
      <c r="E200" s="446" t="s">
        <v>1502</v>
      </c>
      <c r="F200" s="446" t="s">
        <v>1503</v>
      </c>
    </row>
    <row r="201" spans="2:9" hidden="1">
      <c r="B201" s="448" t="s">
        <v>3</v>
      </c>
      <c r="C201" s="445">
        <v>255</v>
      </c>
      <c r="D201" s="445">
        <v>235</v>
      </c>
      <c r="E201" s="445">
        <v>300</v>
      </c>
      <c r="F201" s="445">
        <v>280</v>
      </c>
    </row>
    <row r="202" spans="2:9" hidden="1">
      <c r="B202" s="448" t="s">
        <v>4</v>
      </c>
      <c r="C202" s="445">
        <v>225</v>
      </c>
      <c r="D202" s="445">
        <v>205</v>
      </c>
      <c r="E202" s="445">
        <v>270</v>
      </c>
      <c r="F202" s="445">
        <v>250</v>
      </c>
    </row>
    <row r="203" spans="2:9" hidden="1">
      <c r="B203" s="448" t="s">
        <v>5</v>
      </c>
      <c r="C203" s="445">
        <v>195</v>
      </c>
      <c r="D203" s="445">
        <v>180</v>
      </c>
      <c r="E203" s="445">
        <v>240</v>
      </c>
      <c r="F203" s="445">
        <v>220</v>
      </c>
    </row>
    <row r="204" spans="2:9" hidden="1">
      <c r="B204" s="448" t="s">
        <v>6</v>
      </c>
      <c r="C204" s="445">
        <v>165</v>
      </c>
      <c r="D204" s="445">
        <v>150</v>
      </c>
      <c r="E204" s="445">
        <v>210</v>
      </c>
      <c r="F204" s="445">
        <v>195</v>
      </c>
    </row>
    <row r="205" spans="2:9" hidden="1">
      <c r="B205" s="448" t="s">
        <v>1504</v>
      </c>
      <c r="C205" s="445">
        <v>145</v>
      </c>
      <c r="D205" s="445">
        <v>135</v>
      </c>
      <c r="E205" s="445">
        <v>185</v>
      </c>
      <c r="F205" s="445">
        <v>170</v>
      </c>
    </row>
    <row r="206" spans="2:9" hidden="1">
      <c r="B206" s="443"/>
      <c r="C206" s="443"/>
      <c r="D206" s="443"/>
      <c r="E206" s="443"/>
      <c r="F206" s="443"/>
    </row>
    <row r="207" spans="2:9" hidden="1">
      <c r="B207" s="700" t="s">
        <v>1505</v>
      </c>
      <c r="C207" s="700"/>
      <c r="D207" s="700"/>
      <c r="E207" s="471">
        <f>C20</f>
        <v>21.981300000000001</v>
      </c>
      <c r="F207" s="471" t="str">
        <f>D20</f>
        <v>Martes, 25 de Agosto del 2015 Fuente el BCH</v>
      </c>
    </row>
    <row r="208" spans="2:9" hidden="1">
      <c r="B208" s="443"/>
      <c r="C208" s="443"/>
      <c r="D208" s="443"/>
      <c r="E208" s="443"/>
      <c r="F208" s="443"/>
    </row>
    <row r="209" spans="2:9" hidden="1">
      <c r="B209" s="443"/>
      <c r="C209" s="443"/>
      <c r="D209" s="443"/>
      <c r="E209" s="443"/>
      <c r="F209" s="443"/>
    </row>
    <row r="210" spans="2:9" hidden="1">
      <c r="B210" s="699" t="s">
        <v>1498</v>
      </c>
      <c r="C210" s="699"/>
      <c r="D210" s="699"/>
      <c r="E210" s="699"/>
      <c r="F210" s="699"/>
    </row>
    <row r="211" spans="2:9" hidden="1">
      <c r="B211" s="448" t="s">
        <v>1499</v>
      </c>
      <c r="C211" s="447" t="s">
        <v>1500</v>
      </c>
      <c r="D211" s="447" t="s">
        <v>1500</v>
      </c>
      <c r="E211" s="447" t="s">
        <v>1501</v>
      </c>
      <c r="F211" s="447" t="s">
        <v>1501</v>
      </c>
    </row>
    <row r="212" spans="2:9" hidden="1">
      <c r="B212" s="446"/>
      <c r="C212" s="446" t="s">
        <v>1502</v>
      </c>
      <c r="D212" s="446" t="s">
        <v>1503</v>
      </c>
      <c r="E212" s="446" t="s">
        <v>1502</v>
      </c>
      <c r="F212" s="446" t="s">
        <v>1503</v>
      </c>
    </row>
    <row r="213" spans="2:9" hidden="1">
      <c r="B213" s="448" t="s">
        <v>3</v>
      </c>
      <c r="C213" s="449">
        <f>+C201*E207</f>
        <v>5605.2314999999999</v>
      </c>
      <c r="D213" s="450">
        <f>+D201*E207</f>
        <v>5165.6055000000006</v>
      </c>
      <c r="E213" s="450">
        <f>+E201*E207</f>
        <v>6594.39</v>
      </c>
      <c r="F213" s="450">
        <f>+F201*E207</f>
        <v>6154.7640000000001</v>
      </c>
    </row>
    <row r="214" spans="2:9" hidden="1">
      <c r="B214" s="448" t="s">
        <v>4</v>
      </c>
      <c r="C214" s="449">
        <f>+C202*E207</f>
        <v>4945.7925000000005</v>
      </c>
      <c r="D214" s="450">
        <f>+D202*E207</f>
        <v>4506.1665000000003</v>
      </c>
      <c r="E214" s="450">
        <f>+E202*E207</f>
        <v>5934.951</v>
      </c>
      <c r="F214" s="450">
        <f>+F202*E207</f>
        <v>5495.3249999999998</v>
      </c>
    </row>
    <row r="215" spans="2:9" hidden="1">
      <c r="B215" s="448" t="s">
        <v>5</v>
      </c>
      <c r="C215" s="449">
        <f>+C203*E207</f>
        <v>4286.3535000000002</v>
      </c>
      <c r="D215" s="450">
        <f>+D203*E207</f>
        <v>3956.634</v>
      </c>
      <c r="E215" s="450">
        <f>+E203*E207</f>
        <v>5275.5120000000006</v>
      </c>
      <c r="F215" s="450">
        <f>+F203*E207</f>
        <v>4835.8860000000004</v>
      </c>
    </row>
    <row r="216" spans="2:9" hidden="1">
      <c r="B216" s="448" t="s">
        <v>6</v>
      </c>
      <c r="C216" s="449">
        <f>+C204*E207</f>
        <v>3626.9145000000003</v>
      </c>
      <c r="D216" s="450">
        <f>+D204*E207</f>
        <v>3297.1950000000002</v>
      </c>
      <c r="E216" s="450">
        <f>+E204*E207</f>
        <v>4616.0730000000003</v>
      </c>
      <c r="F216" s="450">
        <f>+F204*E207</f>
        <v>4286.3535000000002</v>
      </c>
    </row>
    <row r="217" spans="2:9" hidden="1">
      <c r="B217" s="448" t="s">
        <v>1504</v>
      </c>
      <c r="C217" s="449">
        <f>+C205*E207</f>
        <v>3187.2885000000001</v>
      </c>
      <c r="D217" s="450">
        <f>+D205*E207</f>
        <v>2967.4755</v>
      </c>
      <c r="E217" s="450">
        <f>+E205*E207</f>
        <v>4066.5405000000001</v>
      </c>
      <c r="F217" s="450">
        <f>+F205*E207</f>
        <v>3736.8210000000004</v>
      </c>
    </row>
    <row r="218" spans="2:9" hidden="1"/>
    <row r="220" spans="2:9" s="122" customFormat="1">
      <c r="I220" s="444"/>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54"/>
  <sheetViews>
    <sheetView topLeftCell="E1" workbookViewId="0">
      <pane ySplit="8" topLeftCell="A9" activePane="bottomLeft" state="frozen"/>
      <selection activeCell="A7" sqref="A7"/>
      <selection pane="bottomLeft" activeCell="E2" sqref="E2"/>
    </sheetView>
  </sheetViews>
  <sheetFormatPr baseColWidth="10" defaultRowHeight="15"/>
  <cols>
    <col min="1" max="2" width="21.710937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75">
      <c r="B1" s="284"/>
      <c r="C1" s="284"/>
      <c r="D1" s="284"/>
      <c r="E1" s="284"/>
      <c r="F1" s="284"/>
      <c r="G1" s="284" t="s">
        <v>1518</v>
      </c>
      <c r="J1" s="284"/>
      <c r="K1" s="284"/>
      <c r="L1" s="284"/>
      <c r="M1" s="284"/>
      <c r="N1" s="284"/>
      <c r="O1" s="284"/>
      <c r="P1" s="284"/>
      <c r="Q1" s="284"/>
      <c r="R1" s="284"/>
      <c r="S1" s="284"/>
      <c r="T1" s="284"/>
      <c r="U1" s="284"/>
    </row>
    <row r="2" spans="1:21" ht="18.75">
      <c r="A2" s="269" t="s">
        <v>1347</v>
      </c>
      <c r="B2" s="284"/>
      <c r="C2" s="284"/>
      <c r="D2" s="284"/>
      <c r="E2" s="284"/>
      <c r="F2" s="284"/>
      <c r="G2" s="284"/>
      <c r="J2" s="284"/>
      <c r="K2" s="284"/>
      <c r="L2" s="284"/>
      <c r="M2" s="284"/>
      <c r="N2" s="284"/>
      <c r="O2" s="284"/>
      <c r="P2" s="284"/>
      <c r="Q2" s="284"/>
      <c r="R2" s="284"/>
      <c r="S2" s="284"/>
      <c r="T2" s="284"/>
      <c r="U2" s="284"/>
    </row>
    <row r="3" spans="1:21">
      <c r="A3" s="717" t="s">
        <v>1402</v>
      </c>
      <c r="B3" s="717"/>
      <c r="C3" s="717"/>
      <c r="D3" s="717"/>
      <c r="E3" s="717"/>
      <c r="F3" s="717"/>
      <c r="G3" s="717"/>
      <c r="H3" s="717"/>
      <c r="I3" s="717"/>
      <c r="J3" s="717"/>
      <c r="K3" s="717"/>
      <c r="L3" s="717"/>
      <c r="M3" s="717"/>
      <c r="N3" s="717"/>
      <c r="O3" s="717"/>
      <c r="P3" s="717"/>
      <c r="Q3" s="717"/>
      <c r="R3" s="717"/>
      <c r="S3" s="717"/>
      <c r="T3" s="717"/>
      <c r="U3" s="717"/>
    </row>
    <row r="4" spans="1:21" s="362" customFormat="1">
      <c r="A4" s="373" t="s">
        <v>1401</v>
      </c>
      <c r="B4" s="371"/>
      <c r="C4" s="371"/>
      <c r="D4" s="371"/>
      <c r="E4" s="371"/>
      <c r="F4" s="371"/>
      <c r="G4" s="371"/>
      <c r="H4" s="371"/>
      <c r="I4" s="371"/>
      <c r="J4" s="371"/>
      <c r="K4" s="371"/>
      <c r="L4" s="371"/>
      <c r="M4" s="371"/>
      <c r="N4" s="371"/>
      <c r="O4" s="371"/>
      <c r="P4" s="371"/>
      <c r="Q4" s="371"/>
      <c r="R4" s="371"/>
      <c r="S4" s="371"/>
      <c r="T4" s="371"/>
      <c r="U4" s="371"/>
    </row>
    <row r="5" spans="1:21">
      <c r="A5" s="314" t="s">
        <v>1477</v>
      </c>
      <c r="B5" s="269"/>
      <c r="C5" s="269"/>
      <c r="D5" s="269"/>
      <c r="E5" s="269"/>
      <c r="F5" s="269"/>
      <c r="G5" s="269"/>
      <c r="H5" s="269"/>
      <c r="I5" s="269"/>
      <c r="J5" s="269"/>
      <c r="K5" s="269"/>
      <c r="L5" s="269"/>
      <c r="M5" s="269"/>
      <c r="N5" s="269"/>
      <c r="O5" s="269"/>
      <c r="P5" s="269"/>
      <c r="Q5" s="269"/>
      <c r="R5" s="269"/>
      <c r="S5" s="269"/>
      <c r="T5" s="269"/>
      <c r="U5" s="269"/>
    </row>
    <row r="6" spans="1:21" ht="15" customHeight="1">
      <c r="A6" s="706" t="s">
        <v>97</v>
      </c>
      <c r="B6" s="705" t="s">
        <v>111</v>
      </c>
      <c r="C6" s="718" t="s">
        <v>86</v>
      </c>
      <c r="D6" s="718" t="s">
        <v>87</v>
      </c>
      <c r="E6" s="718" t="s">
        <v>392</v>
      </c>
      <c r="F6" s="718" t="s">
        <v>88</v>
      </c>
      <c r="G6" s="721" t="s">
        <v>100</v>
      </c>
      <c r="H6" s="722"/>
      <c r="I6" s="722"/>
      <c r="J6" s="722"/>
      <c r="K6" s="722"/>
      <c r="L6" s="722"/>
      <c r="M6" s="722"/>
      <c r="N6" s="723"/>
      <c r="O6" s="724" t="s">
        <v>101</v>
      </c>
      <c r="P6" s="725"/>
      <c r="Q6" s="705" t="s">
        <v>102</v>
      </c>
      <c r="R6" s="705" t="s">
        <v>103</v>
      </c>
      <c r="S6" s="705" t="s">
        <v>110</v>
      </c>
      <c r="T6" s="705" t="s">
        <v>109</v>
      </c>
      <c r="U6" s="728" t="s">
        <v>89</v>
      </c>
    </row>
    <row r="7" spans="1:21" ht="15" customHeight="1">
      <c r="A7" s="706"/>
      <c r="B7" s="706"/>
      <c r="C7" s="719"/>
      <c r="D7" s="719"/>
      <c r="E7" s="719"/>
      <c r="F7" s="719"/>
      <c r="G7" s="721" t="s">
        <v>104</v>
      </c>
      <c r="H7" s="723"/>
      <c r="I7" s="721" t="s">
        <v>105</v>
      </c>
      <c r="J7" s="723"/>
      <c r="K7" s="721" t="s">
        <v>106</v>
      </c>
      <c r="L7" s="723"/>
      <c r="M7" s="721" t="s">
        <v>107</v>
      </c>
      <c r="N7" s="723"/>
      <c r="O7" s="726"/>
      <c r="P7" s="727"/>
      <c r="Q7" s="706"/>
      <c r="R7" s="706"/>
      <c r="S7" s="706"/>
      <c r="T7" s="706"/>
      <c r="U7" s="729"/>
    </row>
    <row r="8" spans="1:21" ht="25.5">
      <c r="A8" s="707"/>
      <c r="B8" s="707"/>
      <c r="C8" s="720"/>
      <c r="D8" s="720"/>
      <c r="E8" s="720"/>
      <c r="F8" s="720"/>
      <c r="G8" s="435" t="s">
        <v>108</v>
      </c>
      <c r="H8" s="435" t="s">
        <v>12</v>
      </c>
      <c r="I8" s="435" t="s">
        <v>108</v>
      </c>
      <c r="J8" s="435" t="s">
        <v>12</v>
      </c>
      <c r="K8" s="435" t="s">
        <v>108</v>
      </c>
      <c r="L8" s="435" t="s">
        <v>12</v>
      </c>
      <c r="M8" s="435" t="s">
        <v>108</v>
      </c>
      <c r="N8" s="435" t="s">
        <v>12</v>
      </c>
      <c r="O8" s="435" t="s">
        <v>108</v>
      </c>
      <c r="P8" s="435" t="s">
        <v>12</v>
      </c>
      <c r="Q8" s="707"/>
      <c r="R8" s="707"/>
      <c r="S8" s="707"/>
      <c r="T8" s="707"/>
      <c r="U8" s="730"/>
    </row>
    <row r="9" spans="1:21" s="362" customFormat="1" ht="15.75">
      <c r="A9" s="436"/>
      <c r="B9" s="437"/>
      <c r="C9" s="438"/>
      <c r="D9" s="438"/>
      <c r="E9" s="439"/>
      <c r="F9" s="438"/>
      <c r="G9" s="440"/>
      <c r="H9" s="440"/>
      <c r="I9" s="440"/>
      <c r="J9" s="440"/>
      <c r="K9" s="440"/>
      <c r="L9" s="440"/>
      <c r="M9" s="440"/>
      <c r="N9" s="440"/>
      <c r="O9" s="440"/>
      <c r="P9" s="440"/>
      <c r="Q9" s="441"/>
      <c r="R9" s="441"/>
      <c r="S9" s="441"/>
      <c r="T9" s="441"/>
      <c r="U9" s="442"/>
    </row>
    <row r="10" spans="1:21" ht="63.75">
      <c r="A10" s="756" t="s">
        <v>1402</v>
      </c>
      <c r="B10" s="756" t="s">
        <v>1403</v>
      </c>
      <c r="C10" s="714" t="s">
        <v>1603</v>
      </c>
      <c r="D10" s="545"/>
      <c r="E10" s="546"/>
      <c r="F10" s="546"/>
      <c r="G10" s="543">
        <v>0.25</v>
      </c>
      <c r="H10" s="513"/>
      <c r="I10" s="543">
        <v>0.25</v>
      </c>
      <c r="J10" s="513"/>
      <c r="K10" s="543">
        <v>0.25</v>
      </c>
      <c r="L10" s="513"/>
      <c r="M10" s="543">
        <v>0.25</v>
      </c>
      <c r="N10" s="513"/>
      <c r="O10" s="514">
        <f t="shared" ref="O10:P11" si="0">G10+I10+K10+M10</f>
        <v>1</v>
      </c>
      <c r="P10" s="515">
        <f t="shared" si="0"/>
        <v>0</v>
      </c>
      <c r="Q10" s="512"/>
      <c r="R10" s="508" t="s">
        <v>1596</v>
      </c>
      <c r="S10" s="508" t="s">
        <v>1597</v>
      </c>
      <c r="T10" s="508" t="s">
        <v>1598</v>
      </c>
      <c r="U10" s="508" t="s">
        <v>1599</v>
      </c>
    </row>
    <row r="11" spans="1:21" ht="51">
      <c r="A11" s="715"/>
      <c r="B11" s="715"/>
      <c r="C11" s="716"/>
      <c r="D11" s="545"/>
      <c r="E11" s="545"/>
      <c r="F11" s="545"/>
      <c r="G11" s="543">
        <v>0.5</v>
      </c>
      <c r="H11" s="513"/>
      <c r="I11" s="543">
        <v>0.5</v>
      </c>
      <c r="J11" s="513"/>
      <c r="K11" s="543"/>
      <c r="L11" s="513"/>
      <c r="M11" s="512"/>
      <c r="N11" s="513"/>
      <c r="O11" s="514">
        <f t="shared" si="0"/>
        <v>1</v>
      </c>
      <c r="P11" s="515">
        <f t="shared" si="0"/>
        <v>0</v>
      </c>
      <c r="Q11" s="512"/>
      <c r="R11" s="508" t="s">
        <v>1600</v>
      </c>
      <c r="S11" s="508" t="s">
        <v>1601</v>
      </c>
      <c r="T11" s="508" t="s">
        <v>1602</v>
      </c>
      <c r="U11" s="508" t="s">
        <v>1549</v>
      </c>
    </row>
    <row r="12" spans="1:21" ht="15.75">
      <c r="A12" s="715"/>
      <c r="B12" s="715"/>
      <c r="C12" s="280"/>
      <c r="D12" s="280"/>
      <c r="E12" s="280"/>
      <c r="F12" s="281"/>
      <c r="G12" s="281"/>
      <c r="H12" s="355"/>
      <c r="I12" s="281"/>
      <c r="J12" s="355"/>
      <c r="K12" s="281"/>
      <c r="L12" s="355"/>
      <c r="M12" s="281"/>
      <c r="N12" s="355"/>
      <c r="O12" s="396">
        <f t="shared" ref="O12:O35" si="1">G12+I12+K12+M12</f>
        <v>0</v>
      </c>
      <c r="P12" s="397">
        <f t="shared" ref="P12:P35" si="2">H12+J12+L12+N12</f>
        <v>0</v>
      </c>
      <c r="Q12" s="281"/>
      <c r="R12" s="281"/>
      <c r="S12" s="281"/>
      <c r="T12" s="281"/>
      <c r="U12" s="281"/>
    </row>
    <row r="13" spans="1:21" ht="15.75">
      <c r="A13" s="715"/>
      <c r="B13" s="715"/>
      <c r="C13" s="280"/>
      <c r="D13" s="280"/>
      <c r="E13" s="280"/>
      <c r="F13" s="281"/>
      <c r="G13" s="281"/>
      <c r="H13" s="355"/>
      <c r="I13" s="281"/>
      <c r="J13" s="355"/>
      <c r="K13" s="281"/>
      <c r="L13" s="355"/>
      <c r="M13" s="281"/>
      <c r="N13" s="355"/>
      <c r="O13" s="396">
        <f t="shared" si="1"/>
        <v>0</v>
      </c>
      <c r="P13" s="397">
        <f t="shared" si="2"/>
        <v>0</v>
      </c>
      <c r="Q13" s="281"/>
      <c r="R13" s="281"/>
      <c r="S13" s="281"/>
      <c r="T13" s="281"/>
      <c r="U13" s="281"/>
    </row>
    <row r="14" spans="1:21" ht="15.75">
      <c r="A14" s="715"/>
      <c r="B14" s="715"/>
      <c r="C14" s="280"/>
      <c r="D14" s="280"/>
      <c r="E14" s="280"/>
      <c r="F14" s="281"/>
      <c r="G14" s="281"/>
      <c r="H14" s="355"/>
      <c r="I14" s="281"/>
      <c r="J14" s="355"/>
      <c r="K14" s="281"/>
      <c r="L14" s="355"/>
      <c r="M14" s="281"/>
      <c r="N14" s="355"/>
      <c r="O14" s="396">
        <f t="shared" si="1"/>
        <v>0</v>
      </c>
      <c r="P14" s="397">
        <f t="shared" si="2"/>
        <v>0</v>
      </c>
      <c r="Q14" s="281"/>
      <c r="R14" s="281"/>
      <c r="S14" s="281"/>
      <c r="T14" s="281"/>
      <c r="U14" s="281"/>
    </row>
    <row r="15" spans="1:21" ht="15.75">
      <c r="A15" s="716"/>
      <c r="B15" s="716"/>
      <c r="C15" s="280"/>
      <c r="D15" s="280"/>
      <c r="E15" s="280"/>
      <c r="F15" s="281"/>
      <c r="G15" s="281"/>
      <c r="H15" s="355"/>
      <c r="I15" s="281"/>
      <c r="J15" s="355"/>
      <c r="K15" s="281"/>
      <c r="L15" s="355"/>
      <c r="M15" s="281"/>
      <c r="N15" s="355"/>
      <c r="O15" s="396">
        <f t="shared" si="1"/>
        <v>0</v>
      </c>
      <c r="P15" s="397">
        <f t="shared" si="2"/>
        <v>0</v>
      </c>
      <c r="Q15" s="281"/>
      <c r="R15" s="281"/>
      <c r="S15" s="281"/>
      <c r="T15" s="281"/>
      <c r="U15" s="356"/>
    </row>
    <row r="16" spans="1:21" ht="15.75" customHeight="1">
      <c r="A16" s="756" t="s">
        <v>1401</v>
      </c>
      <c r="B16" s="756" t="s">
        <v>1404</v>
      </c>
      <c r="C16" s="280"/>
      <c r="D16" s="280"/>
      <c r="E16" s="280"/>
      <c r="F16" s="281"/>
      <c r="G16" s="281"/>
      <c r="H16" s="355"/>
      <c r="I16" s="281"/>
      <c r="J16" s="355"/>
      <c r="K16" s="357"/>
      <c r="L16" s="355"/>
      <c r="M16" s="281"/>
      <c r="N16" s="355"/>
      <c r="O16" s="396">
        <f t="shared" si="1"/>
        <v>0</v>
      </c>
      <c r="P16" s="397">
        <f t="shared" si="2"/>
        <v>0</v>
      </c>
      <c r="Q16" s="281"/>
      <c r="R16" s="281"/>
      <c r="S16" s="281"/>
      <c r="T16" s="281"/>
      <c r="U16" s="281"/>
    </row>
    <row r="17" spans="1:21" ht="15.75">
      <c r="A17" s="715"/>
      <c r="B17" s="715"/>
      <c r="C17" s="280"/>
      <c r="D17" s="280"/>
      <c r="E17" s="280"/>
      <c r="F17" s="281"/>
      <c r="G17" s="281"/>
      <c r="H17" s="355"/>
      <c r="I17" s="281"/>
      <c r="J17" s="355"/>
      <c r="K17" s="357"/>
      <c r="L17" s="355"/>
      <c r="M17" s="281"/>
      <c r="N17" s="355"/>
      <c r="O17" s="396">
        <f t="shared" si="1"/>
        <v>0</v>
      </c>
      <c r="P17" s="397">
        <f t="shared" si="2"/>
        <v>0</v>
      </c>
      <c r="Q17" s="281"/>
      <c r="R17" s="281"/>
      <c r="S17" s="281"/>
      <c r="T17" s="281"/>
      <c r="U17" s="281"/>
    </row>
    <row r="18" spans="1:21" ht="15.75">
      <c r="A18" s="715"/>
      <c r="B18" s="715"/>
      <c r="C18" s="280"/>
      <c r="D18" s="280"/>
      <c r="E18" s="280"/>
      <c r="F18" s="281"/>
      <c r="G18" s="281"/>
      <c r="H18" s="355"/>
      <c r="I18" s="281"/>
      <c r="J18" s="355"/>
      <c r="K18" s="357"/>
      <c r="L18" s="355"/>
      <c r="M18" s="281"/>
      <c r="N18" s="355"/>
      <c r="O18" s="396">
        <f t="shared" si="1"/>
        <v>0</v>
      </c>
      <c r="P18" s="397">
        <f t="shared" si="2"/>
        <v>0</v>
      </c>
      <c r="Q18" s="281"/>
      <c r="R18" s="281"/>
      <c r="S18" s="281"/>
      <c r="T18" s="281"/>
      <c r="U18" s="281"/>
    </row>
    <row r="19" spans="1:21" ht="15.75">
      <c r="A19" s="715"/>
      <c r="B19" s="715"/>
      <c r="C19" s="280"/>
      <c r="D19" s="280"/>
      <c r="E19" s="280"/>
      <c r="F19" s="281"/>
      <c r="G19" s="281"/>
      <c r="H19" s="355"/>
      <c r="I19" s="281"/>
      <c r="J19" s="355"/>
      <c r="K19" s="357"/>
      <c r="L19" s="355"/>
      <c r="M19" s="281"/>
      <c r="N19" s="355"/>
      <c r="O19" s="396">
        <f t="shared" si="1"/>
        <v>0</v>
      </c>
      <c r="P19" s="397">
        <f t="shared" si="2"/>
        <v>0</v>
      </c>
      <c r="Q19" s="281"/>
      <c r="R19" s="281"/>
      <c r="S19" s="281"/>
      <c r="T19" s="281"/>
      <c r="U19" s="281"/>
    </row>
    <row r="20" spans="1:21" ht="15.75">
      <c r="A20" s="715"/>
      <c r="B20" s="715"/>
      <c r="C20" s="280"/>
      <c r="D20" s="280"/>
      <c r="E20" s="280"/>
      <c r="F20" s="281"/>
      <c r="G20" s="281"/>
      <c r="H20" s="355"/>
      <c r="I20" s="281"/>
      <c r="J20" s="355"/>
      <c r="K20" s="281"/>
      <c r="L20" s="355"/>
      <c r="M20" s="281"/>
      <c r="N20" s="355"/>
      <c r="O20" s="396">
        <f t="shared" si="1"/>
        <v>0</v>
      </c>
      <c r="P20" s="397">
        <f t="shared" si="2"/>
        <v>0</v>
      </c>
      <c r="Q20" s="281"/>
      <c r="R20" s="281"/>
      <c r="S20" s="281"/>
      <c r="T20" s="281"/>
      <c r="U20" s="358"/>
    </row>
    <row r="21" spans="1:21" s="362" customFormat="1" ht="15.75">
      <c r="A21" s="715"/>
      <c r="B21" s="715"/>
      <c r="C21" s="372"/>
      <c r="D21" s="372"/>
      <c r="E21" s="372"/>
      <c r="F21" s="281"/>
      <c r="G21" s="281"/>
      <c r="H21" s="355"/>
      <c r="I21" s="281"/>
      <c r="J21" s="355"/>
      <c r="K21" s="281"/>
      <c r="L21" s="355"/>
      <c r="M21" s="281"/>
      <c r="N21" s="355"/>
      <c r="O21" s="396">
        <f t="shared" si="1"/>
        <v>0</v>
      </c>
      <c r="P21" s="397">
        <f t="shared" si="2"/>
        <v>0</v>
      </c>
      <c r="Q21" s="281"/>
      <c r="R21" s="281"/>
      <c r="S21" s="281"/>
      <c r="T21" s="281"/>
      <c r="U21" s="358"/>
    </row>
    <row r="22" spans="1:21" s="362" customFormat="1" ht="15.75">
      <c r="A22" s="715"/>
      <c r="B22" s="715"/>
      <c r="C22" s="372"/>
      <c r="D22" s="372"/>
      <c r="E22" s="372"/>
      <c r="F22" s="281"/>
      <c r="G22" s="281"/>
      <c r="H22" s="355"/>
      <c r="I22" s="281"/>
      <c r="J22" s="355"/>
      <c r="K22" s="281"/>
      <c r="L22" s="355"/>
      <c r="M22" s="281"/>
      <c r="N22" s="355"/>
      <c r="O22" s="396">
        <f t="shared" si="1"/>
        <v>0</v>
      </c>
      <c r="P22" s="397">
        <f t="shared" si="2"/>
        <v>0</v>
      </c>
      <c r="Q22" s="281"/>
      <c r="R22" s="281"/>
      <c r="S22" s="281"/>
      <c r="T22" s="281"/>
      <c r="U22" s="358"/>
    </row>
    <row r="23" spans="1:21" s="362" customFormat="1" ht="15.75">
      <c r="A23" s="715"/>
      <c r="B23" s="715"/>
      <c r="C23" s="372"/>
      <c r="D23" s="372"/>
      <c r="E23" s="372"/>
      <c r="F23" s="281"/>
      <c r="G23" s="281"/>
      <c r="H23" s="355"/>
      <c r="I23" s="281"/>
      <c r="J23" s="355"/>
      <c r="K23" s="281"/>
      <c r="L23" s="355"/>
      <c r="M23" s="281"/>
      <c r="N23" s="355"/>
      <c r="O23" s="396">
        <f t="shared" si="1"/>
        <v>0</v>
      </c>
      <c r="P23" s="397">
        <f t="shared" si="2"/>
        <v>0</v>
      </c>
      <c r="Q23" s="281"/>
      <c r="R23" s="281"/>
      <c r="S23" s="281"/>
      <c r="T23" s="281"/>
      <c r="U23" s="358"/>
    </row>
    <row r="24" spans="1:21" s="362" customFormat="1" ht="15.75">
      <c r="A24" s="715"/>
      <c r="B24" s="715"/>
      <c r="C24" s="372"/>
      <c r="D24" s="372"/>
      <c r="E24" s="372"/>
      <c r="F24" s="281"/>
      <c r="G24" s="281"/>
      <c r="H24" s="355"/>
      <c r="I24" s="281"/>
      <c r="J24" s="355"/>
      <c r="K24" s="281"/>
      <c r="L24" s="355"/>
      <c r="M24" s="281"/>
      <c r="N24" s="355"/>
      <c r="O24" s="396">
        <f t="shared" si="1"/>
        <v>0</v>
      </c>
      <c r="P24" s="397">
        <f t="shared" si="2"/>
        <v>0</v>
      </c>
      <c r="Q24" s="281"/>
      <c r="R24" s="281"/>
      <c r="S24" s="281"/>
      <c r="T24" s="281"/>
      <c r="U24" s="358"/>
    </row>
    <row r="25" spans="1:21" s="362" customFormat="1" ht="15.75">
      <c r="A25" s="755" t="s">
        <v>1477</v>
      </c>
      <c r="B25" s="755" t="s">
        <v>1425</v>
      </c>
      <c r="C25" s="372"/>
      <c r="D25" s="372"/>
      <c r="E25" s="372"/>
      <c r="F25" s="281"/>
      <c r="G25" s="281"/>
      <c r="H25" s="355"/>
      <c r="I25" s="281"/>
      <c r="J25" s="355"/>
      <c r="K25" s="281"/>
      <c r="L25" s="355"/>
      <c r="M25" s="281"/>
      <c r="N25" s="355"/>
      <c r="O25" s="396">
        <f t="shared" si="1"/>
        <v>0</v>
      </c>
      <c r="P25" s="397">
        <f t="shared" si="2"/>
        <v>0</v>
      </c>
      <c r="Q25" s="281"/>
      <c r="R25" s="281"/>
      <c r="S25" s="281"/>
      <c r="T25" s="281"/>
      <c r="U25" s="358"/>
    </row>
    <row r="26" spans="1:21" s="362" customFormat="1" ht="15.75">
      <c r="A26" s="755"/>
      <c r="B26" s="755"/>
      <c r="C26" s="372"/>
      <c r="D26" s="372"/>
      <c r="E26" s="372"/>
      <c r="F26" s="281"/>
      <c r="G26" s="281"/>
      <c r="H26" s="355"/>
      <c r="I26" s="281"/>
      <c r="J26" s="355"/>
      <c r="K26" s="281"/>
      <c r="L26" s="355"/>
      <c r="M26" s="281"/>
      <c r="N26" s="355"/>
      <c r="O26" s="396">
        <f t="shared" si="1"/>
        <v>0</v>
      </c>
      <c r="P26" s="397">
        <f t="shared" si="2"/>
        <v>0</v>
      </c>
      <c r="Q26" s="281"/>
      <c r="R26" s="281"/>
      <c r="S26" s="281"/>
      <c r="T26" s="281"/>
      <c r="U26" s="358"/>
    </row>
    <row r="27" spans="1:21" s="362" customFormat="1" ht="15.75">
      <c r="A27" s="755"/>
      <c r="B27" s="755"/>
      <c r="C27" s="372"/>
      <c r="D27" s="372"/>
      <c r="E27" s="372"/>
      <c r="F27" s="281"/>
      <c r="G27" s="281"/>
      <c r="H27" s="355"/>
      <c r="I27" s="281"/>
      <c r="J27" s="355"/>
      <c r="K27" s="281"/>
      <c r="L27" s="355"/>
      <c r="M27" s="281"/>
      <c r="N27" s="355"/>
      <c r="O27" s="396">
        <f t="shared" si="1"/>
        <v>0</v>
      </c>
      <c r="P27" s="397">
        <f t="shared" si="2"/>
        <v>0</v>
      </c>
      <c r="Q27" s="281"/>
      <c r="R27" s="281"/>
      <c r="S27" s="281"/>
      <c r="T27" s="281"/>
      <c r="U27" s="358"/>
    </row>
    <row r="28" spans="1:21" s="362" customFormat="1" ht="15.75">
      <c r="A28" s="755"/>
      <c r="B28" s="755"/>
      <c r="C28" s="372"/>
      <c r="D28" s="372"/>
      <c r="E28" s="372"/>
      <c r="F28" s="281"/>
      <c r="G28" s="281"/>
      <c r="H28" s="355"/>
      <c r="I28" s="281"/>
      <c r="J28" s="355"/>
      <c r="K28" s="281"/>
      <c r="L28" s="355"/>
      <c r="M28" s="281"/>
      <c r="N28" s="355"/>
      <c r="O28" s="396">
        <f t="shared" si="1"/>
        <v>0</v>
      </c>
      <c r="P28" s="397">
        <f t="shared" si="2"/>
        <v>0</v>
      </c>
      <c r="Q28" s="281"/>
      <c r="R28" s="281"/>
      <c r="S28" s="281"/>
      <c r="T28" s="281"/>
      <c r="U28" s="358"/>
    </row>
    <row r="29" spans="1:21" s="362" customFormat="1" ht="15.75">
      <c r="A29" s="755"/>
      <c r="B29" s="755"/>
      <c r="C29" s="372"/>
      <c r="D29" s="372"/>
      <c r="E29" s="372"/>
      <c r="F29" s="281"/>
      <c r="G29" s="281"/>
      <c r="H29" s="355"/>
      <c r="I29" s="281"/>
      <c r="J29" s="355"/>
      <c r="K29" s="281"/>
      <c r="L29" s="355"/>
      <c r="M29" s="281"/>
      <c r="N29" s="355"/>
      <c r="O29" s="396">
        <f t="shared" si="1"/>
        <v>0</v>
      </c>
      <c r="P29" s="397">
        <f t="shared" si="2"/>
        <v>0</v>
      </c>
      <c r="Q29" s="281"/>
      <c r="R29" s="281"/>
      <c r="S29" s="281"/>
      <c r="T29" s="281"/>
      <c r="U29" s="358"/>
    </row>
    <row r="30" spans="1:21" s="362" customFormat="1" ht="15.75">
      <c r="A30" s="755"/>
      <c r="B30" s="755"/>
      <c r="C30" s="372"/>
      <c r="D30" s="372"/>
      <c r="E30" s="372"/>
      <c r="F30" s="281"/>
      <c r="G30" s="281"/>
      <c r="H30" s="355"/>
      <c r="I30" s="281"/>
      <c r="J30" s="355"/>
      <c r="K30" s="281"/>
      <c r="L30" s="355"/>
      <c r="M30" s="281"/>
      <c r="N30" s="355"/>
      <c r="O30" s="396">
        <f t="shared" si="1"/>
        <v>0</v>
      </c>
      <c r="P30" s="397">
        <f t="shared" si="2"/>
        <v>0</v>
      </c>
      <c r="Q30" s="281"/>
      <c r="R30" s="281"/>
      <c r="S30" s="281"/>
      <c r="T30" s="281"/>
      <c r="U30" s="358"/>
    </row>
    <row r="31" spans="1:21" s="362" customFormat="1" ht="15.75">
      <c r="A31" s="755"/>
      <c r="B31" s="755"/>
      <c r="C31" s="372"/>
      <c r="D31" s="372"/>
      <c r="E31" s="372"/>
      <c r="F31" s="281"/>
      <c r="G31" s="281"/>
      <c r="H31" s="355"/>
      <c r="I31" s="281"/>
      <c r="J31" s="355"/>
      <c r="K31" s="281"/>
      <c r="L31" s="355"/>
      <c r="M31" s="281"/>
      <c r="N31" s="355"/>
      <c r="O31" s="396">
        <f t="shared" si="1"/>
        <v>0</v>
      </c>
      <c r="P31" s="397">
        <f t="shared" si="2"/>
        <v>0</v>
      </c>
      <c r="Q31" s="281"/>
      <c r="R31" s="281"/>
      <c r="S31" s="281"/>
      <c r="T31" s="281"/>
      <c r="U31" s="358"/>
    </row>
    <row r="32" spans="1:21" s="362" customFormat="1" ht="15.75">
      <c r="A32" s="755"/>
      <c r="B32" s="755"/>
      <c r="C32" s="372"/>
      <c r="D32" s="372"/>
      <c r="E32" s="372"/>
      <c r="F32" s="281"/>
      <c r="G32" s="281"/>
      <c r="H32" s="355"/>
      <c r="I32" s="281"/>
      <c r="J32" s="355"/>
      <c r="K32" s="281"/>
      <c r="L32" s="355"/>
      <c r="M32" s="281"/>
      <c r="N32" s="355"/>
      <c r="O32" s="396">
        <f t="shared" si="1"/>
        <v>0</v>
      </c>
      <c r="P32" s="397">
        <f t="shared" si="2"/>
        <v>0</v>
      </c>
      <c r="Q32" s="281"/>
      <c r="R32" s="281"/>
      <c r="S32" s="281"/>
      <c r="T32" s="281"/>
      <c r="U32" s="358"/>
    </row>
    <row r="33" spans="1:21" s="362" customFormat="1" ht="15.75">
      <c r="A33" s="755"/>
      <c r="B33" s="755"/>
      <c r="C33" s="372"/>
      <c r="D33" s="372"/>
      <c r="E33" s="372"/>
      <c r="F33" s="281"/>
      <c r="G33" s="281"/>
      <c r="H33" s="355"/>
      <c r="I33" s="281"/>
      <c r="J33" s="355"/>
      <c r="K33" s="281"/>
      <c r="L33" s="355"/>
      <c r="M33" s="281"/>
      <c r="N33" s="355"/>
      <c r="O33" s="396">
        <f t="shared" si="1"/>
        <v>0</v>
      </c>
      <c r="P33" s="397">
        <f t="shared" si="2"/>
        <v>0</v>
      </c>
      <c r="Q33" s="281"/>
      <c r="R33" s="281"/>
      <c r="S33" s="281"/>
      <c r="T33" s="281"/>
      <c r="U33" s="358"/>
    </row>
    <row r="34" spans="1:21" s="362" customFormat="1" ht="15.75">
      <c r="A34" s="755"/>
      <c r="B34" s="755"/>
      <c r="C34" s="372"/>
      <c r="D34" s="372"/>
      <c r="E34" s="372"/>
      <c r="F34" s="281"/>
      <c r="G34" s="281"/>
      <c r="H34" s="355"/>
      <c r="I34" s="281"/>
      <c r="J34" s="355"/>
      <c r="K34" s="281"/>
      <c r="L34" s="355"/>
      <c r="M34" s="281"/>
      <c r="N34" s="355"/>
      <c r="O34" s="396">
        <f t="shared" si="1"/>
        <v>0</v>
      </c>
      <c r="P34" s="397">
        <f t="shared" si="2"/>
        <v>0</v>
      </c>
      <c r="Q34" s="281"/>
      <c r="R34" s="281"/>
      <c r="S34" s="281"/>
      <c r="T34" s="281"/>
      <c r="U34" s="358"/>
    </row>
    <row r="35" spans="1:21" ht="15.75">
      <c r="A35" s="755"/>
      <c r="B35" s="755"/>
      <c r="C35" s="280"/>
      <c r="D35" s="280"/>
      <c r="E35" s="280"/>
      <c r="F35" s="281"/>
      <c r="G35" s="281"/>
      <c r="H35" s="355"/>
      <c r="I35" s="281"/>
      <c r="J35" s="355"/>
      <c r="K35" s="281"/>
      <c r="L35" s="355"/>
      <c r="M35" s="281"/>
      <c r="N35" s="355"/>
      <c r="O35" s="396">
        <f t="shared" si="1"/>
        <v>0</v>
      </c>
      <c r="P35" s="397">
        <f t="shared" si="2"/>
        <v>0</v>
      </c>
      <c r="Q35" s="281"/>
      <c r="R35" s="281"/>
      <c r="S35" s="281"/>
      <c r="T35" s="281"/>
      <c r="U35" s="281"/>
    </row>
    <row r="36" spans="1:21" ht="15.75">
      <c r="A36" s="292"/>
      <c r="B36" s="293"/>
      <c r="C36" s="292" t="s">
        <v>1519</v>
      </c>
      <c r="D36" s="293"/>
      <c r="E36" s="293"/>
      <c r="F36" s="294"/>
      <c r="G36" s="282">
        <f t="shared" ref="G36:P36" si="3">SUM(G10:G35)</f>
        <v>0.75</v>
      </c>
      <c r="H36" s="283">
        <f t="shared" si="3"/>
        <v>0</v>
      </c>
      <c r="I36" s="282">
        <f t="shared" si="3"/>
        <v>0.75</v>
      </c>
      <c r="J36" s="283">
        <f t="shared" si="3"/>
        <v>0</v>
      </c>
      <c r="K36" s="282">
        <f t="shared" si="3"/>
        <v>0.25</v>
      </c>
      <c r="L36" s="283">
        <f t="shared" si="3"/>
        <v>0</v>
      </c>
      <c r="M36" s="282">
        <f t="shared" si="3"/>
        <v>0.25</v>
      </c>
      <c r="N36" s="283">
        <f t="shared" si="3"/>
        <v>0</v>
      </c>
      <c r="O36" s="283">
        <f t="shared" si="3"/>
        <v>2</v>
      </c>
      <c r="P36" s="283">
        <f t="shared" si="3"/>
        <v>0</v>
      </c>
      <c r="Q36" s="263"/>
      <c r="R36" s="263"/>
      <c r="S36" s="263"/>
      <c r="T36" s="263"/>
      <c r="U36" s="263"/>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5">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 ref="C10:C1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1"/>
  <sheetViews>
    <sheetView topLeftCell="D1" zoomScale="90" zoomScaleNormal="90" workbookViewId="0">
      <pane ySplit="6" topLeftCell="A7" activePane="bottomLeft" state="frozen"/>
      <selection activeCell="A7" sqref="A7"/>
      <selection pane="bottomLeft" activeCell="D1" sqref="D1"/>
    </sheetView>
  </sheetViews>
  <sheetFormatPr baseColWidth="10" defaultColWidth="11.42578125" defaultRowHeight="15"/>
  <cols>
    <col min="1" max="1" width="21.7109375" style="362" customWidth="1"/>
    <col min="2" max="2" width="24.28515625" style="362" customWidth="1"/>
    <col min="3" max="6" width="27.42578125" style="362" customWidth="1"/>
    <col min="7" max="7" width="15.28515625" style="362" customWidth="1"/>
    <col min="8" max="8" width="13.7109375" style="233" bestFit="1" customWidth="1"/>
    <col min="9" max="9" width="15.28515625" style="362" customWidth="1"/>
    <col min="10" max="10" width="18.85546875" style="233" customWidth="1"/>
    <col min="11" max="11" width="11.42578125" style="362"/>
    <col min="12" max="12" width="13.7109375" style="233" bestFit="1" customWidth="1"/>
    <col min="13" max="13" width="11.42578125" style="362"/>
    <col min="14" max="14" width="13.7109375" style="233" bestFit="1" customWidth="1"/>
    <col min="15" max="15" width="15.28515625" style="362" customWidth="1"/>
    <col min="16" max="16" width="18.28515625" style="233" customWidth="1"/>
    <col min="17" max="17" width="14.140625" style="362" hidden="1" customWidth="1"/>
    <col min="18" max="20" width="14.140625" style="362" customWidth="1"/>
    <col min="21" max="21" width="17" style="362" customWidth="1"/>
    <col min="22" max="16384" width="11.42578125" style="362"/>
  </cols>
  <sheetData>
    <row r="1" spans="1:21" ht="18.75">
      <c r="B1" s="284"/>
      <c r="C1" s="284"/>
      <c r="D1" s="284"/>
      <c r="E1" s="284"/>
      <c r="F1" s="284"/>
      <c r="G1" s="284" t="s">
        <v>1452</v>
      </c>
      <c r="J1" s="284"/>
      <c r="K1" s="284"/>
      <c r="L1" s="284"/>
      <c r="M1" s="284"/>
      <c r="N1" s="284"/>
      <c r="O1" s="284"/>
      <c r="P1" s="284"/>
      <c r="Q1" s="284"/>
      <c r="R1" s="284"/>
      <c r="S1" s="284"/>
      <c r="T1" s="284"/>
      <c r="U1" s="284"/>
    </row>
    <row r="2" spans="1:21" ht="18.75">
      <c r="A2" s="269" t="s">
        <v>1347</v>
      </c>
      <c r="B2" s="284"/>
      <c r="C2" s="284"/>
      <c r="D2" s="284"/>
      <c r="E2" s="284"/>
      <c r="F2" s="284"/>
      <c r="G2" s="284"/>
      <c r="J2" s="284"/>
      <c r="K2" s="284"/>
      <c r="L2" s="284"/>
      <c r="M2" s="284"/>
      <c r="N2" s="284"/>
      <c r="O2" s="284"/>
      <c r="P2" s="284"/>
      <c r="Q2" s="284"/>
      <c r="R2" s="284"/>
      <c r="S2" s="284"/>
      <c r="T2" s="284"/>
      <c r="U2" s="284"/>
    </row>
    <row r="3" spans="1:21">
      <c r="A3" s="717" t="s">
        <v>1451</v>
      </c>
      <c r="B3" s="717"/>
      <c r="C3" s="717"/>
      <c r="D3" s="717"/>
      <c r="E3" s="717"/>
      <c r="F3" s="717"/>
      <c r="G3" s="717"/>
      <c r="H3" s="717"/>
      <c r="I3" s="717"/>
      <c r="J3" s="717"/>
      <c r="K3" s="717"/>
      <c r="L3" s="717"/>
      <c r="M3" s="717"/>
      <c r="N3" s="717"/>
      <c r="O3" s="717"/>
      <c r="P3" s="717"/>
      <c r="Q3" s="717"/>
      <c r="R3" s="717"/>
      <c r="S3" s="717"/>
      <c r="T3" s="717"/>
      <c r="U3" s="717"/>
    </row>
    <row r="4" spans="1:21" ht="15" customHeight="1">
      <c r="A4" s="706" t="s">
        <v>97</v>
      </c>
      <c r="B4" s="705" t="s">
        <v>111</v>
      </c>
      <c r="C4" s="718" t="s">
        <v>86</v>
      </c>
      <c r="D4" s="718" t="s">
        <v>87</v>
      </c>
      <c r="E4" s="718" t="s">
        <v>392</v>
      </c>
      <c r="F4" s="718" t="s">
        <v>88</v>
      </c>
      <c r="G4" s="721" t="s">
        <v>100</v>
      </c>
      <c r="H4" s="722"/>
      <c r="I4" s="722"/>
      <c r="J4" s="722"/>
      <c r="K4" s="722"/>
      <c r="L4" s="722"/>
      <c r="M4" s="722"/>
      <c r="N4" s="723"/>
      <c r="O4" s="724" t="s">
        <v>101</v>
      </c>
      <c r="P4" s="725"/>
      <c r="Q4" s="705" t="s">
        <v>102</v>
      </c>
      <c r="R4" s="705" t="s">
        <v>103</v>
      </c>
      <c r="S4" s="705" t="s">
        <v>110</v>
      </c>
      <c r="T4" s="705" t="s">
        <v>109</v>
      </c>
      <c r="U4" s="728" t="s">
        <v>89</v>
      </c>
    </row>
    <row r="5" spans="1:21" ht="15" customHeight="1">
      <c r="A5" s="706"/>
      <c r="B5" s="706"/>
      <c r="C5" s="719"/>
      <c r="D5" s="719"/>
      <c r="E5" s="719"/>
      <c r="F5" s="719"/>
      <c r="G5" s="721" t="s">
        <v>104</v>
      </c>
      <c r="H5" s="723"/>
      <c r="I5" s="721" t="s">
        <v>105</v>
      </c>
      <c r="J5" s="723"/>
      <c r="K5" s="721" t="s">
        <v>106</v>
      </c>
      <c r="L5" s="723"/>
      <c r="M5" s="721" t="s">
        <v>107</v>
      </c>
      <c r="N5" s="723"/>
      <c r="O5" s="726"/>
      <c r="P5" s="727"/>
      <c r="Q5" s="706"/>
      <c r="R5" s="706"/>
      <c r="S5" s="706"/>
      <c r="T5" s="706"/>
      <c r="U5" s="729"/>
    </row>
    <row r="6" spans="1:21" ht="25.5">
      <c r="A6" s="707"/>
      <c r="B6" s="707"/>
      <c r="C6" s="720"/>
      <c r="D6" s="720"/>
      <c r="E6" s="720"/>
      <c r="F6" s="720"/>
      <c r="G6" s="435" t="s">
        <v>108</v>
      </c>
      <c r="H6" s="435" t="s">
        <v>12</v>
      </c>
      <c r="I6" s="435" t="s">
        <v>108</v>
      </c>
      <c r="J6" s="435" t="s">
        <v>12</v>
      </c>
      <c r="K6" s="435" t="s">
        <v>108</v>
      </c>
      <c r="L6" s="435" t="s">
        <v>12</v>
      </c>
      <c r="M6" s="435" t="s">
        <v>108</v>
      </c>
      <c r="N6" s="435" t="s">
        <v>12</v>
      </c>
      <c r="O6" s="435" t="s">
        <v>108</v>
      </c>
      <c r="P6" s="435" t="s">
        <v>12</v>
      </c>
      <c r="Q6" s="707"/>
      <c r="R6" s="707"/>
      <c r="S6" s="707"/>
      <c r="T6" s="707"/>
      <c r="U6" s="730"/>
    </row>
    <row r="7" spans="1:21" ht="15.75">
      <c r="A7" s="436"/>
      <c r="B7" s="437"/>
      <c r="C7" s="438"/>
      <c r="D7" s="438"/>
      <c r="E7" s="439"/>
      <c r="F7" s="438"/>
      <c r="G7" s="440"/>
      <c r="H7" s="440"/>
      <c r="I7" s="440"/>
      <c r="J7" s="440"/>
      <c r="K7" s="440"/>
      <c r="L7" s="440"/>
      <c r="M7" s="440"/>
      <c r="N7" s="440"/>
      <c r="O7" s="440"/>
      <c r="P7" s="440"/>
      <c r="Q7" s="441"/>
      <c r="R7" s="441"/>
      <c r="S7" s="441"/>
      <c r="T7" s="441"/>
      <c r="U7" s="442"/>
    </row>
    <row r="8" spans="1:21" ht="15.75">
      <c r="A8" s="756" t="s">
        <v>1445</v>
      </c>
      <c r="B8" s="755" t="s">
        <v>1443</v>
      </c>
      <c r="C8" s="280"/>
      <c r="D8" s="280"/>
      <c r="E8" s="280"/>
      <c r="F8" s="281"/>
      <c r="G8" s="281"/>
      <c r="H8" s="355"/>
      <c r="I8" s="281"/>
      <c r="J8" s="355"/>
      <c r="K8" s="281"/>
      <c r="L8" s="355"/>
      <c r="M8" s="281"/>
      <c r="N8" s="355"/>
      <c r="O8" s="398">
        <f t="shared" ref="O8:O22" si="0">G8+I8+K8+M8</f>
        <v>0</v>
      </c>
      <c r="P8" s="397">
        <f t="shared" ref="P8:P22" si="1">H8+J8+L8+N8</f>
        <v>0</v>
      </c>
      <c r="Q8" s="281"/>
      <c r="R8" s="281"/>
      <c r="S8" s="281"/>
      <c r="T8" s="281"/>
      <c r="U8" s="281"/>
    </row>
    <row r="9" spans="1:21" ht="15.75">
      <c r="A9" s="715"/>
      <c r="B9" s="755"/>
      <c r="C9" s="280"/>
      <c r="D9" s="280"/>
      <c r="E9" s="280"/>
      <c r="F9" s="281"/>
      <c r="G9" s="281"/>
      <c r="H9" s="355"/>
      <c r="I9" s="281"/>
      <c r="J9" s="355"/>
      <c r="K9" s="281"/>
      <c r="L9" s="355"/>
      <c r="M9" s="281"/>
      <c r="N9" s="355"/>
      <c r="O9" s="398">
        <f t="shared" si="0"/>
        <v>0</v>
      </c>
      <c r="P9" s="397">
        <f t="shared" si="1"/>
        <v>0</v>
      </c>
      <c r="Q9" s="281"/>
      <c r="R9" s="281"/>
      <c r="S9" s="281"/>
      <c r="T9" s="281"/>
      <c r="U9" s="281"/>
    </row>
    <row r="10" spans="1:21" ht="15.75">
      <c r="A10" s="715"/>
      <c r="B10" s="755"/>
      <c r="C10" s="280"/>
      <c r="D10" s="280"/>
      <c r="E10" s="280"/>
      <c r="F10" s="281"/>
      <c r="G10" s="281"/>
      <c r="H10" s="355"/>
      <c r="I10" s="281"/>
      <c r="J10" s="355"/>
      <c r="K10" s="281"/>
      <c r="L10" s="355"/>
      <c r="M10" s="281"/>
      <c r="N10" s="355"/>
      <c r="O10" s="398">
        <f t="shared" si="0"/>
        <v>0</v>
      </c>
      <c r="P10" s="397">
        <f t="shared" si="1"/>
        <v>0</v>
      </c>
      <c r="Q10" s="281"/>
      <c r="R10" s="281"/>
      <c r="S10" s="281"/>
      <c r="T10" s="281"/>
      <c r="U10" s="281"/>
    </row>
    <row r="11" spans="1:21" ht="15.75">
      <c r="A11" s="715"/>
      <c r="B11" s="755"/>
      <c r="C11" s="280"/>
      <c r="D11" s="280"/>
      <c r="E11" s="280"/>
      <c r="F11" s="281"/>
      <c r="G11" s="281"/>
      <c r="H11" s="355"/>
      <c r="I11" s="281"/>
      <c r="J11" s="355"/>
      <c r="K11" s="281"/>
      <c r="L11" s="355"/>
      <c r="M11" s="281"/>
      <c r="N11" s="355"/>
      <c r="O11" s="398">
        <f t="shared" si="0"/>
        <v>0</v>
      </c>
      <c r="P11" s="397">
        <f t="shared" si="1"/>
        <v>0</v>
      </c>
      <c r="Q11" s="281"/>
      <c r="R11" s="281"/>
      <c r="S11" s="281"/>
      <c r="T11" s="281"/>
      <c r="U11" s="281"/>
    </row>
    <row r="12" spans="1:21" ht="15.75">
      <c r="A12" s="715"/>
      <c r="B12" s="755"/>
      <c r="C12" s="280"/>
      <c r="D12" s="280"/>
      <c r="E12" s="280"/>
      <c r="F12" s="281"/>
      <c r="G12" s="281"/>
      <c r="H12" s="355"/>
      <c r="I12" s="281"/>
      <c r="J12" s="355"/>
      <c r="K12" s="281"/>
      <c r="L12" s="355"/>
      <c r="M12" s="281"/>
      <c r="N12" s="355"/>
      <c r="O12" s="398">
        <f t="shared" si="0"/>
        <v>0</v>
      </c>
      <c r="P12" s="397">
        <f t="shared" si="1"/>
        <v>0</v>
      </c>
      <c r="Q12" s="281"/>
      <c r="R12" s="281"/>
      <c r="S12" s="281"/>
      <c r="T12" s="281"/>
      <c r="U12" s="281"/>
    </row>
    <row r="13" spans="1:21" ht="15.75">
      <c r="A13" s="715"/>
      <c r="B13" s="755" t="s">
        <v>1450</v>
      </c>
      <c r="C13" s="280"/>
      <c r="D13" s="280"/>
      <c r="E13" s="280"/>
      <c r="F13" s="281"/>
      <c r="G13" s="281"/>
      <c r="H13" s="355"/>
      <c r="I13" s="281"/>
      <c r="J13" s="355"/>
      <c r="K13" s="281"/>
      <c r="L13" s="355"/>
      <c r="M13" s="281"/>
      <c r="N13" s="355"/>
      <c r="O13" s="398">
        <f t="shared" si="0"/>
        <v>0</v>
      </c>
      <c r="P13" s="397">
        <f t="shared" si="1"/>
        <v>0</v>
      </c>
      <c r="Q13" s="281"/>
      <c r="R13" s="281"/>
      <c r="S13" s="281"/>
      <c r="T13" s="281"/>
      <c r="U13" s="281"/>
    </row>
    <row r="14" spans="1:21" ht="15.75">
      <c r="A14" s="715"/>
      <c r="B14" s="755"/>
      <c r="C14" s="280"/>
      <c r="D14" s="280"/>
      <c r="E14" s="280"/>
      <c r="F14" s="281"/>
      <c r="G14" s="281"/>
      <c r="H14" s="355"/>
      <c r="I14" s="281"/>
      <c r="J14" s="355"/>
      <c r="K14" s="281"/>
      <c r="L14" s="355"/>
      <c r="M14" s="281"/>
      <c r="N14" s="355"/>
      <c r="O14" s="398">
        <f t="shared" si="0"/>
        <v>0</v>
      </c>
      <c r="P14" s="397">
        <f t="shared" si="1"/>
        <v>0</v>
      </c>
      <c r="Q14" s="281"/>
      <c r="R14" s="281"/>
      <c r="S14" s="281"/>
      <c r="T14" s="281"/>
      <c r="U14" s="356"/>
    </row>
    <row r="15" spans="1:21" ht="15.75">
      <c r="A15" s="715"/>
      <c r="B15" s="755"/>
      <c r="C15" s="280"/>
      <c r="D15" s="280"/>
      <c r="E15" s="280"/>
      <c r="F15" s="281"/>
      <c r="G15" s="281"/>
      <c r="H15" s="355"/>
      <c r="I15" s="281"/>
      <c r="J15" s="355"/>
      <c r="K15" s="281"/>
      <c r="L15" s="355"/>
      <c r="M15" s="281"/>
      <c r="N15" s="355"/>
      <c r="O15" s="398">
        <f t="shared" si="0"/>
        <v>0</v>
      </c>
      <c r="P15" s="397">
        <f t="shared" si="1"/>
        <v>0</v>
      </c>
      <c r="Q15" s="281"/>
      <c r="R15" s="281"/>
      <c r="S15" s="281"/>
      <c r="T15" s="281"/>
      <c r="U15" s="356"/>
    </row>
    <row r="16" spans="1:21" ht="15.75">
      <c r="A16" s="715"/>
      <c r="B16" s="755"/>
      <c r="C16" s="280"/>
      <c r="D16" s="280"/>
      <c r="E16" s="280"/>
      <c r="F16" s="281"/>
      <c r="G16" s="281"/>
      <c r="H16" s="355"/>
      <c r="I16" s="281"/>
      <c r="J16" s="355"/>
      <c r="K16" s="281"/>
      <c r="L16" s="355"/>
      <c r="M16" s="281"/>
      <c r="N16" s="355"/>
      <c r="O16" s="398">
        <f t="shared" si="0"/>
        <v>0</v>
      </c>
      <c r="P16" s="397">
        <f t="shared" si="1"/>
        <v>0</v>
      </c>
      <c r="Q16" s="281"/>
      <c r="R16" s="281"/>
      <c r="S16" s="281"/>
      <c r="T16" s="281"/>
      <c r="U16" s="356"/>
    </row>
    <row r="17" spans="1:21" ht="15.75">
      <c r="A17" s="715"/>
      <c r="B17" s="755"/>
      <c r="C17" s="280"/>
      <c r="D17" s="280"/>
      <c r="E17" s="280"/>
      <c r="F17" s="281"/>
      <c r="G17" s="281"/>
      <c r="H17" s="355"/>
      <c r="I17" s="281"/>
      <c r="J17" s="355"/>
      <c r="K17" s="357"/>
      <c r="L17" s="355"/>
      <c r="M17" s="281"/>
      <c r="N17" s="355"/>
      <c r="O17" s="398">
        <f t="shared" si="0"/>
        <v>0</v>
      </c>
      <c r="P17" s="397">
        <f t="shared" si="1"/>
        <v>0</v>
      </c>
      <c r="Q17" s="281"/>
      <c r="R17" s="281"/>
      <c r="S17" s="281"/>
      <c r="T17" s="281"/>
      <c r="U17" s="281"/>
    </row>
    <row r="18" spans="1:21" ht="15.75">
      <c r="A18" s="715"/>
      <c r="B18" s="755" t="s">
        <v>1444</v>
      </c>
      <c r="C18" s="280"/>
      <c r="D18" s="280"/>
      <c r="E18" s="280"/>
      <c r="F18" s="281"/>
      <c r="G18" s="281"/>
      <c r="H18" s="355"/>
      <c r="I18" s="281"/>
      <c r="J18" s="355"/>
      <c r="K18" s="357"/>
      <c r="L18" s="355"/>
      <c r="M18" s="281"/>
      <c r="N18" s="355"/>
      <c r="O18" s="398">
        <f t="shared" si="0"/>
        <v>0</v>
      </c>
      <c r="P18" s="397">
        <f t="shared" si="1"/>
        <v>0</v>
      </c>
      <c r="Q18" s="281"/>
      <c r="R18" s="281"/>
      <c r="S18" s="281"/>
      <c r="T18" s="281"/>
      <c r="U18" s="281"/>
    </row>
    <row r="19" spans="1:21" ht="15.75">
      <c r="A19" s="715"/>
      <c r="B19" s="755"/>
      <c r="C19" s="280"/>
      <c r="D19" s="280"/>
      <c r="E19" s="280"/>
      <c r="F19" s="281"/>
      <c r="G19" s="281"/>
      <c r="H19" s="355"/>
      <c r="I19" s="281"/>
      <c r="J19" s="355"/>
      <c r="K19" s="357"/>
      <c r="L19" s="355"/>
      <c r="M19" s="281"/>
      <c r="N19" s="355"/>
      <c r="O19" s="398">
        <f t="shared" si="0"/>
        <v>0</v>
      </c>
      <c r="P19" s="397">
        <f t="shared" si="1"/>
        <v>0</v>
      </c>
      <c r="Q19" s="281"/>
      <c r="R19" s="281"/>
      <c r="S19" s="281"/>
      <c r="T19" s="281"/>
      <c r="U19" s="281"/>
    </row>
    <row r="20" spans="1:21" ht="15.75">
      <c r="A20" s="715"/>
      <c r="B20" s="755"/>
      <c r="C20" s="280"/>
      <c r="D20" s="280"/>
      <c r="E20" s="280"/>
      <c r="F20" s="281"/>
      <c r="G20" s="281"/>
      <c r="H20" s="355"/>
      <c r="I20" s="281"/>
      <c r="J20" s="355"/>
      <c r="K20" s="357"/>
      <c r="L20" s="355"/>
      <c r="M20" s="281"/>
      <c r="N20" s="355"/>
      <c r="O20" s="398">
        <f t="shared" si="0"/>
        <v>0</v>
      </c>
      <c r="P20" s="397">
        <f t="shared" si="1"/>
        <v>0</v>
      </c>
      <c r="Q20" s="281"/>
      <c r="R20" s="281"/>
      <c r="S20" s="281"/>
      <c r="T20" s="281"/>
      <c r="U20" s="281"/>
    </row>
    <row r="21" spans="1:21" ht="15.75">
      <c r="A21" s="715"/>
      <c r="B21" s="755"/>
      <c r="C21" s="280"/>
      <c r="D21" s="280"/>
      <c r="E21" s="280"/>
      <c r="F21" s="281"/>
      <c r="G21" s="281"/>
      <c r="H21" s="355"/>
      <c r="I21" s="281"/>
      <c r="J21" s="355"/>
      <c r="K21" s="357"/>
      <c r="L21" s="355"/>
      <c r="M21" s="281"/>
      <c r="N21" s="355"/>
      <c r="O21" s="398">
        <f t="shared" si="0"/>
        <v>0</v>
      </c>
      <c r="P21" s="397">
        <f t="shared" si="1"/>
        <v>0</v>
      </c>
      <c r="Q21" s="281"/>
      <c r="R21" s="281"/>
      <c r="S21" s="281"/>
      <c r="T21" s="281"/>
      <c r="U21" s="281"/>
    </row>
    <row r="22" spans="1:21" ht="15.75">
      <c r="A22" s="715"/>
      <c r="B22" s="755"/>
      <c r="C22" s="280"/>
      <c r="D22" s="280"/>
      <c r="E22" s="366"/>
      <c r="F22" s="281"/>
      <c r="G22" s="281"/>
      <c r="H22" s="355"/>
      <c r="I22" s="281"/>
      <c r="J22" s="355"/>
      <c r="K22" s="357"/>
      <c r="L22" s="355"/>
      <c r="M22" s="281"/>
      <c r="N22" s="355"/>
      <c r="O22" s="398">
        <f t="shared" si="0"/>
        <v>0</v>
      </c>
      <c r="P22" s="397">
        <f t="shared" si="1"/>
        <v>0</v>
      </c>
      <c r="Q22" s="281"/>
      <c r="R22" s="281"/>
      <c r="S22" s="281"/>
      <c r="T22" s="281"/>
      <c r="U22" s="281"/>
    </row>
    <row r="23" spans="1:21" ht="15.75">
      <c r="A23" s="715"/>
      <c r="B23" s="756" t="s">
        <v>1446</v>
      </c>
      <c r="C23" s="280"/>
      <c r="D23" s="280"/>
      <c r="E23" s="366"/>
      <c r="F23" s="281"/>
      <c r="G23" s="281"/>
      <c r="H23" s="355"/>
      <c r="I23" s="281"/>
      <c r="J23" s="355"/>
      <c r="K23" s="357"/>
      <c r="L23" s="355"/>
      <c r="M23" s="281"/>
      <c r="N23" s="355"/>
      <c r="O23" s="398">
        <f t="shared" ref="O23:P23" si="2">G23+I23+K23+M23</f>
        <v>0</v>
      </c>
      <c r="P23" s="397">
        <f t="shared" si="2"/>
        <v>0</v>
      </c>
      <c r="Q23" s="281"/>
      <c r="R23" s="281"/>
      <c r="S23" s="281"/>
      <c r="T23" s="281"/>
      <c r="U23" s="281"/>
    </row>
    <row r="24" spans="1:21" ht="15.75">
      <c r="A24" s="715"/>
      <c r="B24" s="715"/>
      <c r="C24" s="280"/>
      <c r="D24" s="280"/>
      <c r="E24" s="366"/>
      <c r="F24" s="281"/>
      <c r="G24" s="281"/>
      <c r="H24" s="355"/>
      <c r="I24" s="281"/>
      <c r="J24" s="355"/>
      <c r="K24" s="357"/>
      <c r="L24" s="355"/>
      <c r="M24" s="281"/>
      <c r="N24" s="355"/>
      <c r="O24" s="398">
        <f t="shared" ref="O24:O42" si="3">G24+I24+K24+M24</f>
        <v>0</v>
      </c>
      <c r="P24" s="397">
        <f t="shared" ref="P24:P42" si="4">H24+J24+L24+N24</f>
        <v>0</v>
      </c>
      <c r="Q24" s="281"/>
      <c r="R24" s="281"/>
      <c r="S24" s="281"/>
      <c r="T24" s="281"/>
      <c r="U24" s="281"/>
    </row>
    <row r="25" spans="1:21" ht="15.75">
      <c r="A25" s="715"/>
      <c r="B25" s="715"/>
      <c r="C25" s="280"/>
      <c r="D25" s="280"/>
      <c r="E25" s="366"/>
      <c r="F25" s="281"/>
      <c r="G25" s="281"/>
      <c r="H25" s="355"/>
      <c r="I25" s="281"/>
      <c r="J25" s="355"/>
      <c r="K25" s="357"/>
      <c r="L25" s="355"/>
      <c r="M25" s="281"/>
      <c r="N25" s="355"/>
      <c r="O25" s="398">
        <f t="shared" si="3"/>
        <v>0</v>
      </c>
      <c r="P25" s="397">
        <f t="shared" si="4"/>
        <v>0</v>
      </c>
      <c r="Q25" s="281"/>
      <c r="R25" s="281"/>
      <c r="S25" s="281"/>
      <c r="T25" s="281"/>
      <c r="U25" s="281"/>
    </row>
    <row r="26" spans="1:21" ht="15.75">
      <c r="A26" s="715"/>
      <c r="B26" s="715"/>
      <c r="C26" s="280"/>
      <c r="D26" s="280"/>
      <c r="E26" s="366"/>
      <c r="F26" s="281"/>
      <c r="G26" s="281"/>
      <c r="H26" s="355"/>
      <c r="I26" s="281"/>
      <c r="J26" s="355"/>
      <c r="K26" s="357"/>
      <c r="L26" s="355"/>
      <c r="M26" s="281"/>
      <c r="N26" s="355"/>
      <c r="O26" s="398">
        <f t="shared" si="3"/>
        <v>0</v>
      </c>
      <c r="P26" s="397">
        <f t="shared" si="4"/>
        <v>0</v>
      </c>
      <c r="Q26" s="281"/>
      <c r="R26" s="281"/>
      <c r="S26" s="281"/>
      <c r="T26" s="281"/>
      <c r="U26" s="281"/>
    </row>
    <row r="27" spans="1:21" ht="15.75">
      <c r="A27" s="715"/>
      <c r="B27" s="716"/>
      <c r="C27" s="280"/>
      <c r="D27" s="280"/>
      <c r="E27" s="366"/>
      <c r="F27" s="281"/>
      <c r="G27" s="281"/>
      <c r="H27" s="355"/>
      <c r="I27" s="281"/>
      <c r="J27" s="355"/>
      <c r="K27" s="357"/>
      <c r="L27" s="355"/>
      <c r="M27" s="281"/>
      <c r="N27" s="355"/>
      <c r="O27" s="398">
        <f t="shared" si="3"/>
        <v>0</v>
      </c>
      <c r="P27" s="397">
        <f t="shared" si="4"/>
        <v>0</v>
      </c>
      <c r="Q27" s="281"/>
      <c r="R27" s="281"/>
      <c r="S27" s="281"/>
      <c r="T27" s="281"/>
      <c r="U27" s="281"/>
    </row>
    <row r="28" spans="1:21" ht="15.75">
      <c r="A28" s="715"/>
      <c r="B28" s="756" t="s">
        <v>1447</v>
      </c>
      <c r="C28" s="280"/>
      <c r="D28" s="280"/>
      <c r="E28" s="366"/>
      <c r="F28" s="281"/>
      <c r="G28" s="281"/>
      <c r="H28" s="355"/>
      <c r="I28" s="281"/>
      <c r="J28" s="355"/>
      <c r="K28" s="357"/>
      <c r="L28" s="355"/>
      <c r="M28" s="281"/>
      <c r="N28" s="355"/>
      <c r="O28" s="398">
        <f t="shared" si="3"/>
        <v>0</v>
      </c>
      <c r="P28" s="397">
        <f t="shared" si="4"/>
        <v>0</v>
      </c>
      <c r="Q28" s="281"/>
      <c r="R28" s="281"/>
      <c r="S28" s="281"/>
      <c r="T28" s="281"/>
      <c r="U28" s="281"/>
    </row>
    <row r="29" spans="1:21" ht="15.75">
      <c r="A29" s="715"/>
      <c r="B29" s="715"/>
      <c r="C29" s="280"/>
      <c r="D29" s="280"/>
      <c r="E29" s="366"/>
      <c r="F29" s="281"/>
      <c r="G29" s="281"/>
      <c r="H29" s="355"/>
      <c r="I29" s="281"/>
      <c r="J29" s="355"/>
      <c r="K29" s="357"/>
      <c r="L29" s="355"/>
      <c r="M29" s="281"/>
      <c r="N29" s="355"/>
      <c r="O29" s="398">
        <f t="shared" si="3"/>
        <v>0</v>
      </c>
      <c r="P29" s="397">
        <f t="shared" si="4"/>
        <v>0</v>
      </c>
      <c r="Q29" s="281"/>
      <c r="R29" s="281"/>
      <c r="S29" s="281"/>
      <c r="T29" s="281"/>
      <c r="U29" s="281"/>
    </row>
    <row r="30" spans="1:21" ht="15.75">
      <c r="A30" s="715"/>
      <c r="B30" s="715"/>
      <c r="C30" s="280"/>
      <c r="D30" s="280"/>
      <c r="E30" s="280"/>
      <c r="F30" s="281"/>
      <c r="G30" s="281"/>
      <c r="H30" s="355"/>
      <c r="I30" s="281"/>
      <c r="J30" s="355"/>
      <c r="K30" s="357"/>
      <c r="L30" s="355"/>
      <c r="M30" s="281"/>
      <c r="N30" s="355"/>
      <c r="O30" s="398">
        <f t="shared" si="3"/>
        <v>0</v>
      </c>
      <c r="P30" s="397">
        <f t="shared" si="4"/>
        <v>0</v>
      </c>
      <c r="Q30" s="281"/>
      <c r="R30" s="281"/>
      <c r="S30" s="281"/>
      <c r="T30" s="281"/>
      <c r="U30" s="281"/>
    </row>
    <row r="31" spans="1:21" ht="15.75">
      <c r="A31" s="715"/>
      <c r="B31" s="715"/>
      <c r="C31" s="280"/>
      <c r="D31" s="280"/>
      <c r="E31" s="280"/>
      <c r="F31" s="281"/>
      <c r="G31" s="281"/>
      <c r="H31" s="355"/>
      <c r="I31" s="281"/>
      <c r="J31" s="355"/>
      <c r="K31" s="357"/>
      <c r="L31" s="355"/>
      <c r="M31" s="281"/>
      <c r="N31" s="355"/>
      <c r="O31" s="398">
        <f t="shared" si="3"/>
        <v>0</v>
      </c>
      <c r="P31" s="397">
        <f t="shared" si="4"/>
        <v>0</v>
      </c>
      <c r="Q31" s="281"/>
      <c r="R31" s="281"/>
      <c r="S31" s="281"/>
      <c r="T31" s="281"/>
      <c r="U31" s="281"/>
    </row>
    <row r="32" spans="1:21" ht="15.75">
      <c r="A32" s="715"/>
      <c r="B32" s="716"/>
      <c r="C32" s="280"/>
      <c r="D32" s="280"/>
      <c r="E32" s="280"/>
      <c r="F32" s="281"/>
      <c r="G32" s="281"/>
      <c r="H32" s="355"/>
      <c r="I32" s="281"/>
      <c r="J32" s="355"/>
      <c r="K32" s="357"/>
      <c r="L32" s="355"/>
      <c r="M32" s="281"/>
      <c r="N32" s="355"/>
      <c r="O32" s="398">
        <f t="shared" si="3"/>
        <v>0</v>
      </c>
      <c r="P32" s="397">
        <f t="shared" si="4"/>
        <v>0</v>
      </c>
      <c r="Q32" s="281"/>
      <c r="R32" s="281"/>
      <c r="S32" s="281"/>
      <c r="T32" s="281"/>
      <c r="U32" s="281"/>
    </row>
    <row r="33" spans="1:21" ht="15.75">
      <c r="A33" s="715"/>
      <c r="B33" s="755" t="s">
        <v>1448</v>
      </c>
      <c r="C33" s="365"/>
      <c r="D33" s="280"/>
      <c r="E33" s="280"/>
      <c r="F33" s="281"/>
      <c r="G33" s="281"/>
      <c r="H33" s="355"/>
      <c r="I33" s="281"/>
      <c r="J33" s="355"/>
      <c r="K33" s="357"/>
      <c r="L33" s="355"/>
      <c r="M33" s="281"/>
      <c r="N33" s="355"/>
      <c r="O33" s="398">
        <f t="shared" si="3"/>
        <v>0</v>
      </c>
      <c r="P33" s="397">
        <f t="shared" si="4"/>
        <v>0</v>
      </c>
      <c r="Q33" s="281"/>
      <c r="R33" s="281"/>
      <c r="S33" s="281"/>
      <c r="T33" s="281"/>
      <c r="U33" s="281"/>
    </row>
    <row r="34" spans="1:21" ht="15.75">
      <c r="A34" s="715"/>
      <c r="B34" s="755"/>
      <c r="C34" s="365"/>
      <c r="D34" s="280"/>
      <c r="E34" s="280"/>
      <c r="F34" s="281"/>
      <c r="G34" s="281"/>
      <c r="H34" s="355"/>
      <c r="I34" s="281"/>
      <c r="J34" s="355"/>
      <c r="K34" s="357"/>
      <c r="L34" s="355"/>
      <c r="M34" s="281"/>
      <c r="N34" s="355"/>
      <c r="O34" s="398">
        <f t="shared" si="3"/>
        <v>0</v>
      </c>
      <c r="P34" s="397">
        <f t="shared" si="4"/>
        <v>0</v>
      </c>
      <c r="Q34" s="281"/>
      <c r="R34" s="281"/>
      <c r="S34" s="281"/>
      <c r="T34" s="281"/>
      <c r="U34" s="281"/>
    </row>
    <row r="35" spans="1:21" ht="15.75">
      <c r="A35" s="715"/>
      <c r="B35" s="755"/>
      <c r="C35" s="365"/>
      <c r="D35" s="280"/>
      <c r="E35" s="280"/>
      <c r="F35" s="281"/>
      <c r="G35" s="281"/>
      <c r="H35" s="355"/>
      <c r="I35" s="281"/>
      <c r="J35" s="355"/>
      <c r="K35" s="357"/>
      <c r="L35" s="355"/>
      <c r="M35" s="281"/>
      <c r="N35" s="355"/>
      <c r="O35" s="398">
        <f t="shared" si="3"/>
        <v>0</v>
      </c>
      <c r="P35" s="397">
        <f t="shared" si="4"/>
        <v>0</v>
      </c>
      <c r="Q35" s="281"/>
      <c r="R35" s="281"/>
      <c r="S35" s="281"/>
      <c r="T35" s="281"/>
      <c r="U35" s="281"/>
    </row>
    <row r="36" spans="1:21" ht="15.75">
      <c r="A36" s="715"/>
      <c r="B36" s="755"/>
      <c r="C36" s="365"/>
      <c r="D36" s="280"/>
      <c r="E36" s="280"/>
      <c r="F36" s="281"/>
      <c r="G36" s="281"/>
      <c r="H36" s="355"/>
      <c r="I36" s="281"/>
      <c r="J36" s="355"/>
      <c r="K36" s="357"/>
      <c r="L36" s="355"/>
      <c r="M36" s="281"/>
      <c r="N36" s="355"/>
      <c r="O36" s="398">
        <f t="shared" si="3"/>
        <v>0</v>
      </c>
      <c r="P36" s="397">
        <f t="shared" si="4"/>
        <v>0</v>
      </c>
      <c r="Q36" s="281"/>
      <c r="R36" s="281"/>
      <c r="S36" s="281"/>
      <c r="T36" s="281"/>
      <c r="U36" s="281"/>
    </row>
    <row r="37" spans="1:21" ht="15.75">
      <c r="A37" s="715"/>
      <c r="B37" s="755"/>
      <c r="C37" s="365"/>
      <c r="D37" s="280"/>
      <c r="E37" s="280"/>
      <c r="F37" s="281"/>
      <c r="G37" s="281"/>
      <c r="H37" s="355"/>
      <c r="I37" s="281"/>
      <c r="J37" s="355"/>
      <c r="K37" s="357"/>
      <c r="L37" s="355"/>
      <c r="M37" s="281"/>
      <c r="N37" s="355"/>
      <c r="O37" s="398">
        <f t="shared" si="3"/>
        <v>0</v>
      </c>
      <c r="P37" s="397">
        <f t="shared" si="4"/>
        <v>0</v>
      </c>
      <c r="Q37" s="281"/>
      <c r="R37" s="281"/>
      <c r="S37" s="281"/>
      <c r="T37" s="281"/>
      <c r="U37" s="281"/>
    </row>
    <row r="38" spans="1:21" ht="15.75">
      <c r="A38" s="715"/>
      <c r="B38" s="755" t="s">
        <v>1449</v>
      </c>
      <c r="C38" s="365"/>
      <c r="D38" s="280"/>
      <c r="E38" s="280"/>
      <c r="F38" s="281"/>
      <c r="G38" s="281"/>
      <c r="H38" s="355"/>
      <c r="I38" s="281"/>
      <c r="J38" s="355"/>
      <c r="K38" s="357"/>
      <c r="L38" s="355"/>
      <c r="M38" s="281"/>
      <c r="N38" s="355"/>
      <c r="O38" s="398">
        <f t="shared" si="3"/>
        <v>0</v>
      </c>
      <c r="P38" s="397">
        <f t="shared" si="4"/>
        <v>0</v>
      </c>
      <c r="Q38" s="281"/>
      <c r="R38" s="281"/>
      <c r="S38" s="281"/>
      <c r="T38" s="281"/>
      <c r="U38" s="281"/>
    </row>
    <row r="39" spans="1:21" ht="15.75">
      <c r="A39" s="715"/>
      <c r="B39" s="755"/>
      <c r="C39" s="365"/>
      <c r="D39" s="280"/>
      <c r="E39" s="280"/>
      <c r="F39" s="281"/>
      <c r="G39" s="281"/>
      <c r="H39" s="355"/>
      <c r="I39" s="281"/>
      <c r="J39" s="355"/>
      <c r="K39" s="357"/>
      <c r="L39" s="355"/>
      <c r="M39" s="281"/>
      <c r="N39" s="355"/>
      <c r="O39" s="398">
        <f t="shared" si="3"/>
        <v>0</v>
      </c>
      <c r="P39" s="397">
        <f t="shared" si="4"/>
        <v>0</v>
      </c>
      <c r="Q39" s="281"/>
      <c r="R39" s="281"/>
      <c r="S39" s="281"/>
      <c r="T39" s="281"/>
      <c r="U39" s="281"/>
    </row>
    <row r="40" spans="1:21" ht="15.75">
      <c r="A40" s="715"/>
      <c r="B40" s="755"/>
      <c r="C40" s="365"/>
      <c r="D40" s="280"/>
      <c r="E40" s="280"/>
      <c r="F40" s="281"/>
      <c r="G40" s="281"/>
      <c r="H40" s="355"/>
      <c r="I40" s="281"/>
      <c r="J40" s="355"/>
      <c r="K40" s="357"/>
      <c r="L40" s="355"/>
      <c r="M40" s="281"/>
      <c r="N40" s="355"/>
      <c r="O40" s="398">
        <f t="shared" si="3"/>
        <v>0</v>
      </c>
      <c r="P40" s="397">
        <f t="shared" si="4"/>
        <v>0</v>
      </c>
      <c r="Q40" s="281"/>
      <c r="R40" s="281"/>
      <c r="S40" s="281"/>
      <c r="T40" s="281"/>
      <c r="U40" s="281"/>
    </row>
    <row r="41" spans="1:21" ht="15.75">
      <c r="A41" s="715"/>
      <c r="B41" s="755"/>
      <c r="C41" s="365"/>
      <c r="D41" s="280"/>
      <c r="E41" s="280"/>
      <c r="F41" s="281"/>
      <c r="G41" s="281"/>
      <c r="H41" s="355"/>
      <c r="I41" s="281"/>
      <c r="J41" s="355"/>
      <c r="K41" s="357"/>
      <c r="L41" s="355"/>
      <c r="M41" s="281"/>
      <c r="N41" s="355"/>
      <c r="O41" s="398">
        <f t="shared" si="3"/>
        <v>0</v>
      </c>
      <c r="P41" s="397">
        <f t="shared" si="4"/>
        <v>0</v>
      </c>
      <c r="Q41" s="281"/>
      <c r="R41" s="281"/>
      <c r="S41" s="281"/>
      <c r="T41" s="281"/>
      <c r="U41" s="281"/>
    </row>
    <row r="42" spans="1:21" ht="15.75">
      <c r="A42" s="715"/>
      <c r="B42" s="755"/>
      <c r="C42" s="365"/>
      <c r="D42" s="280"/>
      <c r="E42" s="280"/>
      <c r="F42" s="281"/>
      <c r="G42" s="281"/>
      <c r="H42" s="355"/>
      <c r="I42" s="281"/>
      <c r="J42" s="355"/>
      <c r="K42" s="357"/>
      <c r="L42" s="355"/>
      <c r="M42" s="281"/>
      <c r="N42" s="355"/>
      <c r="O42" s="398">
        <f t="shared" si="3"/>
        <v>0</v>
      </c>
      <c r="P42" s="397">
        <f t="shared" si="4"/>
        <v>0</v>
      </c>
      <c r="Q42" s="281"/>
      <c r="R42" s="281"/>
      <c r="S42" s="281"/>
      <c r="T42" s="281"/>
      <c r="U42" s="281"/>
    </row>
    <row r="43" spans="1:21" ht="15.75">
      <c r="A43" s="292"/>
      <c r="B43" s="293"/>
      <c r="C43" s="292" t="s">
        <v>1453</v>
      </c>
      <c r="D43" s="293"/>
      <c r="E43" s="293"/>
      <c r="F43" s="294"/>
      <c r="G43" s="282">
        <f t="shared" ref="G43:P43" si="5">SUM(G8:G42)</f>
        <v>0</v>
      </c>
      <c r="H43" s="283">
        <f t="shared" si="5"/>
        <v>0</v>
      </c>
      <c r="I43" s="282">
        <f t="shared" si="5"/>
        <v>0</v>
      </c>
      <c r="J43" s="283">
        <f t="shared" si="5"/>
        <v>0</v>
      </c>
      <c r="K43" s="282">
        <f t="shared" si="5"/>
        <v>0</v>
      </c>
      <c r="L43" s="283">
        <f t="shared" si="5"/>
        <v>0</v>
      </c>
      <c r="M43" s="282">
        <f t="shared" si="5"/>
        <v>0</v>
      </c>
      <c r="N43" s="283">
        <f t="shared" si="5"/>
        <v>0</v>
      </c>
      <c r="O43" s="283">
        <f t="shared" si="5"/>
        <v>0</v>
      </c>
      <c r="P43" s="283">
        <f t="shared" si="5"/>
        <v>0</v>
      </c>
      <c r="Q43" s="263"/>
      <c r="R43" s="263"/>
      <c r="S43" s="263"/>
      <c r="T43" s="263"/>
      <c r="U43" s="263"/>
    </row>
    <row r="49" spans="8:16">
      <c r="H49" s="362"/>
      <c r="J49" s="362"/>
      <c r="L49" s="362"/>
      <c r="N49" s="362"/>
      <c r="P49" s="362"/>
    </row>
    <row r="50" spans="8:16">
      <c r="H50" s="362"/>
      <c r="J50" s="362"/>
      <c r="L50" s="362"/>
      <c r="N50" s="362"/>
      <c r="P50" s="362"/>
    </row>
    <row r="51" spans="8:16">
      <c r="H51" s="362"/>
      <c r="J51" s="362"/>
      <c r="L51" s="362"/>
      <c r="N51" s="362"/>
      <c r="P51" s="362"/>
    </row>
    <row r="52" spans="8:16">
      <c r="H52" s="362"/>
      <c r="J52" s="362"/>
      <c r="L52" s="362"/>
      <c r="N52" s="362"/>
      <c r="P52" s="362"/>
    </row>
    <row r="53" spans="8:16">
      <c r="H53" s="362"/>
      <c r="J53" s="362"/>
      <c r="L53" s="362"/>
      <c r="N53" s="362"/>
      <c r="P53" s="362"/>
    </row>
    <row r="54" spans="8:16">
      <c r="H54" s="362"/>
      <c r="J54" s="362"/>
      <c r="L54" s="362"/>
      <c r="N54" s="362"/>
      <c r="P54" s="362"/>
    </row>
    <row r="55" spans="8:16">
      <c r="H55" s="362"/>
      <c r="J55" s="362"/>
      <c r="L55" s="362"/>
      <c r="N55" s="362"/>
      <c r="P55" s="362"/>
    </row>
    <row r="56" spans="8:16">
      <c r="H56" s="362"/>
      <c r="J56" s="362"/>
      <c r="L56" s="362"/>
      <c r="N56" s="362"/>
      <c r="P56" s="362"/>
    </row>
    <row r="57" spans="8:16">
      <c r="H57" s="362"/>
      <c r="J57" s="362"/>
      <c r="L57" s="362"/>
      <c r="N57" s="362"/>
      <c r="P57" s="362"/>
    </row>
    <row r="58" spans="8:16">
      <c r="H58" s="362"/>
      <c r="J58" s="362"/>
      <c r="L58" s="362"/>
      <c r="N58" s="362"/>
      <c r="P58" s="362"/>
    </row>
    <row r="59" spans="8:16">
      <c r="H59" s="362"/>
      <c r="J59" s="362"/>
      <c r="L59" s="362"/>
      <c r="N59" s="362"/>
      <c r="P59" s="362"/>
    </row>
    <row r="60" spans="8:16">
      <c r="H60" s="362"/>
      <c r="J60" s="362"/>
      <c r="L60" s="362"/>
      <c r="N60" s="362"/>
      <c r="P60" s="362"/>
    </row>
    <row r="61" spans="8:16">
      <c r="H61" s="362"/>
      <c r="J61" s="362"/>
      <c r="L61" s="362"/>
      <c r="N61" s="362"/>
      <c r="P61" s="362"/>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51"/>
  <sheetViews>
    <sheetView zoomScale="60" zoomScaleNormal="60" workbookViewId="0">
      <pane ySplit="7" topLeftCell="A8" activePane="bottomLeft" state="frozen"/>
      <selection activeCell="Q6" sqref="Q6"/>
      <selection pane="bottomLeft" activeCell="C12" sqref="C12:D14"/>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style="525" customWidth="1"/>
    <col min="10" max="10" width="15.85546875" customWidth="1"/>
    <col min="11" max="11" width="15.28515625" style="525" customWidth="1"/>
    <col min="12" max="12" width="15" customWidth="1"/>
    <col min="13" max="13" width="15.28515625" style="525" customWidth="1"/>
    <col min="14" max="14" width="14.85546875" bestFit="1" customWidth="1"/>
    <col min="15" max="15" width="15.28515625" style="525" customWidth="1"/>
    <col min="16" max="16" width="19.85546875" customWidth="1"/>
    <col min="17" max="17" width="14.28515625" hidden="1" customWidth="1"/>
    <col min="18" max="20" width="14.28515625" customWidth="1"/>
    <col min="21" max="21" width="15.7109375" customWidth="1"/>
  </cols>
  <sheetData>
    <row r="1" spans="1:21" s="276" customFormat="1" ht="18.75">
      <c r="G1" s="279" t="s">
        <v>1409</v>
      </c>
      <c r="I1" s="579"/>
      <c r="K1" s="579"/>
      <c r="L1" s="279"/>
      <c r="M1" s="584"/>
      <c r="N1" s="279"/>
      <c r="O1" s="584"/>
      <c r="P1" s="279"/>
      <c r="Q1" s="279"/>
      <c r="R1" s="279"/>
      <c r="S1" s="279"/>
      <c r="T1" s="279"/>
      <c r="U1" s="279"/>
    </row>
    <row r="2" spans="1:21" s="276" customFormat="1" ht="18.75">
      <c r="A2" s="319" t="s">
        <v>1352</v>
      </c>
      <c r="G2" s="279"/>
      <c r="I2" s="579"/>
      <c r="K2" s="579"/>
      <c r="L2" s="279"/>
      <c r="M2" s="584"/>
      <c r="N2" s="279"/>
      <c r="O2" s="584"/>
      <c r="P2" s="279"/>
      <c r="Q2" s="279"/>
      <c r="R2" s="279"/>
      <c r="S2" s="279"/>
      <c r="T2" s="279"/>
      <c r="U2" s="279"/>
    </row>
    <row r="3" spans="1:21" s="276" customFormat="1" ht="27.75" customHeight="1">
      <c r="A3" s="757" t="s">
        <v>1411</v>
      </c>
      <c r="B3" s="757"/>
      <c r="C3" s="757"/>
      <c r="D3" s="757"/>
      <c r="E3" s="757"/>
      <c r="F3" s="757"/>
      <c r="G3" s="757"/>
      <c r="H3" s="757"/>
      <c r="I3" s="757"/>
      <c r="J3" s="757"/>
      <c r="K3" s="757"/>
      <c r="L3" s="757"/>
      <c r="M3" s="757"/>
      <c r="N3" s="757"/>
      <c r="O3" s="757"/>
      <c r="P3" s="757"/>
      <c r="Q3" s="757"/>
      <c r="R3" s="757"/>
      <c r="S3" s="757"/>
      <c r="T3" s="757"/>
      <c r="U3" s="757"/>
    </row>
    <row r="4" spans="1:21" s="318" customFormat="1">
      <c r="A4" s="758" t="s">
        <v>1417</v>
      </c>
      <c r="B4" s="758"/>
      <c r="C4" s="758"/>
      <c r="D4" s="758"/>
      <c r="E4" s="758"/>
      <c r="F4" s="758"/>
      <c r="G4" s="758"/>
      <c r="H4" s="758"/>
      <c r="I4" s="758"/>
      <c r="J4" s="758"/>
      <c r="K4" s="758"/>
      <c r="L4" s="758"/>
      <c r="M4" s="758"/>
      <c r="N4" s="758"/>
      <c r="O4" s="758"/>
      <c r="P4" s="758"/>
      <c r="Q4" s="758"/>
      <c r="R4" s="758"/>
      <c r="S4" s="758"/>
      <c r="T4" s="758"/>
      <c r="U4" s="758"/>
    </row>
    <row r="5" spans="1:21" s="66" customFormat="1" ht="23.25" customHeight="1">
      <c r="A5" s="706" t="s">
        <v>97</v>
      </c>
      <c r="B5" s="705" t="s">
        <v>111</v>
      </c>
      <c r="C5" s="718" t="s">
        <v>86</v>
      </c>
      <c r="D5" s="718" t="s">
        <v>87</v>
      </c>
      <c r="E5" s="718" t="s">
        <v>392</v>
      </c>
      <c r="F5" s="718" t="s">
        <v>88</v>
      </c>
      <c r="G5" s="721" t="s">
        <v>100</v>
      </c>
      <c r="H5" s="722"/>
      <c r="I5" s="722"/>
      <c r="J5" s="722"/>
      <c r="K5" s="722"/>
      <c r="L5" s="722"/>
      <c r="M5" s="722"/>
      <c r="N5" s="723"/>
      <c r="O5" s="724" t="s">
        <v>101</v>
      </c>
      <c r="P5" s="725"/>
      <c r="Q5" s="705" t="s">
        <v>102</v>
      </c>
      <c r="R5" s="705" t="s">
        <v>103</v>
      </c>
      <c r="S5" s="705" t="s">
        <v>110</v>
      </c>
      <c r="T5" s="705" t="s">
        <v>109</v>
      </c>
      <c r="U5" s="728" t="s">
        <v>89</v>
      </c>
    </row>
    <row r="6" spans="1:21" s="66" customFormat="1" ht="15" customHeight="1">
      <c r="A6" s="706"/>
      <c r="B6" s="706"/>
      <c r="C6" s="719"/>
      <c r="D6" s="719"/>
      <c r="E6" s="719"/>
      <c r="F6" s="719"/>
      <c r="G6" s="721" t="s">
        <v>104</v>
      </c>
      <c r="H6" s="723"/>
      <c r="I6" s="721" t="s">
        <v>105</v>
      </c>
      <c r="J6" s="723"/>
      <c r="K6" s="721" t="s">
        <v>106</v>
      </c>
      <c r="L6" s="723"/>
      <c r="M6" s="721" t="s">
        <v>107</v>
      </c>
      <c r="N6" s="723"/>
      <c r="O6" s="726"/>
      <c r="P6" s="727"/>
      <c r="Q6" s="706"/>
      <c r="R6" s="706"/>
      <c r="S6" s="706"/>
      <c r="T6" s="706"/>
      <c r="U6" s="729"/>
    </row>
    <row r="7" spans="1:21" s="67" customFormat="1" ht="24" customHeight="1">
      <c r="A7" s="707"/>
      <c r="B7" s="707"/>
      <c r="C7" s="720"/>
      <c r="D7" s="720"/>
      <c r="E7" s="720"/>
      <c r="F7" s="720"/>
      <c r="G7" s="435" t="s">
        <v>108</v>
      </c>
      <c r="H7" s="435" t="s">
        <v>12</v>
      </c>
      <c r="I7" s="520" t="s">
        <v>108</v>
      </c>
      <c r="J7" s="435" t="s">
        <v>12</v>
      </c>
      <c r="K7" s="520" t="s">
        <v>108</v>
      </c>
      <c r="L7" s="435" t="s">
        <v>12</v>
      </c>
      <c r="M7" s="520" t="s">
        <v>108</v>
      </c>
      <c r="N7" s="435" t="s">
        <v>12</v>
      </c>
      <c r="O7" s="520" t="s">
        <v>108</v>
      </c>
      <c r="P7" s="435" t="s">
        <v>12</v>
      </c>
      <c r="Q7" s="707"/>
      <c r="R7" s="707"/>
      <c r="S7" s="707"/>
      <c r="T7" s="707"/>
      <c r="U7" s="730"/>
    </row>
    <row r="8" spans="1:21" s="260" customFormat="1" ht="15.75">
      <c r="A8" s="436"/>
      <c r="B8" s="437"/>
      <c r="C8" s="438"/>
      <c r="D8" s="438"/>
      <c r="E8" s="439"/>
      <c r="F8" s="438"/>
      <c r="G8" s="440"/>
      <c r="H8" s="440"/>
      <c r="I8" s="580"/>
      <c r="J8" s="440"/>
      <c r="K8" s="580"/>
      <c r="L8" s="440"/>
      <c r="M8" s="580"/>
      <c r="N8" s="440"/>
      <c r="O8" s="580"/>
      <c r="P8" s="440"/>
      <c r="Q8" s="441"/>
      <c r="R8" s="441"/>
      <c r="S8" s="441"/>
      <c r="T8" s="441"/>
      <c r="U8" s="442"/>
    </row>
    <row r="9" spans="1:21" ht="15.75" hidden="1" customHeight="1">
      <c r="A9" s="636" t="s">
        <v>1412</v>
      </c>
      <c r="B9" s="636" t="s">
        <v>1413</v>
      </c>
      <c r="C9" s="277"/>
      <c r="D9" s="277"/>
      <c r="E9" s="277"/>
      <c r="F9" s="277"/>
      <c r="G9" s="359"/>
      <c r="H9" s="360"/>
      <c r="I9" s="581"/>
      <c r="J9" s="360"/>
      <c r="K9" s="581"/>
      <c r="L9" s="360"/>
      <c r="M9" s="581"/>
      <c r="N9" s="360"/>
      <c r="O9" s="521">
        <f t="shared" ref="O9:P9" si="0">G9+I9+K9+M9</f>
        <v>0</v>
      </c>
      <c r="P9" s="397">
        <f t="shared" si="0"/>
        <v>0</v>
      </c>
      <c r="Q9" s="277"/>
      <c r="R9" s="277"/>
      <c r="S9" s="277"/>
      <c r="T9" s="277"/>
      <c r="U9" s="277"/>
    </row>
    <row r="10" spans="1:21" ht="15.75" hidden="1" customHeight="1">
      <c r="A10" s="637"/>
      <c r="B10" s="636" t="s">
        <v>1414</v>
      </c>
      <c r="C10" s="277"/>
      <c r="D10" s="277"/>
      <c r="E10" s="277"/>
      <c r="F10" s="277"/>
      <c r="G10" s="359"/>
      <c r="H10" s="360"/>
      <c r="I10" s="581"/>
      <c r="J10" s="360"/>
      <c r="K10" s="581"/>
      <c r="L10" s="360"/>
      <c r="M10" s="581"/>
      <c r="N10" s="360"/>
      <c r="O10" s="521">
        <f t="shared" ref="O10:O15" si="1">G10+I10+K10+M10</f>
        <v>0</v>
      </c>
      <c r="P10" s="397">
        <f t="shared" ref="P10:P15" si="2">H10+J10+L10+N10</f>
        <v>0</v>
      </c>
      <c r="Q10" s="277"/>
      <c r="R10" s="277"/>
      <c r="S10" s="277"/>
      <c r="T10" s="277"/>
      <c r="U10" s="277"/>
    </row>
    <row r="11" spans="1:21" s="362" customFormat="1" ht="15.75" hidden="1" customHeight="1">
      <c r="A11" s="637"/>
      <c r="B11" s="636" t="s">
        <v>1415</v>
      </c>
      <c r="C11" s="277"/>
      <c r="D11" s="277"/>
      <c r="E11" s="277"/>
      <c r="F11" s="277"/>
      <c r="G11" s="359"/>
      <c r="H11" s="360"/>
      <c r="I11" s="581"/>
      <c r="J11" s="360"/>
      <c r="K11" s="581"/>
      <c r="L11" s="360"/>
      <c r="M11" s="581"/>
      <c r="N11" s="360"/>
      <c r="O11" s="521">
        <f t="shared" si="1"/>
        <v>0</v>
      </c>
      <c r="P11" s="397">
        <f t="shared" si="2"/>
        <v>0</v>
      </c>
      <c r="Q11" s="277"/>
      <c r="R11" s="277"/>
      <c r="S11" s="277"/>
      <c r="T11" s="277"/>
      <c r="U11" s="277"/>
    </row>
    <row r="12" spans="1:21" ht="45" customHeight="1">
      <c r="A12" s="759" t="s">
        <v>1416</v>
      </c>
      <c r="B12" s="759" t="s">
        <v>1418</v>
      </c>
      <c r="C12" s="790" t="s">
        <v>1735</v>
      </c>
      <c r="D12" s="790" t="s">
        <v>1731</v>
      </c>
      <c r="E12" s="578" t="s">
        <v>1732</v>
      </c>
      <c r="F12" s="576" t="s">
        <v>1728</v>
      </c>
      <c r="G12" s="593">
        <v>0.25</v>
      </c>
      <c r="H12" s="594">
        <v>835786.29</v>
      </c>
      <c r="I12" s="593">
        <v>0.25</v>
      </c>
      <c r="J12" s="594">
        <v>1317270.71</v>
      </c>
      <c r="K12" s="593">
        <v>0.25</v>
      </c>
      <c r="L12" s="594">
        <v>936804</v>
      </c>
      <c r="M12" s="593">
        <v>0.25</v>
      </c>
      <c r="N12" s="594">
        <f>1549232+27092</f>
        <v>1576324</v>
      </c>
      <c r="O12" s="521">
        <f t="shared" si="1"/>
        <v>1</v>
      </c>
      <c r="P12" s="397">
        <f t="shared" si="2"/>
        <v>4666185</v>
      </c>
      <c r="Q12" s="277"/>
      <c r="R12" s="578" t="s">
        <v>1736</v>
      </c>
      <c r="S12" s="578" t="s">
        <v>1737</v>
      </c>
      <c r="T12" s="578" t="s">
        <v>1738</v>
      </c>
      <c r="U12" s="578" t="s">
        <v>1549</v>
      </c>
    </row>
    <row r="13" spans="1:21" s="362" customFormat="1" ht="126">
      <c r="A13" s="741"/>
      <c r="B13" s="741"/>
      <c r="C13" s="790"/>
      <c r="D13" s="790"/>
      <c r="E13" s="578" t="s">
        <v>1733</v>
      </c>
      <c r="F13" s="576" t="s">
        <v>1729</v>
      </c>
      <c r="G13" s="359"/>
      <c r="H13" s="360"/>
      <c r="I13" s="581">
        <v>0.5</v>
      </c>
      <c r="J13" s="360"/>
      <c r="K13" s="581"/>
      <c r="L13" s="360"/>
      <c r="M13" s="581">
        <v>0.5</v>
      </c>
      <c r="N13" s="360"/>
      <c r="O13" s="521">
        <f t="shared" si="1"/>
        <v>1</v>
      </c>
      <c r="P13" s="397">
        <f t="shared" si="2"/>
        <v>0</v>
      </c>
      <c r="Q13" s="277"/>
      <c r="R13" s="578" t="s">
        <v>1739</v>
      </c>
      <c r="S13" s="578" t="s">
        <v>1740</v>
      </c>
      <c r="T13" s="578" t="s">
        <v>1741</v>
      </c>
      <c r="U13" s="578" t="s">
        <v>1549</v>
      </c>
    </row>
    <row r="14" spans="1:21" s="362" customFormat="1" ht="94.5">
      <c r="A14" s="741"/>
      <c r="B14" s="742"/>
      <c r="C14" s="790"/>
      <c r="D14" s="790"/>
      <c r="E14" s="578" t="s">
        <v>1734</v>
      </c>
      <c r="F14" s="577" t="s">
        <v>1730</v>
      </c>
      <c r="G14" s="359"/>
      <c r="H14" s="360"/>
      <c r="I14" s="581">
        <v>0.25</v>
      </c>
      <c r="J14" s="360"/>
      <c r="K14" s="581">
        <v>0.45</v>
      </c>
      <c r="L14" s="360"/>
      <c r="M14" s="581">
        <v>0.3</v>
      </c>
      <c r="N14" s="360"/>
      <c r="O14" s="521">
        <f t="shared" si="1"/>
        <v>1</v>
      </c>
      <c r="P14" s="397">
        <f t="shared" si="2"/>
        <v>0</v>
      </c>
      <c r="Q14" s="277"/>
      <c r="R14" s="578" t="s">
        <v>1742</v>
      </c>
      <c r="S14" s="578" t="s">
        <v>1743</v>
      </c>
      <c r="T14" s="578" t="s">
        <v>1744</v>
      </c>
      <c r="U14" s="578" t="s">
        <v>1549</v>
      </c>
    </row>
    <row r="15" spans="1:21" ht="15.75" hidden="1" customHeight="1">
      <c r="A15" s="637"/>
      <c r="B15" s="636" t="s">
        <v>1419</v>
      </c>
      <c r="C15" s="277"/>
      <c r="D15" s="277"/>
      <c r="E15" s="277"/>
      <c r="F15" s="277"/>
      <c r="G15" s="277"/>
      <c r="H15" s="360"/>
      <c r="I15" s="581"/>
      <c r="J15" s="360"/>
      <c r="K15" s="581"/>
      <c r="L15" s="360"/>
      <c r="M15" s="581"/>
      <c r="N15" s="360"/>
      <c r="O15" s="521">
        <f t="shared" si="1"/>
        <v>0</v>
      </c>
      <c r="P15" s="397">
        <f t="shared" si="2"/>
        <v>0</v>
      </c>
      <c r="Q15" s="277"/>
      <c r="R15" s="277"/>
      <c r="S15" s="277"/>
      <c r="T15" s="277"/>
      <c r="U15" s="277"/>
    </row>
    <row r="16" spans="1:21" ht="15.75">
      <c r="A16" s="298"/>
      <c r="B16" s="299"/>
      <c r="C16" s="298" t="s">
        <v>1410</v>
      </c>
      <c r="D16" s="299"/>
      <c r="E16" s="299"/>
      <c r="F16" s="300"/>
      <c r="G16" s="264">
        <f t="shared" ref="G16:P16" si="3">SUM(G9:G15)</f>
        <v>0.25</v>
      </c>
      <c r="H16" s="232">
        <f t="shared" si="3"/>
        <v>835786.29</v>
      </c>
      <c r="I16" s="582">
        <f t="shared" si="3"/>
        <v>1</v>
      </c>
      <c r="J16" s="232">
        <f t="shared" si="3"/>
        <v>1317270.71</v>
      </c>
      <c r="K16" s="582">
        <f t="shared" si="3"/>
        <v>0.7</v>
      </c>
      <c r="L16" s="232">
        <f t="shared" si="3"/>
        <v>936804</v>
      </c>
      <c r="M16" s="582">
        <f t="shared" si="3"/>
        <v>1.05</v>
      </c>
      <c r="N16" s="232">
        <f t="shared" si="3"/>
        <v>1576324</v>
      </c>
      <c r="O16" s="582">
        <f t="shared" si="3"/>
        <v>3</v>
      </c>
      <c r="P16" s="232">
        <f t="shared" si="3"/>
        <v>4666185</v>
      </c>
      <c r="Q16" s="264"/>
      <c r="R16" s="264"/>
      <c r="S16" s="264"/>
      <c r="T16" s="264"/>
      <c r="U16" s="278"/>
    </row>
    <row r="36" spans="9:15" s="260" customFormat="1" ht="12">
      <c r="I36" s="583"/>
      <c r="K36" s="583"/>
      <c r="M36" s="583"/>
      <c r="O36" s="583"/>
    </row>
    <row r="37" spans="9:15" s="260" customFormat="1" ht="12">
      <c r="I37" s="583"/>
      <c r="K37" s="583"/>
      <c r="M37" s="583"/>
      <c r="O37" s="583"/>
    </row>
    <row r="50" spans="9:15" s="260" customFormat="1" ht="12">
      <c r="I50" s="583"/>
      <c r="K50" s="583"/>
      <c r="M50" s="583"/>
      <c r="O50" s="583"/>
    </row>
    <row r="51" spans="9:15" s="260" customFormat="1" ht="12">
      <c r="I51" s="583"/>
      <c r="K51" s="583"/>
      <c r="M51" s="583"/>
      <c r="O51" s="583"/>
    </row>
  </sheetData>
  <mergeCells count="23">
    <mergeCell ref="B12:B14"/>
    <mergeCell ref="A12:A14"/>
    <mergeCell ref="T5:T7"/>
    <mergeCell ref="U5:U7"/>
    <mergeCell ref="O5:P6"/>
    <mergeCell ref="Q5:Q7"/>
    <mergeCell ref="R5:R7"/>
    <mergeCell ref="D12:D14"/>
    <mergeCell ref="A3:U3"/>
    <mergeCell ref="D5:D7"/>
    <mergeCell ref="A4:U4"/>
    <mergeCell ref="E5:E7"/>
    <mergeCell ref="I6:J6"/>
    <mergeCell ref="K6:L6"/>
    <mergeCell ref="M6:N6"/>
    <mergeCell ref="F5:F7"/>
    <mergeCell ref="G5:N5"/>
    <mergeCell ref="G6:H6"/>
    <mergeCell ref="S5:S7"/>
    <mergeCell ref="A5:A7"/>
    <mergeCell ref="B5:B7"/>
    <mergeCell ref="C5:C7"/>
    <mergeCell ref="C12:C1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21"/>
  <sheetViews>
    <sheetView workbookViewId="0">
      <pane ySplit="6" topLeftCell="A7" activePane="bottomLeft" state="frozen"/>
      <selection activeCell="R5" sqref="R5"/>
      <selection pane="bottomLeft" activeCell="D10" sqref="D10"/>
    </sheetView>
  </sheetViews>
  <sheetFormatPr baseColWidth="10" defaultRowHeight="15"/>
  <cols>
    <col min="1" max="2" width="21.71093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1" ht="18.75">
      <c r="B1" s="284"/>
      <c r="C1" s="284"/>
      <c r="D1" s="284"/>
      <c r="E1" s="284"/>
      <c r="G1" s="284" t="s">
        <v>1420</v>
      </c>
      <c r="I1" s="284"/>
      <c r="J1" s="284"/>
      <c r="K1" s="284"/>
      <c r="L1" s="284"/>
      <c r="M1" s="284"/>
      <c r="N1" s="284"/>
      <c r="O1" s="284"/>
      <c r="P1" s="284"/>
      <c r="Q1" s="284"/>
      <c r="R1" s="284"/>
      <c r="S1" s="284"/>
      <c r="T1" s="284"/>
      <c r="U1" s="284"/>
    </row>
    <row r="2" spans="1:21" s="362" customFormat="1" ht="18.75">
      <c r="A2" s="362" t="s">
        <v>1348</v>
      </c>
      <c r="B2" s="284"/>
      <c r="C2" s="284"/>
      <c r="D2" s="284"/>
      <c r="E2" s="284"/>
      <c r="G2" s="284"/>
      <c r="H2" s="233"/>
      <c r="I2" s="284"/>
      <c r="J2" s="284"/>
      <c r="K2" s="284"/>
      <c r="L2" s="284"/>
      <c r="M2" s="284"/>
      <c r="N2" s="284"/>
      <c r="O2" s="284"/>
      <c r="P2" s="284"/>
      <c r="Q2" s="284"/>
      <c r="R2" s="284"/>
      <c r="S2" s="284"/>
      <c r="T2" s="284"/>
      <c r="U2" s="284"/>
    </row>
    <row r="3" spans="1:21">
      <c r="A3" s="269" t="s">
        <v>1423</v>
      </c>
      <c r="B3" s="269"/>
      <c r="C3" s="269"/>
      <c r="D3" s="269"/>
      <c r="E3" s="269"/>
      <c r="F3" s="269"/>
      <c r="G3" s="269"/>
      <c r="H3" s="269"/>
      <c r="I3" s="269"/>
      <c r="J3" s="269"/>
      <c r="K3" s="269"/>
      <c r="L3" s="269"/>
      <c r="M3" s="269"/>
      <c r="N3" s="269"/>
      <c r="O3" s="269"/>
      <c r="P3" s="269"/>
      <c r="Q3" s="269"/>
      <c r="R3" s="269"/>
      <c r="S3" s="269"/>
      <c r="T3" s="269"/>
      <c r="U3" s="269"/>
    </row>
    <row r="4" spans="1:21" ht="15" customHeight="1">
      <c r="A4" s="706" t="s">
        <v>97</v>
      </c>
      <c r="B4" s="705" t="s">
        <v>111</v>
      </c>
      <c r="C4" s="718" t="s">
        <v>86</v>
      </c>
      <c r="D4" s="718" t="s">
        <v>87</v>
      </c>
      <c r="E4" s="718" t="s">
        <v>392</v>
      </c>
      <c r="F4" s="718" t="s">
        <v>88</v>
      </c>
      <c r="G4" s="721" t="s">
        <v>100</v>
      </c>
      <c r="H4" s="722"/>
      <c r="I4" s="722"/>
      <c r="J4" s="722"/>
      <c r="K4" s="722"/>
      <c r="L4" s="722"/>
      <c r="M4" s="722"/>
      <c r="N4" s="723"/>
      <c r="O4" s="724" t="s">
        <v>101</v>
      </c>
      <c r="P4" s="725"/>
      <c r="Q4" s="705" t="s">
        <v>102</v>
      </c>
      <c r="R4" s="705" t="s">
        <v>103</v>
      </c>
      <c r="S4" s="705" t="s">
        <v>110</v>
      </c>
      <c r="T4" s="705" t="s">
        <v>109</v>
      </c>
      <c r="U4" s="728" t="s">
        <v>89</v>
      </c>
    </row>
    <row r="5" spans="1:21" ht="15" customHeight="1">
      <c r="A5" s="706"/>
      <c r="B5" s="706"/>
      <c r="C5" s="719"/>
      <c r="D5" s="719"/>
      <c r="E5" s="719"/>
      <c r="F5" s="719"/>
      <c r="G5" s="721" t="s">
        <v>104</v>
      </c>
      <c r="H5" s="723"/>
      <c r="I5" s="721" t="s">
        <v>105</v>
      </c>
      <c r="J5" s="723"/>
      <c r="K5" s="721" t="s">
        <v>106</v>
      </c>
      <c r="L5" s="723"/>
      <c r="M5" s="721" t="s">
        <v>107</v>
      </c>
      <c r="N5" s="723"/>
      <c r="O5" s="726"/>
      <c r="P5" s="727"/>
      <c r="Q5" s="706"/>
      <c r="R5" s="706"/>
      <c r="S5" s="706"/>
      <c r="T5" s="706"/>
      <c r="U5" s="729"/>
    </row>
    <row r="6" spans="1:21" ht="25.5">
      <c r="A6" s="707"/>
      <c r="B6" s="707"/>
      <c r="C6" s="720"/>
      <c r="D6" s="720"/>
      <c r="E6" s="720"/>
      <c r="F6" s="720"/>
      <c r="G6" s="435" t="s">
        <v>108</v>
      </c>
      <c r="H6" s="435" t="s">
        <v>12</v>
      </c>
      <c r="I6" s="435" t="s">
        <v>108</v>
      </c>
      <c r="J6" s="435" t="s">
        <v>12</v>
      </c>
      <c r="K6" s="435" t="s">
        <v>108</v>
      </c>
      <c r="L6" s="435" t="s">
        <v>12</v>
      </c>
      <c r="M6" s="435" t="s">
        <v>108</v>
      </c>
      <c r="N6" s="435" t="s">
        <v>12</v>
      </c>
      <c r="O6" s="435" t="s">
        <v>108</v>
      </c>
      <c r="P6" s="435" t="s">
        <v>12</v>
      </c>
      <c r="Q6" s="707"/>
      <c r="R6" s="707"/>
      <c r="S6" s="707"/>
      <c r="T6" s="707"/>
      <c r="U6" s="730"/>
    </row>
    <row r="7" spans="1:21" s="362" customFormat="1" ht="15.75">
      <c r="A7" s="436"/>
      <c r="B7" s="437"/>
      <c r="C7" s="438"/>
      <c r="D7" s="438"/>
      <c r="E7" s="439"/>
      <c r="F7" s="438"/>
      <c r="G7" s="440"/>
      <c r="H7" s="440"/>
      <c r="I7" s="440"/>
      <c r="J7" s="440"/>
      <c r="K7" s="440"/>
      <c r="L7" s="440"/>
      <c r="M7" s="440"/>
      <c r="N7" s="440"/>
      <c r="O7" s="440"/>
      <c r="P7" s="440"/>
      <c r="Q7" s="441"/>
      <c r="R7" s="441"/>
      <c r="S7" s="441"/>
      <c r="T7" s="441"/>
      <c r="U7" s="442"/>
    </row>
    <row r="8" spans="1:21" ht="15.75" customHeight="1">
      <c r="A8" s="743" t="s">
        <v>1421</v>
      </c>
      <c r="B8" s="740" t="s">
        <v>1422</v>
      </c>
      <c r="E8" s="324"/>
      <c r="F8" s="324"/>
      <c r="G8" s="352"/>
      <c r="H8" s="353"/>
      <c r="I8" s="352"/>
      <c r="J8" s="353"/>
      <c r="K8" s="352"/>
      <c r="L8" s="353"/>
      <c r="M8" s="352"/>
      <c r="N8" s="353"/>
      <c r="O8" s="396">
        <f t="shared" ref="O8:P8" si="0">G8+I8+K8+M8</f>
        <v>0</v>
      </c>
      <c r="P8" s="397">
        <f t="shared" si="0"/>
        <v>0</v>
      </c>
      <c r="Q8" s="324"/>
      <c r="R8" s="324"/>
      <c r="S8" s="324"/>
      <c r="T8" s="324"/>
      <c r="U8" s="324"/>
    </row>
    <row r="9" spans="1:21" ht="15.75">
      <c r="A9" s="743"/>
      <c r="B9" s="741"/>
      <c r="E9" s="324"/>
      <c r="F9" s="324"/>
      <c r="G9" s="352"/>
      <c r="H9" s="353"/>
      <c r="I9" s="352"/>
      <c r="J9" s="353"/>
      <c r="K9" s="352"/>
      <c r="L9" s="353"/>
      <c r="M9" s="352"/>
      <c r="N9" s="353"/>
      <c r="O9" s="396">
        <f t="shared" ref="O9:O20" si="1">G9+I9+K9+M9</f>
        <v>0</v>
      </c>
      <c r="P9" s="397">
        <f t="shared" ref="P9:P20" si="2">H9+J9+L9+N9</f>
        <v>0</v>
      </c>
      <c r="Q9" s="324"/>
      <c r="R9" s="324"/>
      <c r="S9" s="324"/>
      <c r="T9" s="324"/>
      <c r="U9" s="324"/>
    </row>
    <row r="10" spans="1:21" s="362" customFormat="1" ht="15.75">
      <c r="A10" s="743"/>
      <c r="B10" s="741"/>
      <c r="E10" s="324"/>
      <c r="F10" s="324"/>
      <c r="G10" s="352"/>
      <c r="H10" s="353"/>
      <c r="I10" s="352"/>
      <c r="J10" s="353"/>
      <c r="K10" s="352"/>
      <c r="L10" s="353"/>
      <c r="M10" s="352"/>
      <c r="N10" s="353"/>
      <c r="O10" s="396">
        <f t="shared" ref="O10:O15" si="3">G10+I10+K10+M10</f>
        <v>0</v>
      </c>
      <c r="P10" s="397">
        <f t="shared" ref="P10:P15" si="4">H10+J10+L10+N10</f>
        <v>0</v>
      </c>
      <c r="Q10" s="324"/>
      <c r="R10" s="324"/>
      <c r="S10" s="324"/>
      <c r="T10" s="324"/>
      <c r="U10" s="324"/>
    </row>
    <row r="11" spans="1:21" s="362" customFormat="1" ht="15.75">
      <c r="A11" s="743"/>
      <c r="B11" s="741"/>
      <c r="C11" s="324"/>
      <c r="D11" s="324"/>
      <c r="E11" s="324"/>
      <c r="F11" s="324"/>
      <c r="G11" s="352"/>
      <c r="H11" s="353"/>
      <c r="I11" s="352"/>
      <c r="J11" s="353"/>
      <c r="K11" s="352"/>
      <c r="L11" s="353"/>
      <c r="M11" s="352"/>
      <c r="N11" s="353"/>
      <c r="O11" s="396">
        <f t="shared" si="3"/>
        <v>0</v>
      </c>
      <c r="P11" s="397">
        <f t="shared" si="4"/>
        <v>0</v>
      </c>
      <c r="Q11" s="324"/>
      <c r="R11" s="324"/>
      <c r="S11" s="324"/>
      <c r="T11" s="324"/>
      <c r="U11" s="324"/>
    </row>
    <row r="12" spans="1:21" s="362" customFormat="1" ht="15.75">
      <c r="A12" s="743"/>
      <c r="B12" s="741"/>
      <c r="C12" s="324"/>
      <c r="D12" s="324"/>
      <c r="E12" s="324"/>
      <c r="F12" s="324"/>
      <c r="G12" s="352"/>
      <c r="H12" s="353"/>
      <c r="I12" s="352"/>
      <c r="J12" s="353"/>
      <c r="K12" s="352"/>
      <c r="L12" s="353"/>
      <c r="M12" s="352"/>
      <c r="N12" s="353"/>
      <c r="O12" s="396">
        <f t="shared" si="3"/>
        <v>0</v>
      </c>
      <c r="P12" s="397">
        <f t="shared" si="4"/>
        <v>0</v>
      </c>
      <c r="Q12" s="324"/>
      <c r="R12" s="324"/>
      <c r="S12" s="324"/>
      <c r="T12" s="324"/>
      <c r="U12" s="324"/>
    </row>
    <row r="13" spans="1:21" s="362" customFormat="1" ht="15.75">
      <c r="A13" s="743"/>
      <c r="B13" s="741"/>
      <c r="C13" s="324"/>
      <c r="D13" s="324"/>
      <c r="E13" s="324"/>
      <c r="F13" s="324"/>
      <c r="G13" s="352"/>
      <c r="H13" s="353"/>
      <c r="I13" s="352"/>
      <c r="J13" s="353"/>
      <c r="K13" s="352"/>
      <c r="L13" s="353"/>
      <c r="M13" s="352"/>
      <c r="N13" s="353"/>
      <c r="O13" s="396">
        <f t="shared" ref="O13:O14" si="5">G13+I13+K13+M13</f>
        <v>0</v>
      </c>
      <c r="P13" s="397">
        <f t="shared" ref="P13:P14" si="6">H13+J13+L13+N13</f>
        <v>0</v>
      </c>
      <c r="Q13" s="324"/>
      <c r="R13" s="324"/>
      <c r="S13" s="324"/>
      <c r="T13" s="324"/>
      <c r="U13" s="324"/>
    </row>
    <row r="14" spans="1:21" s="362" customFormat="1" ht="15.75">
      <c r="A14" s="743"/>
      <c r="B14" s="741"/>
      <c r="C14" s="324"/>
      <c r="D14" s="324"/>
      <c r="E14" s="324"/>
      <c r="F14" s="324"/>
      <c r="G14" s="352"/>
      <c r="H14" s="353"/>
      <c r="I14" s="352"/>
      <c r="J14" s="353"/>
      <c r="K14" s="352"/>
      <c r="L14" s="353"/>
      <c r="M14" s="352"/>
      <c r="N14" s="353"/>
      <c r="O14" s="396">
        <f t="shared" si="5"/>
        <v>0</v>
      </c>
      <c r="P14" s="397">
        <f t="shared" si="6"/>
        <v>0</v>
      </c>
      <c r="Q14" s="324"/>
      <c r="R14" s="324"/>
      <c r="S14" s="324"/>
      <c r="T14" s="324"/>
      <c r="U14" s="324"/>
    </row>
    <row r="15" spans="1:21" ht="15.75">
      <c r="A15" s="743"/>
      <c r="B15" s="741"/>
      <c r="C15" s="324"/>
      <c r="D15" s="324"/>
      <c r="E15" s="324"/>
      <c r="F15" s="324"/>
      <c r="G15" s="352"/>
      <c r="H15" s="353"/>
      <c r="I15" s="352"/>
      <c r="J15" s="353"/>
      <c r="K15" s="352"/>
      <c r="L15" s="353"/>
      <c r="M15" s="352"/>
      <c r="N15" s="353"/>
      <c r="O15" s="396">
        <f t="shared" si="3"/>
        <v>0</v>
      </c>
      <c r="P15" s="397">
        <f t="shared" si="4"/>
        <v>0</v>
      </c>
      <c r="Q15" s="324"/>
      <c r="R15" s="324"/>
      <c r="S15" s="324"/>
      <c r="T15" s="324"/>
      <c r="U15" s="324"/>
    </row>
    <row r="16" spans="1:21" ht="15.75">
      <c r="A16" s="743"/>
      <c r="B16" s="741"/>
      <c r="C16" s="324"/>
      <c r="D16" s="324"/>
      <c r="E16" s="324"/>
      <c r="F16" s="324"/>
      <c r="G16" s="352"/>
      <c r="H16" s="353"/>
      <c r="I16" s="352"/>
      <c r="J16" s="353"/>
      <c r="K16" s="352"/>
      <c r="L16" s="353"/>
      <c r="M16" s="352"/>
      <c r="N16" s="353"/>
      <c r="O16" s="396">
        <f t="shared" si="1"/>
        <v>0</v>
      </c>
      <c r="P16" s="397">
        <f t="shared" si="2"/>
        <v>0</v>
      </c>
      <c r="Q16" s="324"/>
      <c r="R16" s="324"/>
      <c r="S16" s="324"/>
      <c r="T16" s="324"/>
      <c r="U16" s="324"/>
    </row>
    <row r="17" spans="1:21" ht="15.75">
      <c r="A17" s="743"/>
      <c r="B17" s="741"/>
      <c r="C17" s="324"/>
      <c r="D17" s="324"/>
      <c r="E17" s="324"/>
      <c r="F17" s="324"/>
      <c r="G17" s="352"/>
      <c r="H17" s="353"/>
      <c r="I17" s="352"/>
      <c r="J17" s="353"/>
      <c r="K17" s="352"/>
      <c r="L17" s="353"/>
      <c r="M17" s="352"/>
      <c r="N17" s="353"/>
      <c r="O17" s="396">
        <f t="shared" si="1"/>
        <v>0</v>
      </c>
      <c r="P17" s="397">
        <f t="shared" si="2"/>
        <v>0</v>
      </c>
      <c r="Q17" s="324"/>
      <c r="R17" s="324"/>
      <c r="S17" s="324"/>
      <c r="T17" s="324"/>
      <c r="U17" s="324"/>
    </row>
    <row r="18" spans="1:21" ht="15.75">
      <c r="A18" s="743"/>
      <c r="B18" s="741"/>
      <c r="C18" s="324"/>
      <c r="D18" s="324"/>
      <c r="E18" s="324"/>
      <c r="F18" s="324"/>
      <c r="G18" s="352"/>
      <c r="H18" s="353"/>
      <c r="I18" s="352"/>
      <c r="J18" s="353"/>
      <c r="K18" s="352"/>
      <c r="L18" s="353"/>
      <c r="M18" s="352"/>
      <c r="N18" s="353"/>
      <c r="O18" s="396">
        <f t="shared" si="1"/>
        <v>0</v>
      </c>
      <c r="P18" s="397">
        <f t="shared" si="2"/>
        <v>0</v>
      </c>
      <c r="Q18" s="324"/>
      <c r="R18" s="324"/>
      <c r="S18" s="324"/>
      <c r="T18" s="324"/>
      <c r="U18" s="324"/>
    </row>
    <row r="19" spans="1:21" ht="15.75">
      <c r="A19" s="743"/>
      <c r="B19" s="741"/>
      <c r="C19" s="324"/>
      <c r="D19" s="324"/>
      <c r="E19" s="324"/>
      <c r="F19" s="324"/>
      <c r="G19" s="352"/>
      <c r="H19" s="353"/>
      <c r="I19" s="352"/>
      <c r="J19" s="353"/>
      <c r="K19" s="352"/>
      <c r="L19" s="353"/>
      <c r="M19" s="352"/>
      <c r="N19" s="353"/>
      <c r="O19" s="396">
        <f t="shared" si="1"/>
        <v>0</v>
      </c>
      <c r="P19" s="397">
        <f t="shared" si="2"/>
        <v>0</v>
      </c>
      <c r="Q19" s="324"/>
      <c r="R19" s="324"/>
      <c r="S19" s="324"/>
      <c r="T19" s="324"/>
      <c r="U19" s="324"/>
    </row>
    <row r="20" spans="1:21" ht="15.75">
      <c r="A20" s="743"/>
      <c r="B20" s="742"/>
      <c r="C20" s="324"/>
      <c r="D20" s="324"/>
      <c r="E20" s="324"/>
      <c r="F20" s="324"/>
      <c r="G20" s="352"/>
      <c r="H20" s="353"/>
      <c r="I20" s="352"/>
      <c r="J20" s="353"/>
      <c r="K20" s="352"/>
      <c r="L20" s="353"/>
      <c r="M20" s="352"/>
      <c r="N20" s="353"/>
      <c r="O20" s="396">
        <f t="shared" si="1"/>
        <v>0</v>
      </c>
      <c r="P20" s="397">
        <f t="shared" si="2"/>
        <v>0</v>
      </c>
      <c r="Q20" s="324"/>
      <c r="R20" s="324"/>
      <c r="S20" s="324"/>
      <c r="T20" s="324"/>
      <c r="U20" s="324"/>
    </row>
    <row r="21" spans="1:21" ht="15.6" customHeight="1">
      <c r="A21" s="292"/>
      <c r="B21" s="293"/>
      <c r="C21" s="292" t="s">
        <v>1520</v>
      </c>
      <c r="D21" s="293"/>
      <c r="E21" s="293"/>
      <c r="F21" s="294"/>
      <c r="G21" s="287">
        <f t="shared" ref="G21:P21" si="7">SUM(G8:G20)</f>
        <v>0</v>
      </c>
      <c r="H21" s="235">
        <f t="shared" si="7"/>
        <v>0</v>
      </c>
      <c r="I21" s="287">
        <f t="shared" si="7"/>
        <v>0</v>
      </c>
      <c r="J21" s="235">
        <f t="shared" si="7"/>
        <v>0</v>
      </c>
      <c r="K21" s="287">
        <f t="shared" si="7"/>
        <v>0</v>
      </c>
      <c r="L21" s="235">
        <f t="shared" si="7"/>
        <v>0</v>
      </c>
      <c r="M21" s="287">
        <f t="shared" si="7"/>
        <v>0</v>
      </c>
      <c r="N21" s="235">
        <f t="shared" si="7"/>
        <v>0</v>
      </c>
      <c r="O21" s="235">
        <f t="shared" si="7"/>
        <v>0</v>
      </c>
      <c r="P21" s="235">
        <f t="shared" si="7"/>
        <v>0</v>
      </c>
      <c r="Q21" s="264"/>
      <c r="R21" s="264"/>
      <c r="S21" s="264"/>
      <c r="T21" s="264"/>
      <c r="U21" s="264"/>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A9" sqref="A9:A20"/>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3" bestFit="1" customWidth="1"/>
    <col min="9" max="9" width="15.28515625" customWidth="1"/>
    <col min="10" max="10" width="18.85546875" style="233" customWidth="1"/>
    <col min="12" max="12" width="14.85546875" style="233" bestFit="1" customWidth="1"/>
    <col min="14" max="14" width="14.855468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 customHeight="1">
      <c r="B1" s="241"/>
      <c r="C1" s="241"/>
      <c r="D1" s="241"/>
      <c r="E1" s="243"/>
      <c r="F1" s="241"/>
      <c r="G1" s="291" t="s">
        <v>1354</v>
      </c>
      <c r="J1" s="241"/>
      <c r="K1" s="241"/>
      <c r="L1" s="241"/>
      <c r="M1" s="241"/>
      <c r="N1" s="241"/>
      <c r="O1" s="241"/>
      <c r="P1" s="241"/>
      <c r="Q1" s="241"/>
      <c r="R1" s="241"/>
      <c r="S1" s="241"/>
      <c r="T1" s="241"/>
      <c r="U1" s="241"/>
    </row>
    <row r="2" spans="1:21" ht="18" customHeight="1">
      <c r="B2" s="243"/>
      <c r="C2" s="243"/>
      <c r="D2" s="243"/>
      <c r="E2" s="243"/>
      <c r="F2" s="243"/>
      <c r="G2" s="291"/>
      <c r="J2" s="243"/>
      <c r="K2" s="243"/>
      <c r="L2" s="243"/>
      <c r="M2" s="243"/>
      <c r="N2" s="243"/>
      <c r="O2" s="243"/>
      <c r="P2" s="243"/>
      <c r="Q2" s="243"/>
      <c r="R2" s="243"/>
      <c r="S2" s="243"/>
      <c r="T2" s="243"/>
      <c r="U2" s="243"/>
    </row>
    <row r="3" spans="1:21" ht="18" customHeight="1">
      <c r="A3" s="314" t="s">
        <v>1347</v>
      </c>
      <c r="B3" s="243"/>
      <c r="C3" s="243"/>
      <c r="D3" s="243"/>
      <c r="E3" s="243"/>
      <c r="F3" s="243"/>
      <c r="G3" s="291"/>
      <c r="J3" s="243"/>
      <c r="K3" s="243"/>
      <c r="L3" s="243"/>
      <c r="M3" s="243"/>
      <c r="N3" s="243"/>
      <c r="O3" s="243"/>
      <c r="P3" s="243"/>
      <c r="Q3" s="243"/>
      <c r="R3" s="243"/>
      <c r="S3" s="243"/>
      <c r="T3" s="243"/>
      <c r="U3" s="243"/>
    </row>
    <row r="4" spans="1:21" ht="33" customHeight="1">
      <c r="A4" s="763" t="s">
        <v>1353</v>
      </c>
      <c r="B4" s="763"/>
      <c r="C4" s="763"/>
      <c r="D4" s="763"/>
      <c r="E4" s="763"/>
      <c r="F4" s="763"/>
      <c r="G4" s="763"/>
      <c r="H4" s="763"/>
      <c r="I4" s="763"/>
      <c r="J4" s="763"/>
      <c r="K4" s="763"/>
      <c r="L4" s="763"/>
      <c r="M4" s="763"/>
      <c r="N4" s="763"/>
      <c r="O4" s="763"/>
      <c r="P4" s="763"/>
      <c r="Q4" s="763"/>
      <c r="R4" s="763"/>
      <c r="S4" s="763"/>
      <c r="T4" s="763"/>
      <c r="U4" s="763"/>
    </row>
    <row r="5" spans="1:21" ht="14.45" customHeight="1">
      <c r="A5" s="706" t="s">
        <v>97</v>
      </c>
      <c r="B5" s="705" t="s">
        <v>111</v>
      </c>
      <c r="C5" s="718" t="s">
        <v>86</v>
      </c>
      <c r="D5" s="718" t="s">
        <v>87</v>
      </c>
      <c r="E5" s="718" t="s">
        <v>392</v>
      </c>
      <c r="F5" s="718" t="s">
        <v>88</v>
      </c>
      <c r="G5" s="721" t="s">
        <v>100</v>
      </c>
      <c r="H5" s="722"/>
      <c r="I5" s="722"/>
      <c r="J5" s="722"/>
      <c r="K5" s="722"/>
      <c r="L5" s="722"/>
      <c r="M5" s="722"/>
      <c r="N5" s="723"/>
      <c r="O5" s="724" t="s">
        <v>101</v>
      </c>
      <c r="P5" s="725"/>
      <c r="Q5" s="705" t="s">
        <v>102</v>
      </c>
      <c r="R5" s="705" t="s">
        <v>103</v>
      </c>
      <c r="S5" s="705" t="s">
        <v>110</v>
      </c>
      <c r="T5" s="705" t="s">
        <v>109</v>
      </c>
      <c r="U5" s="728" t="s">
        <v>89</v>
      </c>
    </row>
    <row r="6" spans="1:21" ht="14.45" customHeight="1">
      <c r="A6" s="706"/>
      <c r="B6" s="706"/>
      <c r="C6" s="719"/>
      <c r="D6" s="719"/>
      <c r="E6" s="719"/>
      <c r="F6" s="719"/>
      <c r="G6" s="721" t="s">
        <v>104</v>
      </c>
      <c r="H6" s="723"/>
      <c r="I6" s="721" t="s">
        <v>105</v>
      </c>
      <c r="J6" s="723"/>
      <c r="K6" s="721" t="s">
        <v>106</v>
      </c>
      <c r="L6" s="723"/>
      <c r="M6" s="721" t="s">
        <v>107</v>
      </c>
      <c r="N6" s="723"/>
      <c r="O6" s="726"/>
      <c r="P6" s="727"/>
      <c r="Q6" s="706"/>
      <c r="R6" s="706"/>
      <c r="S6" s="706"/>
      <c r="T6" s="706"/>
      <c r="U6" s="729"/>
    </row>
    <row r="7" spans="1:21" ht="25.5">
      <c r="A7" s="707"/>
      <c r="B7" s="707"/>
      <c r="C7" s="720"/>
      <c r="D7" s="720"/>
      <c r="E7" s="720"/>
      <c r="F7" s="720"/>
      <c r="G7" s="435" t="s">
        <v>108</v>
      </c>
      <c r="H7" s="435" t="s">
        <v>12</v>
      </c>
      <c r="I7" s="435" t="s">
        <v>108</v>
      </c>
      <c r="J7" s="435" t="s">
        <v>12</v>
      </c>
      <c r="K7" s="435" t="s">
        <v>108</v>
      </c>
      <c r="L7" s="435" t="s">
        <v>12</v>
      </c>
      <c r="M7" s="435" t="s">
        <v>108</v>
      </c>
      <c r="N7" s="435" t="s">
        <v>12</v>
      </c>
      <c r="O7" s="435" t="s">
        <v>108</v>
      </c>
      <c r="P7" s="435" t="s">
        <v>12</v>
      </c>
      <c r="Q7" s="707"/>
      <c r="R7" s="707"/>
      <c r="S7" s="707"/>
      <c r="T7" s="707"/>
      <c r="U7" s="730"/>
    </row>
    <row r="8" spans="1:21" ht="15.6" customHeight="1">
      <c r="A8" s="436"/>
      <c r="B8" s="437"/>
      <c r="C8" s="438"/>
      <c r="D8" s="438"/>
      <c r="E8" s="439"/>
      <c r="F8" s="438"/>
      <c r="G8" s="440"/>
      <c r="H8" s="440"/>
      <c r="I8" s="440"/>
      <c r="J8" s="440"/>
      <c r="K8" s="440"/>
      <c r="L8" s="440"/>
      <c r="M8" s="440"/>
      <c r="N8" s="440"/>
      <c r="O8" s="440"/>
      <c r="P8" s="440"/>
      <c r="Q8" s="441"/>
      <c r="R8" s="441"/>
      <c r="S8" s="441"/>
      <c r="T8" s="441"/>
      <c r="U8" s="442"/>
    </row>
    <row r="9" spans="1:21" ht="15.75">
      <c r="A9" s="764" t="s">
        <v>1424</v>
      </c>
      <c r="B9" s="760" t="s">
        <v>1425</v>
      </c>
      <c r="C9" s="324"/>
      <c r="D9" s="324"/>
      <c r="E9" s="324"/>
      <c r="F9" s="324"/>
      <c r="G9" s="348"/>
      <c r="H9" s="351"/>
      <c r="I9" s="348"/>
      <c r="J9" s="351"/>
      <c r="K9" s="348"/>
      <c r="L9" s="351"/>
      <c r="M9" s="348"/>
      <c r="N9" s="351"/>
      <c r="O9" s="399">
        <f t="shared" ref="O9:P20" si="0">G9+I9+K9+M9</f>
        <v>0</v>
      </c>
      <c r="P9" s="397">
        <f t="shared" si="0"/>
        <v>0</v>
      </c>
      <c r="Q9" s="324"/>
      <c r="R9" s="324"/>
      <c r="S9" s="324"/>
      <c r="T9" s="324"/>
      <c r="U9" s="324"/>
    </row>
    <row r="10" spans="1:21" ht="15.75">
      <c r="A10" s="765"/>
      <c r="B10" s="761"/>
      <c r="C10" s="324"/>
      <c r="D10" s="324"/>
      <c r="E10" s="324"/>
      <c r="F10" s="324"/>
      <c r="G10" s="348"/>
      <c r="H10" s="351"/>
      <c r="I10" s="348"/>
      <c r="J10" s="351"/>
      <c r="K10" s="348"/>
      <c r="L10" s="351"/>
      <c r="M10" s="348"/>
      <c r="N10" s="351"/>
      <c r="O10" s="399">
        <f t="shared" si="0"/>
        <v>0</v>
      </c>
      <c r="P10" s="397">
        <f t="shared" si="0"/>
        <v>0</v>
      </c>
      <c r="Q10" s="324"/>
      <c r="R10" s="324"/>
      <c r="S10" s="324"/>
      <c r="T10" s="324"/>
      <c r="U10" s="324"/>
    </row>
    <row r="11" spans="1:21" ht="15.75">
      <c r="A11" s="765"/>
      <c r="B11" s="761"/>
      <c r="C11" s="324"/>
      <c r="D11" s="324"/>
      <c r="E11" s="324"/>
      <c r="F11" s="324"/>
      <c r="G11" s="348"/>
      <c r="H11" s="351"/>
      <c r="I11" s="348"/>
      <c r="J11" s="351"/>
      <c r="K11" s="348"/>
      <c r="L11" s="351"/>
      <c r="M11" s="348"/>
      <c r="N11" s="351"/>
      <c r="O11" s="399">
        <f t="shared" si="0"/>
        <v>0</v>
      </c>
      <c r="P11" s="397">
        <f t="shared" si="0"/>
        <v>0</v>
      </c>
      <c r="Q11" s="324"/>
      <c r="R11" s="324"/>
      <c r="S11" s="324"/>
      <c r="T11" s="324"/>
      <c r="U11" s="324"/>
    </row>
    <row r="12" spans="1:21" ht="15.75">
      <c r="A12" s="765"/>
      <c r="B12" s="761"/>
      <c r="C12" s="324"/>
      <c r="D12" s="324"/>
      <c r="E12" s="324"/>
      <c r="F12" s="324"/>
      <c r="G12" s="348"/>
      <c r="H12" s="351"/>
      <c r="I12" s="348"/>
      <c r="J12" s="351"/>
      <c r="K12" s="348"/>
      <c r="L12" s="351"/>
      <c r="M12" s="348"/>
      <c r="N12" s="351"/>
      <c r="O12" s="399">
        <f t="shared" si="0"/>
        <v>0</v>
      </c>
      <c r="P12" s="397">
        <f t="shared" si="0"/>
        <v>0</v>
      </c>
      <c r="Q12" s="324"/>
      <c r="R12" s="324"/>
      <c r="S12" s="324"/>
      <c r="T12" s="324"/>
      <c r="U12" s="72"/>
    </row>
    <row r="13" spans="1:21" ht="15.75">
      <c r="A13" s="765"/>
      <c r="B13" s="761"/>
      <c r="C13" s="324"/>
      <c r="D13" s="324"/>
      <c r="E13" s="324"/>
      <c r="F13" s="277"/>
      <c r="G13" s="354"/>
      <c r="H13" s="351"/>
      <c r="I13" s="354"/>
      <c r="J13" s="351"/>
      <c r="K13" s="354"/>
      <c r="L13" s="351"/>
      <c r="M13" s="354"/>
      <c r="N13" s="351"/>
      <c r="O13" s="399">
        <f t="shared" si="0"/>
        <v>0</v>
      </c>
      <c r="P13" s="397">
        <f t="shared" si="0"/>
        <v>0</v>
      </c>
      <c r="Q13" s="324"/>
      <c r="R13" s="324"/>
      <c r="S13" s="324"/>
      <c r="T13" s="324"/>
      <c r="U13" s="277"/>
    </row>
    <row r="14" spans="1:21" ht="15.75">
      <c r="A14" s="765"/>
      <c r="B14" s="761"/>
      <c r="C14" s="324"/>
      <c r="D14" s="324"/>
      <c r="E14" s="324"/>
      <c r="F14" s="324"/>
      <c r="G14" s="348"/>
      <c r="H14" s="351"/>
      <c r="I14" s="348"/>
      <c r="J14" s="351"/>
      <c r="K14" s="348"/>
      <c r="L14" s="351"/>
      <c r="M14" s="348"/>
      <c r="N14" s="351"/>
      <c r="O14" s="399">
        <f t="shared" si="0"/>
        <v>0</v>
      </c>
      <c r="P14" s="397">
        <f t="shared" si="0"/>
        <v>0</v>
      </c>
      <c r="Q14" s="324"/>
      <c r="R14" s="324"/>
      <c r="S14" s="324"/>
      <c r="T14" s="324"/>
      <c r="U14" s="324"/>
    </row>
    <row r="15" spans="1:21" ht="15.75">
      <c r="A15" s="765"/>
      <c r="B15" s="761"/>
      <c r="C15" s="324"/>
      <c r="D15" s="324"/>
      <c r="E15" s="324"/>
      <c r="F15" s="73"/>
      <c r="G15" s="348"/>
      <c r="H15" s="351"/>
      <c r="I15" s="348"/>
      <c r="J15" s="351"/>
      <c r="K15" s="348"/>
      <c r="L15" s="351"/>
      <c r="M15" s="348"/>
      <c r="N15" s="351"/>
      <c r="O15" s="399">
        <f t="shared" si="0"/>
        <v>0</v>
      </c>
      <c r="P15" s="397">
        <f t="shared" si="0"/>
        <v>0</v>
      </c>
      <c r="Q15" s="324"/>
      <c r="R15" s="324"/>
      <c r="S15" s="324"/>
      <c r="T15" s="324"/>
      <c r="U15" s="324"/>
    </row>
    <row r="16" spans="1:21" ht="15.75">
      <c r="A16" s="765"/>
      <c r="B16" s="761"/>
      <c r="C16" s="324"/>
      <c r="D16" s="324"/>
      <c r="E16" s="324"/>
      <c r="F16" s="324"/>
      <c r="G16" s="348"/>
      <c r="H16" s="351"/>
      <c r="I16" s="348"/>
      <c r="J16" s="351"/>
      <c r="K16" s="348"/>
      <c r="L16" s="351"/>
      <c r="M16" s="348"/>
      <c r="N16" s="351"/>
      <c r="O16" s="399">
        <f t="shared" si="0"/>
        <v>0</v>
      </c>
      <c r="P16" s="397">
        <f t="shared" si="0"/>
        <v>0</v>
      </c>
      <c r="Q16" s="324"/>
      <c r="R16" s="324"/>
      <c r="S16" s="324"/>
      <c r="T16" s="324"/>
      <c r="U16" s="324"/>
    </row>
    <row r="17" spans="1:21" ht="15.75">
      <c r="A17" s="765"/>
      <c r="B17" s="761"/>
      <c r="C17" s="324"/>
      <c r="D17" s="324"/>
      <c r="E17" s="324"/>
      <c r="F17" s="324"/>
      <c r="G17" s="354"/>
      <c r="H17" s="351"/>
      <c r="I17" s="354"/>
      <c r="J17" s="351"/>
      <c r="K17" s="354"/>
      <c r="L17" s="351"/>
      <c r="M17" s="354"/>
      <c r="N17" s="351"/>
      <c r="O17" s="399">
        <f t="shared" si="0"/>
        <v>0</v>
      </c>
      <c r="P17" s="397">
        <f t="shared" si="0"/>
        <v>0</v>
      </c>
      <c r="Q17" s="348"/>
      <c r="R17" s="348"/>
      <c r="S17" s="348"/>
      <c r="T17" s="348"/>
      <c r="U17" s="324"/>
    </row>
    <row r="18" spans="1:21" ht="15.75">
      <c r="A18" s="765"/>
      <c r="B18" s="761"/>
      <c r="C18" s="324"/>
      <c r="D18" s="324"/>
      <c r="E18" s="324"/>
      <c r="F18" s="324"/>
      <c r="G18" s="348"/>
      <c r="H18" s="351"/>
      <c r="I18" s="348"/>
      <c r="J18" s="351"/>
      <c r="K18" s="348"/>
      <c r="L18" s="351"/>
      <c r="M18" s="348"/>
      <c r="N18" s="351"/>
      <c r="O18" s="400">
        <f t="shared" si="0"/>
        <v>0</v>
      </c>
      <c r="P18" s="401">
        <f t="shared" si="0"/>
        <v>0</v>
      </c>
      <c r="Q18" s="324"/>
      <c r="R18" s="324"/>
      <c r="S18" s="324"/>
      <c r="T18" s="324"/>
      <c r="U18" s="324"/>
    </row>
    <row r="19" spans="1:21" ht="15.75">
      <c r="A19" s="765"/>
      <c r="B19" s="761"/>
      <c r="C19" s="324"/>
      <c r="D19" s="324"/>
      <c r="E19" s="324"/>
      <c r="F19" s="324"/>
      <c r="G19" s="348"/>
      <c r="H19" s="351"/>
      <c r="I19" s="348"/>
      <c r="J19" s="351"/>
      <c r="K19" s="348"/>
      <c r="L19" s="351"/>
      <c r="M19" s="348"/>
      <c r="N19" s="351"/>
      <c r="O19" s="400">
        <f t="shared" si="0"/>
        <v>0</v>
      </c>
      <c r="P19" s="401">
        <f t="shared" si="0"/>
        <v>0</v>
      </c>
      <c r="Q19" s="324"/>
      <c r="R19" s="324"/>
      <c r="S19" s="324"/>
      <c r="T19" s="324"/>
      <c r="U19" s="363"/>
    </row>
    <row r="20" spans="1:21" ht="15.75">
      <c r="A20" s="766"/>
      <c r="B20" s="762"/>
      <c r="C20" s="324"/>
      <c r="D20" s="324"/>
      <c r="E20" s="324"/>
      <c r="F20" s="324"/>
      <c r="G20" s="348"/>
      <c r="H20" s="351"/>
      <c r="I20" s="348"/>
      <c r="J20" s="351"/>
      <c r="K20" s="348"/>
      <c r="L20" s="351"/>
      <c r="M20" s="348"/>
      <c r="N20" s="351"/>
      <c r="O20" s="399">
        <f t="shared" si="0"/>
        <v>0</v>
      </c>
      <c r="P20" s="397">
        <f t="shared" si="0"/>
        <v>0</v>
      </c>
      <c r="Q20" s="348"/>
      <c r="R20" s="348"/>
      <c r="S20" s="348"/>
      <c r="T20" s="348"/>
      <c r="U20" s="324"/>
    </row>
    <row r="21" spans="1:21" ht="15.6" customHeight="1">
      <c r="A21" s="301"/>
      <c r="B21" s="242"/>
      <c r="C21" s="301" t="s">
        <v>116</v>
      </c>
      <c r="D21" s="242"/>
      <c r="E21" s="242"/>
      <c r="F21" s="242"/>
      <c r="G21" s="80">
        <f t="shared" ref="G21:P21" si="1">SUM(G9:G20)</f>
        <v>0</v>
      </c>
      <c r="H21" s="234">
        <f t="shared" si="1"/>
        <v>0</v>
      </c>
      <c r="I21" s="80">
        <f t="shared" si="1"/>
        <v>0</v>
      </c>
      <c r="J21" s="234">
        <f t="shared" si="1"/>
        <v>0</v>
      </c>
      <c r="K21" s="80">
        <f t="shared" si="1"/>
        <v>0</v>
      </c>
      <c r="L21" s="234">
        <f t="shared" si="1"/>
        <v>0</v>
      </c>
      <c r="M21" s="80">
        <f t="shared" si="1"/>
        <v>0</v>
      </c>
      <c r="N21" s="234">
        <f t="shared" si="1"/>
        <v>0</v>
      </c>
      <c r="O21" s="234">
        <f t="shared" si="1"/>
        <v>0</v>
      </c>
      <c r="P21" s="234">
        <f t="shared" si="1"/>
        <v>0</v>
      </c>
      <c r="Q21" s="68"/>
      <c r="R21" s="68"/>
      <c r="S21" s="68"/>
      <c r="T21" s="68"/>
      <c r="U21" s="68"/>
    </row>
  </sheetData>
  <mergeCells count="20">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V16"/>
  <sheetViews>
    <sheetView zoomScale="50" zoomScaleNormal="50" workbookViewId="0">
      <pane ySplit="6" topLeftCell="A9" activePane="bottomLeft" state="frozen"/>
      <selection activeCell="R7" sqref="R7"/>
      <selection pane="bottomLeft" activeCell="F20" sqref="F20"/>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2" ht="18.75">
      <c r="A1" s="776" t="s">
        <v>1345</v>
      </c>
      <c r="B1" s="776"/>
      <c r="C1" s="776"/>
      <c r="D1" s="776"/>
      <c r="E1" s="776"/>
      <c r="F1" s="776"/>
      <c r="G1" s="776"/>
      <c r="H1" s="776"/>
      <c r="I1" s="776"/>
      <c r="J1" s="776"/>
      <c r="K1" s="776"/>
      <c r="L1" s="776"/>
      <c r="M1" s="776"/>
      <c r="N1" s="776"/>
      <c r="O1" s="776"/>
      <c r="P1" s="776"/>
      <c r="Q1" s="776"/>
      <c r="R1" s="776"/>
      <c r="S1" s="776"/>
      <c r="T1" s="776"/>
      <c r="U1" s="776"/>
    </row>
    <row r="2" spans="1:22">
      <c r="A2" s="777" t="s">
        <v>1426</v>
      </c>
      <c r="B2" s="777"/>
      <c r="C2" s="777"/>
      <c r="D2" s="777"/>
      <c r="E2" s="777"/>
      <c r="F2" s="777"/>
      <c r="G2" s="777"/>
      <c r="H2" s="777"/>
      <c r="I2" s="777"/>
      <c r="J2" s="777"/>
      <c r="K2" s="777"/>
      <c r="L2" s="777"/>
      <c r="M2" s="777"/>
      <c r="N2" s="777"/>
      <c r="O2" s="777"/>
      <c r="P2" s="777"/>
      <c r="Q2" s="777"/>
      <c r="R2" s="777"/>
      <c r="S2" s="777"/>
      <c r="T2" s="777"/>
      <c r="U2" s="777"/>
    </row>
    <row r="3" spans="1:22" ht="13.5" customHeight="1">
      <c r="A3" s="311" t="s">
        <v>1427</v>
      </c>
      <c r="B3" s="312"/>
      <c r="C3" s="312"/>
      <c r="D3" s="312"/>
      <c r="E3" s="312"/>
      <c r="F3" s="312"/>
      <c r="G3" s="312"/>
      <c r="H3" s="312"/>
      <c r="I3" s="312"/>
      <c r="J3" s="312"/>
      <c r="K3" s="312"/>
      <c r="L3" s="312"/>
      <c r="M3" s="312"/>
      <c r="N3" s="312"/>
      <c r="O3" s="312"/>
      <c r="P3" s="312"/>
      <c r="Q3" s="312"/>
      <c r="R3" s="312"/>
      <c r="S3" s="312"/>
      <c r="T3" s="312"/>
      <c r="U3" s="312"/>
    </row>
    <row r="4" spans="1:22" ht="15" customHeight="1">
      <c r="A4" s="706" t="s">
        <v>97</v>
      </c>
      <c r="B4" s="705" t="s">
        <v>111</v>
      </c>
      <c r="C4" s="718" t="s">
        <v>86</v>
      </c>
      <c r="D4" s="718" t="s">
        <v>87</v>
      </c>
      <c r="E4" s="718" t="s">
        <v>392</v>
      </c>
      <c r="F4" s="718" t="s">
        <v>88</v>
      </c>
      <c r="G4" s="721" t="s">
        <v>100</v>
      </c>
      <c r="H4" s="722"/>
      <c r="I4" s="722"/>
      <c r="J4" s="722"/>
      <c r="K4" s="722"/>
      <c r="L4" s="722"/>
      <c r="M4" s="722"/>
      <c r="N4" s="723"/>
      <c r="O4" s="724" t="s">
        <v>101</v>
      </c>
      <c r="P4" s="725"/>
      <c r="Q4" s="705" t="s">
        <v>102</v>
      </c>
      <c r="R4" s="705" t="s">
        <v>103</v>
      </c>
      <c r="S4" s="705" t="s">
        <v>110</v>
      </c>
      <c r="T4" s="705" t="s">
        <v>109</v>
      </c>
      <c r="U4" s="728" t="s">
        <v>89</v>
      </c>
    </row>
    <row r="5" spans="1:22" ht="15" customHeight="1">
      <c r="A5" s="706"/>
      <c r="B5" s="706"/>
      <c r="C5" s="719"/>
      <c r="D5" s="719"/>
      <c r="E5" s="719"/>
      <c r="F5" s="719"/>
      <c r="G5" s="721" t="s">
        <v>104</v>
      </c>
      <c r="H5" s="723"/>
      <c r="I5" s="721" t="s">
        <v>105</v>
      </c>
      <c r="J5" s="723"/>
      <c r="K5" s="721" t="s">
        <v>106</v>
      </c>
      <c r="L5" s="723"/>
      <c r="M5" s="721" t="s">
        <v>107</v>
      </c>
      <c r="N5" s="723"/>
      <c r="O5" s="726"/>
      <c r="P5" s="727"/>
      <c r="Q5" s="706"/>
      <c r="R5" s="706"/>
      <c r="S5" s="706"/>
      <c r="T5" s="706"/>
      <c r="U5" s="729"/>
    </row>
    <row r="6" spans="1:22" ht="25.5">
      <c r="A6" s="707"/>
      <c r="B6" s="707"/>
      <c r="C6" s="720"/>
      <c r="D6" s="720"/>
      <c r="E6" s="720"/>
      <c r="F6" s="720"/>
      <c r="G6" s="435" t="s">
        <v>108</v>
      </c>
      <c r="H6" s="435" t="s">
        <v>12</v>
      </c>
      <c r="I6" s="435" t="s">
        <v>108</v>
      </c>
      <c r="J6" s="435" t="s">
        <v>12</v>
      </c>
      <c r="K6" s="435" t="s">
        <v>108</v>
      </c>
      <c r="L6" s="435" t="s">
        <v>12</v>
      </c>
      <c r="M6" s="435" t="s">
        <v>108</v>
      </c>
      <c r="N6" s="435" t="s">
        <v>12</v>
      </c>
      <c r="O6" s="435" t="s">
        <v>108</v>
      </c>
      <c r="P6" s="435" t="s">
        <v>12</v>
      </c>
      <c r="Q6" s="707"/>
      <c r="R6" s="707"/>
      <c r="S6" s="707"/>
      <c r="T6" s="707"/>
      <c r="U6" s="730"/>
    </row>
    <row r="7" spans="1:22" ht="15.75">
      <c r="A7" s="436"/>
      <c r="B7" s="437"/>
      <c r="C7" s="438"/>
      <c r="D7" s="438"/>
      <c r="E7" s="439"/>
      <c r="F7" s="438"/>
      <c r="G7" s="440"/>
      <c r="H7" s="440"/>
      <c r="I7" s="440"/>
      <c r="J7" s="440"/>
      <c r="K7" s="440"/>
      <c r="L7" s="440"/>
      <c r="M7" s="440"/>
      <c r="N7" s="440"/>
      <c r="O7" s="440"/>
      <c r="P7" s="440"/>
      <c r="Q7" s="441"/>
      <c r="R7" s="441"/>
      <c r="S7" s="441"/>
      <c r="T7" s="441"/>
      <c r="U7" s="442"/>
    </row>
    <row r="8" spans="1:22" ht="83.25" customHeight="1">
      <c r="A8" s="767" t="s">
        <v>1521</v>
      </c>
      <c r="B8" s="767" t="s">
        <v>1522</v>
      </c>
      <c r="C8" s="770" t="s">
        <v>1830</v>
      </c>
      <c r="D8" s="791" t="s">
        <v>1861</v>
      </c>
      <c r="E8" s="578" t="s">
        <v>1860</v>
      </c>
      <c r="F8" s="618" t="s">
        <v>1831</v>
      </c>
      <c r="G8" s="593">
        <v>0.25</v>
      </c>
      <c r="H8" s="594"/>
      <c r="I8" s="593">
        <v>0.25</v>
      </c>
      <c r="J8" s="594"/>
      <c r="K8" s="593">
        <v>0.5</v>
      </c>
      <c r="L8" s="594"/>
      <c r="M8" s="593"/>
      <c r="N8" s="594"/>
      <c r="O8" s="619">
        <f>+G8+I8+K8+M8</f>
        <v>1</v>
      </c>
      <c r="P8" s="620">
        <f>+H8+J8+L8+N8</f>
        <v>0</v>
      </c>
      <c r="Q8" s="578" t="s">
        <v>1832</v>
      </c>
      <c r="R8" s="578" t="s">
        <v>1833</v>
      </c>
      <c r="S8" s="578" t="s">
        <v>1834</v>
      </c>
      <c r="T8" s="578" t="s">
        <v>1835</v>
      </c>
      <c r="U8" s="578" t="s">
        <v>1836</v>
      </c>
    </row>
    <row r="9" spans="1:22" s="362" customFormat="1" ht="72.75" customHeight="1">
      <c r="A9" s="768"/>
      <c r="B9" s="768"/>
      <c r="C9" s="771"/>
      <c r="D9" s="792" t="s">
        <v>1862</v>
      </c>
      <c r="E9" s="621" t="s">
        <v>1863</v>
      </c>
      <c r="F9" s="578" t="s">
        <v>1837</v>
      </c>
      <c r="G9" s="593">
        <v>0.25</v>
      </c>
      <c r="H9" s="593"/>
      <c r="I9" s="593">
        <v>0.25</v>
      </c>
      <c r="J9" s="593"/>
      <c r="K9" s="593">
        <v>0.25</v>
      </c>
      <c r="L9" s="593"/>
      <c r="M9" s="593">
        <v>0.25</v>
      </c>
      <c r="N9" s="594"/>
      <c r="O9" s="624">
        <f t="shared" ref="O9" si="0">G9+I9+K9+M9</f>
        <v>1</v>
      </c>
      <c r="P9" s="620">
        <f t="shared" ref="P9:P13" si="1">+H9+J9+L9+N9</f>
        <v>0</v>
      </c>
      <c r="Q9" s="578"/>
      <c r="R9" s="578" t="s">
        <v>1838</v>
      </c>
      <c r="S9" s="578" t="s">
        <v>1839</v>
      </c>
      <c r="T9" s="578" t="s">
        <v>1840</v>
      </c>
      <c r="U9" s="578" t="s">
        <v>1841</v>
      </c>
    </row>
    <row r="10" spans="1:22" s="362" customFormat="1" ht="93" customHeight="1">
      <c r="A10" s="768"/>
      <c r="B10" s="768"/>
      <c r="C10" s="771"/>
      <c r="D10" s="792" t="s">
        <v>1864</v>
      </c>
      <c r="E10" s="621" t="s">
        <v>1865</v>
      </c>
      <c r="F10" s="578" t="s">
        <v>1842</v>
      </c>
      <c r="G10" s="593">
        <v>0.3</v>
      </c>
      <c r="H10" s="594"/>
      <c r="I10" s="593">
        <v>0.2</v>
      </c>
      <c r="J10" s="594"/>
      <c r="K10" s="593">
        <v>0.3</v>
      </c>
      <c r="L10" s="594"/>
      <c r="M10" s="593">
        <v>0.2</v>
      </c>
      <c r="N10" s="594"/>
      <c r="O10" s="619">
        <f>+G10+I10+K10+M10</f>
        <v>1</v>
      </c>
      <c r="P10" s="620">
        <f t="shared" si="1"/>
        <v>0</v>
      </c>
      <c r="Q10" s="578" t="s">
        <v>1843</v>
      </c>
      <c r="R10" s="578" t="s">
        <v>1844</v>
      </c>
      <c r="S10" s="578" t="s">
        <v>1845</v>
      </c>
      <c r="T10" s="578" t="s">
        <v>1846</v>
      </c>
      <c r="U10" s="622" t="s">
        <v>1836</v>
      </c>
    </row>
    <row r="11" spans="1:22" s="459" customFormat="1" ht="65.25" customHeight="1">
      <c r="A11" s="768"/>
      <c r="B11" s="768"/>
      <c r="C11" s="771"/>
      <c r="D11" s="792" t="s">
        <v>1866</v>
      </c>
      <c r="E11" s="621" t="s">
        <v>1867</v>
      </c>
      <c r="F11" s="578" t="s">
        <v>1847</v>
      </c>
      <c r="G11" s="593"/>
      <c r="H11" s="594"/>
      <c r="I11" s="593">
        <v>0.5</v>
      </c>
      <c r="J11" s="594">
        <v>23915</v>
      </c>
      <c r="K11" s="593">
        <v>0.5</v>
      </c>
      <c r="L11" s="594">
        <v>23915</v>
      </c>
      <c r="M11" s="593"/>
      <c r="N11" s="594"/>
      <c r="O11" s="619">
        <f>+G11+I11+K11+M11</f>
        <v>1</v>
      </c>
      <c r="P11" s="620">
        <f>+H11+J11+L11+N11</f>
        <v>47830</v>
      </c>
      <c r="Q11" s="578"/>
      <c r="R11" s="578" t="s">
        <v>1848</v>
      </c>
      <c r="S11" s="578" t="s">
        <v>1849</v>
      </c>
      <c r="T11" s="578" t="s">
        <v>1846</v>
      </c>
      <c r="U11" s="622" t="s">
        <v>1850</v>
      </c>
    </row>
    <row r="12" spans="1:22" s="362" customFormat="1" ht="68.25" customHeight="1">
      <c r="A12" s="768"/>
      <c r="B12" s="768"/>
      <c r="C12" s="772"/>
      <c r="D12" s="793" t="s">
        <v>1880</v>
      </c>
      <c r="E12" s="621" t="s">
        <v>1868</v>
      </c>
      <c r="F12" s="623" t="s">
        <v>1851</v>
      </c>
      <c r="G12" s="593">
        <v>0.25</v>
      </c>
      <c r="H12" s="594"/>
      <c r="I12" s="593">
        <v>0.25</v>
      </c>
      <c r="J12" s="594"/>
      <c r="K12" s="593">
        <v>0.25</v>
      </c>
      <c r="L12" s="594"/>
      <c r="M12" s="593">
        <v>0.25</v>
      </c>
      <c r="N12" s="594"/>
      <c r="O12" s="619">
        <f>+G12+I12+K12+M12</f>
        <v>1</v>
      </c>
      <c r="P12" s="620">
        <f t="shared" si="1"/>
        <v>0</v>
      </c>
      <c r="Q12" s="578" t="s">
        <v>1852</v>
      </c>
      <c r="R12" s="578" t="s">
        <v>1853</v>
      </c>
      <c r="S12" s="578" t="s">
        <v>1854</v>
      </c>
      <c r="T12" s="578" t="s">
        <v>1650</v>
      </c>
      <c r="U12" s="622" t="s">
        <v>1855</v>
      </c>
    </row>
    <row r="13" spans="1:22" s="459" customFormat="1" ht="84.75" customHeight="1">
      <c r="A13" s="768"/>
      <c r="B13" s="769"/>
      <c r="C13" s="578" t="s">
        <v>1856</v>
      </c>
      <c r="D13" s="792" t="s">
        <v>1869</v>
      </c>
      <c r="E13" s="621" t="s">
        <v>1870</v>
      </c>
      <c r="F13" s="638" t="s">
        <v>1857</v>
      </c>
      <c r="G13" s="593">
        <v>0.25</v>
      </c>
      <c r="H13" s="594"/>
      <c r="I13" s="593">
        <v>0.25</v>
      </c>
      <c r="J13" s="404"/>
      <c r="K13" s="593">
        <v>0.25</v>
      </c>
      <c r="L13" s="594"/>
      <c r="M13" s="593">
        <v>0.25</v>
      </c>
      <c r="N13" s="594"/>
      <c r="O13" s="619">
        <f>+G13+I13+K13+M13</f>
        <v>1</v>
      </c>
      <c r="P13" s="620">
        <f t="shared" si="1"/>
        <v>0</v>
      </c>
      <c r="Q13" s="578"/>
      <c r="R13" s="578" t="s">
        <v>1838</v>
      </c>
      <c r="S13" s="578" t="s">
        <v>1858</v>
      </c>
      <c r="T13" s="578" t="s">
        <v>1650</v>
      </c>
      <c r="U13" s="578" t="s">
        <v>1859</v>
      </c>
      <c r="V13" s="404"/>
    </row>
    <row r="14" spans="1:22" ht="15.75" hidden="1" customHeight="1">
      <c r="A14" s="631"/>
      <c r="B14" s="639" t="s">
        <v>1523</v>
      </c>
      <c r="C14" s="277"/>
      <c r="D14" s="277"/>
      <c r="E14" s="277"/>
      <c r="F14" s="277"/>
      <c r="G14" s="277"/>
      <c r="H14" s="360"/>
      <c r="I14" s="277"/>
      <c r="J14" s="360"/>
      <c r="K14" s="277"/>
      <c r="L14" s="360"/>
      <c r="M14" s="277"/>
      <c r="N14" s="360"/>
      <c r="O14" s="396">
        <f t="shared" ref="O14:O15" si="2">G14+I14+K14+M14</f>
        <v>0</v>
      </c>
      <c r="P14" s="397">
        <f t="shared" ref="P14:P15" si="3">H14+J14+L14+N14</f>
        <v>0</v>
      </c>
      <c r="Q14" s="277"/>
      <c r="R14" s="277"/>
      <c r="S14" s="277"/>
      <c r="T14" s="277"/>
      <c r="U14" s="277"/>
    </row>
    <row r="15" spans="1:22" ht="15.75" hidden="1" customHeight="1">
      <c r="A15" s="631"/>
      <c r="B15" s="639" t="s">
        <v>1524</v>
      </c>
      <c r="C15" s="277"/>
      <c r="D15" s="277"/>
      <c r="E15" s="277"/>
      <c r="F15" s="277"/>
      <c r="G15" s="277"/>
      <c r="H15" s="360"/>
      <c r="I15" s="277"/>
      <c r="J15" s="360"/>
      <c r="K15" s="277"/>
      <c r="L15" s="360"/>
      <c r="M15" s="277"/>
      <c r="N15" s="360"/>
      <c r="O15" s="396">
        <f t="shared" si="2"/>
        <v>0</v>
      </c>
      <c r="P15" s="397">
        <f t="shared" si="3"/>
        <v>0</v>
      </c>
      <c r="Q15" s="277"/>
      <c r="R15" s="277"/>
      <c r="S15" s="277"/>
      <c r="T15" s="277"/>
      <c r="U15" s="356"/>
    </row>
    <row r="16" spans="1:22" ht="15.75">
      <c r="A16" s="773" t="s">
        <v>1346</v>
      </c>
      <c r="B16" s="774"/>
      <c r="C16" s="774"/>
      <c r="D16" s="774"/>
      <c r="E16" s="774"/>
      <c r="F16" s="775"/>
      <c r="G16" s="232">
        <f t="shared" ref="G16:P16" si="4">SUM(G8:G15)</f>
        <v>1.3</v>
      </c>
      <c r="H16" s="232">
        <f t="shared" si="4"/>
        <v>0</v>
      </c>
      <c r="I16" s="232">
        <f t="shared" si="4"/>
        <v>1.7</v>
      </c>
      <c r="J16" s="232">
        <f t="shared" si="4"/>
        <v>23915</v>
      </c>
      <c r="K16" s="232">
        <f t="shared" si="4"/>
        <v>2.0499999999999998</v>
      </c>
      <c r="L16" s="232">
        <f t="shared" si="4"/>
        <v>23915</v>
      </c>
      <c r="M16" s="232">
        <f t="shared" si="4"/>
        <v>0.95</v>
      </c>
      <c r="N16" s="232">
        <f t="shared" si="4"/>
        <v>0</v>
      </c>
      <c r="O16" s="232">
        <f t="shared" si="4"/>
        <v>6</v>
      </c>
      <c r="P16" s="232">
        <f t="shared" si="4"/>
        <v>47830</v>
      </c>
      <c r="Q16" s="264"/>
      <c r="R16" s="264"/>
      <c r="S16" s="264"/>
      <c r="T16" s="264"/>
      <c r="U16" s="278"/>
    </row>
  </sheetData>
  <mergeCells count="23">
    <mergeCell ref="A16:F16"/>
    <mergeCell ref="A1:U1"/>
    <mergeCell ref="A2:U2"/>
    <mergeCell ref="T4:T6"/>
    <mergeCell ref="U4:U6"/>
    <mergeCell ref="G5:H5"/>
    <mergeCell ref="I5:J5"/>
    <mergeCell ref="K5:L5"/>
    <mergeCell ref="M5:N5"/>
    <mergeCell ref="G4:N4"/>
    <mergeCell ref="O4:P5"/>
    <mergeCell ref="S4:S6"/>
    <mergeCell ref="R4:R6"/>
    <mergeCell ref="A8:A13"/>
    <mergeCell ref="B8:B13"/>
    <mergeCell ref="Q4:Q6"/>
    <mergeCell ref="F4:F6"/>
    <mergeCell ref="B4:B6"/>
    <mergeCell ref="C4:C6"/>
    <mergeCell ref="D4:D6"/>
    <mergeCell ref="E4:E6"/>
    <mergeCell ref="C8:C12"/>
    <mergeCell ref="A4:A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26.xml><?xml version="1.0" encoding="utf-8"?>
<worksheet xmlns="http://schemas.openxmlformats.org/spreadsheetml/2006/main" xmlns:r="http://schemas.openxmlformats.org/officeDocument/2006/relationships">
  <dimension ref="A1:AA29"/>
  <sheetViews>
    <sheetView workbookViewId="0">
      <pane ySplit="8" topLeftCell="A9" activePane="bottomLeft" state="frozen"/>
      <selection activeCell="K7" sqref="K7"/>
      <selection pane="bottomLeft" activeCell="B23" sqref="B23:B2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7" ht="24.75" customHeight="1">
      <c r="E1" s="779" t="s">
        <v>1356</v>
      </c>
      <c r="F1" s="779"/>
      <c r="G1" s="779"/>
      <c r="H1" s="779"/>
      <c r="I1" s="779"/>
      <c r="J1" s="779"/>
      <c r="K1" s="779"/>
      <c r="L1" s="779"/>
      <c r="M1" s="290"/>
      <c r="N1" s="290"/>
      <c r="O1" s="290"/>
      <c r="P1" s="290"/>
      <c r="Q1" s="290"/>
      <c r="R1" s="290"/>
      <c r="S1" s="290"/>
      <c r="T1" s="290"/>
      <c r="U1" s="290"/>
      <c r="V1" s="290"/>
      <c r="W1" s="290"/>
      <c r="X1" s="290"/>
      <c r="Y1" s="290"/>
      <c r="Z1" s="290"/>
      <c r="AA1" s="290"/>
    </row>
    <row r="2" spans="1:27" ht="18.75">
      <c r="A2" s="316" t="s">
        <v>1355</v>
      </c>
      <c r="G2" s="290"/>
      <c r="I2" s="290"/>
      <c r="J2" s="290"/>
      <c r="K2" s="290"/>
      <c r="L2" s="290"/>
      <c r="M2" s="290"/>
      <c r="N2" s="290"/>
      <c r="O2" s="290"/>
      <c r="P2" s="290"/>
      <c r="Q2" s="290"/>
      <c r="R2" s="290"/>
      <c r="S2" s="290"/>
      <c r="T2" s="290"/>
      <c r="U2" s="290"/>
      <c r="V2" s="290"/>
      <c r="W2" s="290"/>
      <c r="X2" s="290"/>
      <c r="Y2" s="290"/>
      <c r="Z2" s="290"/>
      <c r="AA2" s="290"/>
    </row>
    <row r="3" spans="1:27" s="362" customFormat="1" ht="18.75">
      <c r="A3" s="316" t="s">
        <v>1428</v>
      </c>
      <c r="G3" s="290"/>
      <c r="H3" s="233"/>
      <c r="I3" s="290"/>
      <c r="J3" s="290"/>
      <c r="K3" s="290"/>
      <c r="L3" s="290"/>
      <c r="M3" s="290"/>
      <c r="N3" s="290"/>
      <c r="O3" s="290"/>
      <c r="P3" s="290"/>
      <c r="Q3" s="290"/>
      <c r="R3" s="290"/>
      <c r="S3" s="290"/>
      <c r="T3" s="290"/>
      <c r="U3" s="290"/>
      <c r="V3" s="290"/>
      <c r="W3" s="290"/>
      <c r="X3" s="290"/>
      <c r="Y3" s="290"/>
      <c r="Z3" s="290"/>
      <c r="AA3" s="290"/>
    </row>
    <row r="4" spans="1:27" s="362" customFormat="1" ht="18.75">
      <c r="A4" s="316" t="s">
        <v>1429</v>
      </c>
      <c r="G4" s="290"/>
      <c r="H4" s="233"/>
      <c r="I4" s="290"/>
      <c r="J4" s="290"/>
      <c r="K4" s="290"/>
      <c r="L4" s="290"/>
      <c r="M4" s="290"/>
      <c r="N4" s="290"/>
      <c r="O4" s="290"/>
      <c r="P4" s="290"/>
      <c r="Q4" s="290"/>
      <c r="R4" s="290"/>
      <c r="S4" s="290"/>
      <c r="T4" s="290"/>
      <c r="U4" s="290"/>
      <c r="V4" s="290"/>
      <c r="W4" s="290"/>
      <c r="X4" s="290"/>
      <c r="Y4" s="290"/>
      <c r="Z4" s="290"/>
      <c r="AA4" s="290"/>
    </row>
    <row r="5" spans="1:27" ht="18.75" customHeight="1">
      <c r="A5" s="763" t="s">
        <v>1430</v>
      </c>
      <c r="B5" s="780"/>
      <c r="C5" s="780"/>
      <c r="D5" s="780"/>
      <c r="E5" s="780"/>
      <c r="F5" s="780"/>
      <c r="G5" s="780"/>
      <c r="H5" s="780"/>
      <c r="I5" s="780"/>
      <c r="J5" s="780"/>
      <c r="K5" s="780"/>
      <c r="L5" s="780"/>
      <c r="M5" s="780"/>
      <c r="N5" s="780"/>
      <c r="O5" s="780"/>
      <c r="P5" s="780"/>
      <c r="Q5" s="780"/>
      <c r="R5" s="780"/>
      <c r="S5" s="780"/>
      <c r="T5" s="780"/>
      <c r="U5" s="780"/>
    </row>
    <row r="6" spans="1:27" ht="15" customHeight="1">
      <c r="A6" s="706" t="s">
        <v>97</v>
      </c>
      <c r="B6" s="705" t="s">
        <v>111</v>
      </c>
      <c r="C6" s="718" t="s">
        <v>86</v>
      </c>
      <c r="D6" s="718" t="s">
        <v>87</v>
      </c>
      <c r="E6" s="718" t="s">
        <v>392</v>
      </c>
      <c r="F6" s="718" t="s">
        <v>88</v>
      </c>
      <c r="G6" s="721" t="s">
        <v>100</v>
      </c>
      <c r="H6" s="722"/>
      <c r="I6" s="722"/>
      <c r="J6" s="722"/>
      <c r="K6" s="722"/>
      <c r="L6" s="722"/>
      <c r="M6" s="722"/>
      <c r="N6" s="723"/>
      <c r="O6" s="724" t="s">
        <v>101</v>
      </c>
      <c r="P6" s="725"/>
      <c r="Q6" s="705" t="s">
        <v>102</v>
      </c>
      <c r="R6" s="705" t="s">
        <v>103</v>
      </c>
      <c r="S6" s="705" t="s">
        <v>110</v>
      </c>
      <c r="T6" s="705" t="s">
        <v>109</v>
      </c>
      <c r="U6" s="728" t="s">
        <v>89</v>
      </c>
    </row>
    <row r="7" spans="1:27" ht="15" customHeight="1">
      <c r="A7" s="706"/>
      <c r="B7" s="706"/>
      <c r="C7" s="719"/>
      <c r="D7" s="719"/>
      <c r="E7" s="719"/>
      <c r="F7" s="719"/>
      <c r="G7" s="721" t="s">
        <v>104</v>
      </c>
      <c r="H7" s="723"/>
      <c r="I7" s="721" t="s">
        <v>105</v>
      </c>
      <c r="J7" s="723"/>
      <c r="K7" s="721" t="s">
        <v>106</v>
      </c>
      <c r="L7" s="723"/>
      <c r="M7" s="721" t="s">
        <v>107</v>
      </c>
      <c r="N7" s="723"/>
      <c r="O7" s="726"/>
      <c r="P7" s="727"/>
      <c r="Q7" s="706"/>
      <c r="R7" s="706"/>
      <c r="S7" s="706"/>
      <c r="T7" s="706"/>
      <c r="U7" s="729"/>
    </row>
    <row r="8" spans="1:27" ht="25.5">
      <c r="A8" s="707"/>
      <c r="B8" s="707"/>
      <c r="C8" s="720"/>
      <c r="D8" s="720"/>
      <c r="E8" s="720"/>
      <c r="F8" s="720"/>
      <c r="G8" s="435" t="s">
        <v>108</v>
      </c>
      <c r="H8" s="435" t="s">
        <v>12</v>
      </c>
      <c r="I8" s="435" t="s">
        <v>108</v>
      </c>
      <c r="J8" s="435" t="s">
        <v>12</v>
      </c>
      <c r="K8" s="435" t="s">
        <v>108</v>
      </c>
      <c r="L8" s="435" t="s">
        <v>12</v>
      </c>
      <c r="M8" s="435" t="s">
        <v>108</v>
      </c>
      <c r="N8" s="435" t="s">
        <v>12</v>
      </c>
      <c r="O8" s="435" t="s">
        <v>108</v>
      </c>
      <c r="P8" s="435" t="s">
        <v>12</v>
      </c>
      <c r="Q8" s="707"/>
      <c r="R8" s="707"/>
      <c r="S8" s="707"/>
      <c r="T8" s="707"/>
      <c r="U8" s="730"/>
    </row>
    <row r="9" spans="1:27" s="362" customFormat="1" ht="15.75">
      <c r="A9" s="436"/>
      <c r="B9" s="437"/>
      <c r="C9" s="438"/>
      <c r="D9" s="438"/>
      <c r="E9" s="439"/>
      <c r="F9" s="438"/>
      <c r="G9" s="440"/>
      <c r="H9" s="440"/>
      <c r="I9" s="440"/>
      <c r="J9" s="440"/>
      <c r="K9" s="440"/>
      <c r="L9" s="440"/>
      <c r="M9" s="440"/>
      <c r="N9" s="440"/>
      <c r="O9" s="440"/>
      <c r="P9" s="440"/>
      <c r="Q9" s="441"/>
      <c r="R9" s="441"/>
      <c r="S9" s="441"/>
      <c r="T9" s="441"/>
      <c r="U9" s="442"/>
    </row>
    <row r="10" spans="1:27" ht="15.75">
      <c r="A10" s="778" t="s">
        <v>1432</v>
      </c>
      <c r="B10" s="778" t="s">
        <v>1431</v>
      </c>
      <c r="C10" s="324"/>
      <c r="D10" s="324"/>
      <c r="E10" s="324"/>
      <c r="F10" s="324"/>
      <c r="G10" s="352"/>
      <c r="H10" s="353"/>
      <c r="I10" s="352"/>
      <c r="J10" s="353"/>
      <c r="K10" s="352"/>
      <c r="L10" s="353"/>
      <c r="M10" s="352"/>
      <c r="N10" s="353"/>
      <c r="O10" s="399">
        <f t="shared" ref="O10:P10" si="0">G10+I10+K10+M10</f>
        <v>0</v>
      </c>
      <c r="P10" s="397">
        <f t="shared" si="0"/>
        <v>0</v>
      </c>
      <c r="Q10" s="324"/>
      <c r="R10" s="324"/>
      <c r="S10" s="324"/>
      <c r="T10" s="324"/>
      <c r="U10" s="324"/>
    </row>
    <row r="11" spans="1:27" s="362" customFormat="1" ht="15.75">
      <c r="A11" s="778"/>
      <c r="B11" s="778"/>
      <c r="C11" s="324"/>
      <c r="D11" s="324"/>
      <c r="E11" s="324"/>
      <c r="F11" s="324"/>
      <c r="G11" s="352"/>
      <c r="H11" s="353"/>
      <c r="I11" s="352"/>
      <c r="J11" s="353"/>
      <c r="K11" s="352"/>
      <c r="L11" s="353"/>
      <c r="M11" s="352"/>
      <c r="N11" s="353"/>
      <c r="O11" s="399">
        <f t="shared" ref="O11:O28" si="1">G11+I11+K11+M11</f>
        <v>0</v>
      </c>
      <c r="P11" s="397">
        <f t="shared" ref="P11:P28" si="2">H11+J11+L11+N11</f>
        <v>0</v>
      </c>
      <c r="Q11" s="324"/>
      <c r="R11" s="324"/>
      <c r="S11" s="324"/>
      <c r="T11" s="324"/>
      <c r="U11" s="324"/>
    </row>
    <row r="12" spans="1:27" s="362" customFormat="1" ht="15.75">
      <c r="A12" s="778"/>
      <c r="B12" s="778"/>
      <c r="C12" s="324"/>
      <c r="D12" s="324"/>
      <c r="E12" s="324"/>
      <c r="F12" s="324"/>
      <c r="G12" s="352"/>
      <c r="H12" s="353"/>
      <c r="I12" s="352"/>
      <c r="J12" s="353"/>
      <c r="K12" s="352"/>
      <c r="L12" s="353"/>
      <c r="M12" s="352"/>
      <c r="N12" s="353"/>
      <c r="O12" s="399">
        <f t="shared" si="1"/>
        <v>0</v>
      </c>
      <c r="P12" s="397">
        <f t="shared" si="2"/>
        <v>0</v>
      </c>
      <c r="Q12" s="324"/>
      <c r="R12" s="324"/>
      <c r="S12" s="324"/>
      <c r="T12" s="324"/>
      <c r="U12" s="324"/>
    </row>
    <row r="13" spans="1:27" s="362" customFormat="1" ht="15.75">
      <c r="A13" s="778"/>
      <c r="B13" s="778"/>
      <c r="C13" s="324"/>
      <c r="D13" s="324"/>
      <c r="E13" s="324"/>
      <c r="F13" s="324"/>
      <c r="G13" s="352"/>
      <c r="H13" s="353"/>
      <c r="I13" s="352"/>
      <c r="J13" s="353"/>
      <c r="K13" s="352"/>
      <c r="L13" s="353"/>
      <c r="M13" s="352"/>
      <c r="N13" s="353"/>
      <c r="O13" s="399">
        <f t="shared" si="1"/>
        <v>0</v>
      </c>
      <c r="P13" s="397">
        <f t="shared" si="2"/>
        <v>0</v>
      </c>
      <c r="Q13" s="324"/>
      <c r="R13" s="324"/>
      <c r="S13" s="324"/>
      <c r="T13" s="324"/>
      <c r="U13" s="324"/>
    </row>
    <row r="14" spans="1:27" s="362" customFormat="1" ht="15.75">
      <c r="A14" s="778"/>
      <c r="B14" s="778"/>
      <c r="C14" s="324"/>
      <c r="D14" s="324"/>
      <c r="E14" s="324"/>
      <c r="F14" s="324"/>
      <c r="G14" s="352"/>
      <c r="H14" s="353"/>
      <c r="I14" s="352"/>
      <c r="J14" s="353"/>
      <c r="K14" s="352"/>
      <c r="L14" s="353"/>
      <c r="M14" s="352"/>
      <c r="N14" s="353"/>
      <c r="O14" s="399">
        <f t="shared" si="1"/>
        <v>0</v>
      </c>
      <c r="P14" s="397">
        <f t="shared" si="2"/>
        <v>0</v>
      </c>
      <c r="Q14" s="324"/>
      <c r="R14" s="324"/>
      <c r="S14" s="324"/>
      <c r="T14" s="324"/>
      <c r="U14" s="324"/>
    </row>
    <row r="15" spans="1:27" s="362" customFormat="1" ht="15.75">
      <c r="A15" s="778"/>
      <c r="B15" s="778"/>
      <c r="C15" s="324"/>
      <c r="D15" s="324"/>
      <c r="E15" s="324"/>
      <c r="F15" s="324"/>
      <c r="G15" s="352"/>
      <c r="H15" s="353"/>
      <c r="I15" s="352"/>
      <c r="J15" s="353"/>
      <c r="K15" s="352"/>
      <c r="L15" s="353"/>
      <c r="M15" s="352"/>
      <c r="N15" s="353"/>
      <c r="O15" s="399">
        <f t="shared" si="1"/>
        <v>0</v>
      </c>
      <c r="P15" s="397">
        <f t="shared" si="2"/>
        <v>0</v>
      </c>
      <c r="Q15" s="324"/>
      <c r="R15" s="324"/>
      <c r="S15" s="324"/>
      <c r="T15" s="324"/>
      <c r="U15" s="324"/>
    </row>
    <row r="16" spans="1:27" ht="15.75">
      <c r="A16" s="778"/>
      <c r="B16" s="778"/>
      <c r="C16" s="324"/>
      <c r="D16" s="324"/>
      <c r="E16" s="324"/>
      <c r="F16" s="324"/>
      <c r="G16" s="352"/>
      <c r="H16" s="353"/>
      <c r="I16" s="352"/>
      <c r="J16" s="353"/>
      <c r="K16" s="352"/>
      <c r="L16" s="353"/>
      <c r="M16" s="352"/>
      <c r="N16" s="353"/>
      <c r="O16" s="399">
        <f t="shared" si="1"/>
        <v>0</v>
      </c>
      <c r="P16" s="397">
        <f t="shared" si="2"/>
        <v>0</v>
      </c>
      <c r="Q16" s="324"/>
      <c r="R16" s="324"/>
      <c r="S16" s="324"/>
      <c r="T16" s="324"/>
      <c r="U16" s="324"/>
    </row>
    <row r="17" spans="1:21" s="362" customFormat="1" ht="15.75">
      <c r="A17" s="760" t="s">
        <v>1434</v>
      </c>
      <c r="B17" s="760" t="s">
        <v>117</v>
      </c>
      <c r="C17" s="324"/>
      <c r="D17" s="324"/>
      <c r="E17" s="324"/>
      <c r="F17" s="324"/>
      <c r="G17" s="352"/>
      <c r="H17" s="353"/>
      <c r="I17" s="352"/>
      <c r="J17" s="353"/>
      <c r="K17" s="352"/>
      <c r="L17" s="353"/>
      <c r="M17" s="352"/>
      <c r="N17" s="353"/>
      <c r="O17" s="399">
        <f t="shared" si="1"/>
        <v>0</v>
      </c>
      <c r="P17" s="397">
        <f t="shared" si="2"/>
        <v>0</v>
      </c>
      <c r="Q17" s="324"/>
      <c r="R17" s="324"/>
      <c r="S17" s="324"/>
      <c r="T17" s="324"/>
      <c r="U17" s="324"/>
    </row>
    <row r="18" spans="1:21" s="362" customFormat="1" ht="15.75">
      <c r="A18" s="761"/>
      <c r="B18" s="761"/>
      <c r="C18" s="324"/>
      <c r="D18" s="324"/>
      <c r="E18" s="324"/>
      <c r="F18" s="324"/>
      <c r="G18" s="352"/>
      <c r="H18" s="353"/>
      <c r="I18" s="352"/>
      <c r="J18" s="353"/>
      <c r="K18" s="352"/>
      <c r="L18" s="353"/>
      <c r="M18" s="352"/>
      <c r="N18" s="353"/>
      <c r="O18" s="399">
        <f t="shared" si="1"/>
        <v>0</v>
      </c>
      <c r="P18" s="397">
        <f t="shared" si="2"/>
        <v>0</v>
      </c>
      <c r="Q18" s="324"/>
      <c r="R18" s="324"/>
      <c r="S18" s="324"/>
      <c r="T18" s="324"/>
      <c r="U18" s="324"/>
    </row>
    <row r="19" spans="1:21" s="362" customFormat="1" ht="15.75">
      <c r="A19" s="761"/>
      <c r="B19" s="761"/>
      <c r="C19" s="324"/>
      <c r="D19" s="324"/>
      <c r="E19" s="324"/>
      <c r="F19" s="324"/>
      <c r="G19" s="352"/>
      <c r="H19" s="353"/>
      <c r="I19" s="352"/>
      <c r="J19" s="353"/>
      <c r="K19" s="352"/>
      <c r="L19" s="353"/>
      <c r="M19" s="352"/>
      <c r="N19" s="353"/>
      <c r="O19" s="399">
        <f t="shared" si="1"/>
        <v>0</v>
      </c>
      <c r="P19" s="397">
        <f t="shared" si="2"/>
        <v>0</v>
      </c>
      <c r="Q19" s="324"/>
      <c r="R19" s="324"/>
      <c r="S19" s="324"/>
      <c r="T19" s="324"/>
      <c r="U19" s="324"/>
    </row>
    <row r="20" spans="1:21" s="362" customFormat="1" ht="15.75">
      <c r="A20" s="761"/>
      <c r="B20" s="761"/>
      <c r="C20" s="324"/>
      <c r="D20" s="324"/>
      <c r="E20" s="324"/>
      <c r="F20" s="324"/>
      <c r="G20" s="352"/>
      <c r="H20" s="353"/>
      <c r="I20" s="352"/>
      <c r="J20" s="353"/>
      <c r="K20" s="352"/>
      <c r="L20" s="353"/>
      <c r="M20" s="352"/>
      <c r="N20" s="353"/>
      <c r="O20" s="399">
        <f t="shared" si="1"/>
        <v>0</v>
      </c>
      <c r="P20" s="397">
        <f t="shared" si="2"/>
        <v>0</v>
      </c>
      <c r="Q20" s="324"/>
      <c r="R20" s="324"/>
      <c r="S20" s="324"/>
      <c r="T20" s="324"/>
      <c r="U20" s="324"/>
    </row>
    <row r="21" spans="1:21" s="362" customFormat="1" ht="15.75">
      <c r="A21" s="761"/>
      <c r="B21" s="761"/>
      <c r="C21" s="324"/>
      <c r="D21" s="324"/>
      <c r="E21" s="324"/>
      <c r="F21" s="324"/>
      <c r="G21" s="352"/>
      <c r="H21" s="353"/>
      <c r="I21" s="352"/>
      <c r="J21" s="353"/>
      <c r="K21" s="352"/>
      <c r="L21" s="353"/>
      <c r="M21" s="352"/>
      <c r="N21" s="353"/>
      <c r="O21" s="399">
        <f t="shared" si="1"/>
        <v>0</v>
      </c>
      <c r="P21" s="397">
        <f t="shared" si="2"/>
        <v>0</v>
      </c>
      <c r="Q21" s="324"/>
      <c r="R21" s="324"/>
      <c r="S21" s="324"/>
      <c r="T21" s="324"/>
      <c r="U21" s="324"/>
    </row>
    <row r="22" spans="1:21" s="362" customFormat="1" ht="15.75">
      <c r="A22" s="762"/>
      <c r="B22" s="762"/>
      <c r="C22" s="324"/>
      <c r="D22" s="324"/>
      <c r="E22" s="324"/>
      <c r="F22" s="324"/>
      <c r="G22" s="352"/>
      <c r="H22" s="353"/>
      <c r="I22" s="352"/>
      <c r="J22" s="353"/>
      <c r="K22" s="352"/>
      <c r="L22" s="353"/>
      <c r="M22" s="352"/>
      <c r="N22" s="353"/>
      <c r="O22" s="399">
        <f t="shared" si="1"/>
        <v>0</v>
      </c>
      <c r="P22" s="397">
        <f t="shared" si="2"/>
        <v>0</v>
      </c>
      <c r="Q22" s="324"/>
      <c r="R22" s="324"/>
      <c r="S22" s="324"/>
      <c r="T22" s="324"/>
      <c r="U22" s="324"/>
    </row>
    <row r="23" spans="1:21" s="362" customFormat="1" ht="15.75">
      <c r="A23" s="778" t="s">
        <v>1435</v>
      </c>
      <c r="B23" s="760"/>
      <c r="C23" s="324"/>
      <c r="D23" s="324"/>
      <c r="E23" s="324"/>
      <c r="F23" s="324"/>
      <c r="G23" s="352"/>
      <c r="H23" s="353"/>
      <c r="I23" s="352"/>
      <c r="J23" s="353"/>
      <c r="K23" s="352"/>
      <c r="L23" s="353"/>
      <c r="M23" s="352"/>
      <c r="N23" s="353"/>
      <c r="O23" s="399">
        <f t="shared" si="1"/>
        <v>0</v>
      </c>
      <c r="P23" s="397">
        <f t="shared" si="2"/>
        <v>0</v>
      </c>
      <c r="Q23" s="324"/>
      <c r="R23" s="324"/>
      <c r="S23" s="324"/>
      <c r="T23" s="324"/>
      <c r="U23" s="324"/>
    </row>
    <row r="24" spans="1:21" s="362" customFormat="1" ht="15.75">
      <c r="A24" s="778"/>
      <c r="B24" s="761"/>
      <c r="C24" s="324"/>
      <c r="D24" s="324"/>
      <c r="E24" s="324"/>
      <c r="F24" s="324"/>
      <c r="G24" s="352"/>
      <c r="H24" s="353"/>
      <c r="I24" s="352"/>
      <c r="J24" s="353"/>
      <c r="K24" s="352"/>
      <c r="L24" s="353"/>
      <c r="M24" s="352"/>
      <c r="N24" s="353"/>
      <c r="O24" s="399">
        <f t="shared" si="1"/>
        <v>0</v>
      </c>
      <c r="P24" s="397">
        <f t="shared" si="2"/>
        <v>0</v>
      </c>
      <c r="Q24" s="324"/>
      <c r="R24" s="324"/>
      <c r="S24" s="324"/>
      <c r="T24" s="324"/>
      <c r="U24" s="324"/>
    </row>
    <row r="25" spans="1:21" s="362" customFormat="1" ht="15.75">
      <c r="A25" s="778"/>
      <c r="B25" s="761"/>
      <c r="C25" s="324"/>
      <c r="D25" s="324"/>
      <c r="E25" s="324"/>
      <c r="F25" s="324"/>
      <c r="G25" s="352"/>
      <c r="H25" s="353"/>
      <c r="I25" s="352"/>
      <c r="J25" s="353"/>
      <c r="K25" s="352"/>
      <c r="L25" s="353"/>
      <c r="M25" s="352"/>
      <c r="N25" s="353"/>
      <c r="O25" s="399">
        <f t="shared" si="1"/>
        <v>0</v>
      </c>
      <c r="P25" s="397">
        <f t="shared" si="2"/>
        <v>0</v>
      </c>
      <c r="Q25" s="324"/>
      <c r="R25" s="324"/>
      <c r="S25" s="324"/>
      <c r="T25" s="324"/>
      <c r="U25" s="324"/>
    </row>
    <row r="26" spans="1:21" s="362" customFormat="1" ht="15.75">
      <c r="A26" s="778"/>
      <c r="B26" s="761"/>
      <c r="C26" s="324"/>
      <c r="D26" s="324"/>
      <c r="E26" s="324"/>
      <c r="F26" s="324"/>
      <c r="G26" s="352"/>
      <c r="H26" s="353"/>
      <c r="I26" s="352"/>
      <c r="J26" s="353"/>
      <c r="K26" s="352"/>
      <c r="L26" s="353"/>
      <c r="M26" s="352"/>
      <c r="N26" s="353"/>
      <c r="O26" s="399">
        <f t="shared" si="1"/>
        <v>0</v>
      </c>
      <c r="P26" s="397">
        <f t="shared" si="2"/>
        <v>0</v>
      </c>
      <c r="Q26" s="324"/>
      <c r="R26" s="324"/>
      <c r="S26" s="324"/>
      <c r="T26" s="324"/>
      <c r="U26" s="324"/>
    </row>
    <row r="27" spans="1:21" s="362" customFormat="1" ht="15.75">
      <c r="A27" s="778"/>
      <c r="B27" s="761"/>
      <c r="C27" s="324"/>
      <c r="D27" s="324"/>
      <c r="E27" s="324"/>
      <c r="F27" s="324"/>
      <c r="G27" s="352"/>
      <c r="H27" s="353"/>
      <c r="I27" s="352"/>
      <c r="J27" s="353"/>
      <c r="K27" s="352"/>
      <c r="L27" s="353"/>
      <c r="M27" s="352"/>
      <c r="N27" s="353"/>
      <c r="O27" s="399">
        <f t="shared" si="1"/>
        <v>0</v>
      </c>
      <c r="P27" s="397">
        <f t="shared" si="2"/>
        <v>0</v>
      </c>
      <c r="Q27" s="324"/>
      <c r="R27" s="324"/>
      <c r="S27" s="324"/>
      <c r="T27" s="324"/>
      <c r="U27" s="324"/>
    </row>
    <row r="28" spans="1:21" ht="15.75">
      <c r="A28" s="778"/>
      <c r="B28" s="762"/>
      <c r="C28" s="324"/>
      <c r="D28" s="324"/>
      <c r="E28" s="324"/>
      <c r="F28" s="324"/>
      <c r="G28" s="324"/>
      <c r="H28" s="353"/>
      <c r="I28" s="324"/>
      <c r="J28" s="353"/>
      <c r="K28" s="324"/>
      <c r="L28" s="353"/>
      <c r="M28" s="324"/>
      <c r="N28" s="353"/>
      <c r="O28" s="399">
        <f t="shared" si="1"/>
        <v>0</v>
      </c>
      <c r="P28" s="397">
        <f t="shared" si="2"/>
        <v>0</v>
      </c>
      <c r="Q28" s="324"/>
      <c r="R28" s="71"/>
      <c r="S28" s="324"/>
      <c r="T28" s="324"/>
      <c r="U28" s="324"/>
    </row>
    <row r="29" spans="1:21" ht="15.75">
      <c r="A29" s="295"/>
      <c r="B29" s="296"/>
      <c r="C29" s="296"/>
      <c r="D29" s="295" t="s">
        <v>1433</v>
      </c>
      <c r="E29" s="296"/>
      <c r="F29" s="297"/>
      <c r="G29" s="75">
        <f t="shared" ref="G29:P29" si="3">SUM(G10:G28)</f>
        <v>0</v>
      </c>
      <c r="H29" s="235">
        <f t="shared" si="3"/>
        <v>0</v>
      </c>
      <c r="I29" s="75">
        <f t="shared" si="3"/>
        <v>0</v>
      </c>
      <c r="J29" s="235">
        <f t="shared" si="3"/>
        <v>0</v>
      </c>
      <c r="K29" s="75">
        <f t="shared" si="3"/>
        <v>0</v>
      </c>
      <c r="L29" s="235">
        <f t="shared" si="3"/>
        <v>0</v>
      </c>
      <c r="M29" s="75">
        <f t="shared" si="3"/>
        <v>0</v>
      </c>
      <c r="N29" s="235">
        <f t="shared" si="3"/>
        <v>0</v>
      </c>
      <c r="O29" s="235">
        <f t="shared" si="3"/>
        <v>0</v>
      </c>
      <c r="P29" s="235">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70"/>
  <sheetViews>
    <sheetView zoomScale="80" zoomScaleNormal="80" workbookViewId="0">
      <pane ySplit="8" topLeftCell="A9" activePane="bottomLeft" state="frozen"/>
      <selection activeCell="K7" sqref="K7"/>
      <selection pane="bottomLeft" activeCell="E29" sqref="E29"/>
    </sheetView>
  </sheetViews>
  <sheetFormatPr baseColWidth="10" defaultColWidth="11.42578125" defaultRowHeight="15"/>
  <cols>
    <col min="1" max="1" width="35.7109375" style="362" customWidth="1"/>
    <col min="2" max="2" width="35.85546875" style="362" customWidth="1"/>
    <col min="3" max="6" width="27.42578125" style="362" customWidth="1"/>
    <col min="7" max="7" width="15.28515625" style="362" customWidth="1"/>
    <col min="8" max="8" width="11.42578125" style="233"/>
    <col min="9" max="9" width="15.28515625" style="362" customWidth="1"/>
    <col min="10" max="10" width="18.85546875" style="233" customWidth="1"/>
    <col min="11" max="11" width="11.42578125" style="362"/>
    <col min="12" max="12" width="11.42578125" style="233"/>
    <col min="13" max="13" width="11.42578125" style="362"/>
    <col min="14" max="14" width="11.42578125" style="233"/>
    <col min="15" max="15" width="15.28515625" style="362" customWidth="1"/>
    <col min="16" max="16" width="18.28515625" style="233" customWidth="1"/>
    <col min="17" max="17" width="14.140625" style="362" hidden="1" customWidth="1"/>
    <col min="18" max="20" width="14.140625" style="362" customWidth="1"/>
    <col min="21" max="21" width="17" style="362" customWidth="1"/>
    <col min="22" max="16384" width="11.42578125" style="362"/>
  </cols>
  <sheetData>
    <row r="1" spans="1:42" ht="24.75" customHeight="1">
      <c r="A1" s="404"/>
      <c r="B1" s="404"/>
      <c r="C1" s="404"/>
      <c r="D1" s="404"/>
      <c r="E1" s="781" t="s">
        <v>1480</v>
      </c>
      <c r="F1" s="781"/>
      <c r="G1" s="781"/>
      <c r="H1" s="781"/>
      <c r="I1" s="781"/>
      <c r="J1" s="781"/>
      <c r="K1" s="781"/>
      <c r="L1" s="781"/>
      <c r="M1" s="405"/>
      <c r="N1" s="405"/>
      <c r="O1" s="405"/>
      <c r="P1" s="405"/>
      <c r="Q1" s="405"/>
      <c r="R1" s="405"/>
      <c r="S1" s="405"/>
      <c r="T1" s="405"/>
      <c r="U1" s="405"/>
      <c r="V1" s="405"/>
      <c r="W1" s="405"/>
      <c r="X1" s="405"/>
      <c r="Y1" s="405"/>
      <c r="Z1" s="405"/>
      <c r="AA1" s="405"/>
      <c r="AB1" s="404"/>
      <c r="AC1" s="404"/>
      <c r="AD1" s="404"/>
      <c r="AE1" s="404"/>
      <c r="AF1" s="404"/>
      <c r="AG1" s="404"/>
      <c r="AH1" s="404"/>
      <c r="AI1" s="404"/>
      <c r="AJ1" s="404"/>
      <c r="AK1" s="404"/>
      <c r="AL1" s="404"/>
      <c r="AM1" s="404"/>
      <c r="AN1" s="404"/>
      <c r="AO1" s="404"/>
      <c r="AP1" s="404"/>
    </row>
    <row r="2" spans="1:42" ht="18.75">
      <c r="A2" s="403" t="s">
        <v>1355</v>
      </c>
      <c r="B2" s="404"/>
      <c r="C2" s="404"/>
      <c r="D2" s="404"/>
      <c r="E2" s="404"/>
      <c r="F2" s="404"/>
      <c r="G2" s="405"/>
      <c r="H2" s="406"/>
      <c r="I2" s="405"/>
      <c r="J2" s="405"/>
      <c r="K2" s="405"/>
      <c r="L2" s="405"/>
      <c r="M2" s="405"/>
      <c r="N2" s="405"/>
      <c r="O2" s="405"/>
      <c r="P2" s="405"/>
      <c r="Q2" s="405"/>
      <c r="R2" s="405"/>
      <c r="S2" s="405"/>
      <c r="T2" s="405"/>
      <c r="U2" s="405"/>
      <c r="V2" s="405"/>
      <c r="W2" s="405"/>
      <c r="X2" s="405"/>
      <c r="Y2" s="405"/>
      <c r="Z2" s="405"/>
      <c r="AA2" s="405"/>
      <c r="AB2" s="404"/>
      <c r="AC2" s="404"/>
      <c r="AD2" s="404"/>
      <c r="AE2" s="404"/>
      <c r="AF2" s="404"/>
      <c r="AG2" s="404"/>
      <c r="AH2" s="404"/>
      <c r="AI2" s="404"/>
      <c r="AJ2" s="404"/>
      <c r="AK2" s="404"/>
      <c r="AL2" s="404"/>
      <c r="AM2" s="404"/>
      <c r="AN2" s="404"/>
      <c r="AO2" s="404"/>
      <c r="AP2" s="404"/>
    </row>
    <row r="3" spans="1:42" ht="18.75">
      <c r="A3" s="403" t="s">
        <v>1486</v>
      </c>
      <c r="B3" s="404"/>
      <c r="C3" s="404"/>
      <c r="D3" s="404"/>
      <c r="E3" s="404"/>
      <c r="F3" s="404"/>
      <c r="G3" s="405"/>
      <c r="H3" s="406"/>
      <c r="I3" s="405"/>
      <c r="J3" s="405"/>
      <c r="K3" s="405"/>
      <c r="L3" s="405"/>
      <c r="M3" s="405"/>
      <c r="N3" s="405"/>
      <c r="O3" s="405"/>
      <c r="P3" s="405"/>
      <c r="Q3" s="405"/>
      <c r="R3" s="405"/>
      <c r="S3" s="405"/>
      <c r="T3" s="405"/>
      <c r="U3" s="405"/>
      <c r="V3" s="405"/>
      <c r="W3" s="405"/>
      <c r="X3" s="405"/>
      <c r="Y3" s="405"/>
      <c r="Z3" s="405"/>
      <c r="AA3" s="405"/>
      <c r="AB3" s="404"/>
      <c r="AC3" s="404"/>
      <c r="AD3" s="404"/>
      <c r="AE3" s="404"/>
      <c r="AF3" s="404"/>
      <c r="AG3" s="404"/>
      <c r="AH3" s="404"/>
      <c r="AI3" s="404"/>
      <c r="AJ3" s="404"/>
      <c r="AK3" s="404"/>
      <c r="AL3" s="404"/>
      <c r="AM3" s="404"/>
      <c r="AN3" s="404"/>
      <c r="AO3" s="404"/>
      <c r="AP3" s="404"/>
    </row>
    <row r="4" spans="1:42" s="404" customFormat="1" ht="18.75">
      <c r="A4" s="403" t="s">
        <v>1497</v>
      </c>
      <c r="G4" s="405"/>
      <c r="H4" s="406"/>
      <c r="I4" s="405"/>
      <c r="J4" s="405"/>
      <c r="K4" s="405"/>
      <c r="L4" s="405"/>
      <c r="M4" s="405"/>
      <c r="N4" s="405"/>
      <c r="O4" s="405"/>
      <c r="P4" s="405"/>
      <c r="Q4" s="405"/>
      <c r="R4" s="405"/>
      <c r="S4" s="405"/>
      <c r="T4" s="405"/>
      <c r="U4" s="405"/>
      <c r="V4" s="405"/>
      <c r="W4" s="405"/>
      <c r="X4" s="405"/>
      <c r="Y4" s="405"/>
      <c r="Z4" s="405"/>
      <c r="AA4" s="405"/>
    </row>
    <row r="5" spans="1:42" s="404" customFormat="1" ht="18.75" customHeight="1">
      <c r="A5" s="407" t="s">
        <v>1487</v>
      </c>
      <c r="B5" s="408"/>
      <c r="C5" s="408"/>
      <c r="D5" s="408"/>
      <c r="E5" s="408"/>
      <c r="F5" s="408"/>
      <c r="G5" s="408"/>
      <c r="H5" s="408"/>
      <c r="I5" s="408"/>
      <c r="J5" s="408"/>
      <c r="K5" s="408"/>
      <c r="L5" s="408"/>
      <c r="M5" s="408"/>
      <c r="N5" s="408"/>
      <c r="O5" s="408"/>
      <c r="P5" s="408"/>
      <c r="Q5" s="408"/>
      <c r="R5" s="408"/>
      <c r="S5" s="408"/>
      <c r="T5" s="408"/>
      <c r="U5" s="408"/>
    </row>
    <row r="6" spans="1:42" ht="15" customHeight="1">
      <c r="A6" s="706" t="s">
        <v>97</v>
      </c>
      <c r="B6" s="705" t="s">
        <v>111</v>
      </c>
      <c r="C6" s="718" t="s">
        <v>86</v>
      </c>
      <c r="D6" s="718" t="s">
        <v>87</v>
      </c>
      <c r="E6" s="718" t="s">
        <v>392</v>
      </c>
      <c r="F6" s="718" t="s">
        <v>88</v>
      </c>
      <c r="G6" s="721" t="s">
        <v>100</v>
      </c>
      <c r="H6" s="722"/>
      <c r="I6" s="722"/>
      <c r="J6" s="722"/>
      <c r="K6" s="722"/>
      <c r="L6" s="722"/>
      <c r="M6" s="722"/>
      <c r="N6" s="723"/>
      <c r="O6" s="724" t="s">
        <v>101</v>
      </c>
      <c r="P6" s="725"/>
      <c r="Q6" s="705" t="s">
        <v>102</v>
      </c>
      <c r="R6" s="705" t="s">
        <v>103</v>
      </c>
      <c r="S6" s="705" t="s">
        <v>110</v>
      </c>
      <c r="T6" s="705" t="s">
        <v>109</v>
      </c>
      <c r="U6" s="728" t="s">
        <v>89</v>
      </c>
    </row>
    <row r="7" spans="1:42" ht="15" customHeight="1">
      <c r="A7" s="706"/>
      <c r="B7" s="706"/>
      <c r="C7" s="719"/>
      <c r="D7" s="719"/>
      <c r="E7" s="719"/>
      <c r="F7" s="719"/>
      <c r="G7" s="721" t="s">
        <v>104</v>
      </c>
      <c r="H7" s="723"/>
      <c r="I7" s="721" t="s">
        <v>105</v>
      </c>
      <c r="J7" s="723"/>
      <c r="K7" s="721" t="s">
        <v>106</v>
      </c>
      <c r="L7" s="723"/>
      <c r="M7" s="721" t="s">
        <v>107</v>
      </c>
      <c r="N7" s="723"/>
      <c r="O7" s="726"/>
      <c r="P7" s="727"/>
      <c r="Q7" s="706"/>
      <c r="R7" s="706"/>
      <c r="S7" s="706"/>
      <c r="T7" s="706"/>
      <c r="U7" s="729"/>
    </row>
    <row r="8" spans="1:42" ht="25.5">
      <c r="A8" s="707"/>
      <c r="B8" s="707"/>
      <c r="C8" s="720"/>
      <c r="D8" s="720"/>
      <c r="E8" s="720"/>
      <c r="F8" s="720"/>
      <c r="G8" s="435" t="s">
        <v>108</v>
      </c>
      <c r="H8" s="435" t="s">
        <v>12</v>
      </c>
      <c r="I8" s="435" t="s">
        <v>108</v>
      </c>
      <c r="J8" s="435" t="s">
        <v>12</v>
      </c>
      <c r="K8" s="435" t="s">
        <v>108</v>
      </c>
      <c r="L8" s="435" t="s">
        <v>12</v>
      </c>
      <c r="M8" s="435" t="s">
        <v>108</v>
      </c>
      <c r="N8" s="435" t="s">
        <v>12</v>
      </c>
      <c r="O8" s="435" t="s">
        <v>108</v>
      </c>
      <c r="P8" s="435" t="s">
        <v>12</v>
      </c>
      <c r="Q8" s="707"/>
      <c r="R8" s="707"/>
      <c r="S8" s="707"/>
      <c r="T8" s="707"/>
      <c r="U8" s="730"/>
    </row>
    <row r="9" spans="1:42" ht="15.75">
      <c r="A9" s="436"/>
      <c r="B9" s="437"/>
      <c r="C9" s="438"/>
      <c r="D9" s="438"/>
      <c r="E9" s="439"/>
      <c r="F9" s="438"/>
      <c r="G9" s="440"/>
      <c r="H9" s="440"/>
      <c r="I9" s="440"/>
      <c r="J9" s="440"/>
      <c r="K9" s="440"/>
      <c r="L9" s="440"/>
      <c r="M9" s="440"/>
      <c r="N9" s="440"/>
      <c r="O9" s="440"/>
      <c r="P9" s="440"/>
      <c r="Q9" s="441"/>
      <c r="R9" s="441"/>
      <c r="S9" s="441"/>
      <c r="T9" s="441"/>
      <c r="U9" s="442"/>
    </row>
    <row r="10" spans="1:42" ht="15.75" customHeight="1">
      <c r="A10" s="760" t="s">
        <v>1488</v>
      </c>
      <c r="B10" s="760" t="s">
        <v>1489</v>
      </c>
      <c r="C10" s="324"/>
      <c r="D10" s="324"/>
      <c r="E10" s="324"/>
      <c r="F10" s="324"/>
      <c r="G10" s="352"/>
      <c r="H10" s="353"/>
      <c r="I10" s="352"/>
      <c r="J10" s="353"/>
      <c r="K10" s="352"/>
      <c r="L10" s="353"/>
      <c r="M10" s="352"/>
      <c r="N10" s="353"/>
      <c r="O10" s="399">
        <f t="shared" ref="O10:P62" si="0">G10+I10+K10+M10</f>
        <v>0</v>
      </c>
      <c r="P10" s="397">
        <f t="shared" si="0"/>
        <v>0</v>
      </c>
      <c r="Q10" s="324"/>
      <c r="R10" s="324"/>
      <c r="S10" s="324"/>
      <c r="T10" s="324"/>
      <c r="U10" s="324"/>
    </row>
    <row r="11" spans="1:42" ht="15.75">
      <c r="A11" s="761"/>
      <c r="B11" s="761"/>
      <c r="C11" s="324"/>
      <c r="D11" s="324"/>
      <c r="E11" s="324"/>
      <c r="F11" s="324"/>
      <c r="G11" s="352"/>
      <c r="H11" s="353"/>
      <c r="I11" s="352"/>
      <c r="J11" s="353"/>
      <c r="K11" s="352"/>
      <c r="L11" s="353"/>
      <c r="M11" s="352"/>
      <c r="N11" s="353"/>
      <c r="O11" s="399">
        <f t="shared" si="0"/>
        <v>0</v>
      </c>
      <c r="P11" s="397">
        <f t="shared" si="0"/>
        <v>0</v>
      </c>
      <c r="Q11" s="324"/>
      <c r="R11" s="324"/>
      <c r="S11" s="324"/>
      <c r="T11" s="324"/>
      <c r="U11" s="324"/>
    </row>
    <row r="12" spans="1:42" ht="15.75">
      <c r="A12" s="761"/>
      <c r="B12" s="761"/>
      <c r="C12" s="324"/>
      <c r="D12" s="324"/>
      <c r="E12" s="324"/>
      <c r="F12" s="324"/>
      <c r="G12" s="352"/>
      <c r="H12" s="353"/>
      <c r="I12" s="352"/>
      <c r="J12" s="353"/>
      <c r="K12" s="352"/>
      <c r="L12" s="353"/>
      <c r="M12" s="352"/>
      <c r="N12" s="353"/>
      <c r="O12" s="399">
        <f t="shared" si="0"/>
        <v>0</v>
      </c>
      <c r="P12" s="397">
        <f t="shared" si="0"/>
        <v>0</v>
      </c>
      <c r="Q12" s="324"/>
      <c r="R12" s="324"/>
      <c r="S12" s="324"/>
      <c r="T12" s="324"/>
      <c r="U12" s="324"/>
    </row>
    <row r="13" spans="1:42" ht="15.75">
      <c r="A13" s="761"/>
      <c r="B13" s="761"/>
      <c r="C13" s="324"/>
      <c r="D13" s="324"/>
      <c r="E13" s="324"/>
      <c r="F13" s="324"/>
      <c r="G13" s="352"/>
      <c r="H13" s="353"/>
      <c r="I13" s="352"/>
      <c r="J13" s="353"/>
      <c r="K13" s="352"/>
      <c r="L13" s="353"/>
      <c r="M13" s="352"/>
      <c r="N13" s="353"/>
      <c r="O13" s="399">
        <f t="shared" ref="O13:O25" si="1">G13+I13+K13+M13</f>
        <v>0</v>
      </c>
      <c r="P13" s="397">
        <f t="shared" ref="P13:P25" si="2">H13+J13+L13+N13</f>
        <v>0</v>
      </c>
      <c r="Q13" s="324"/>
      <c r="R13" s="324"/>
      <c r="S13" s="324"/>
      <c r="T13" s="324"/>
      <c r="U13" s="324"/>
    </row>
    <row r="14" spans="1:42" ht="15.75">
      <c r="A14" s="761"/>
      <c r="B14" s="761"/>
      <c r="C14" s="324"/>
      <c r="D14" s="324"/>
      <c r="E14" s="324"/>
      <c r="F14" s="324"/>
      <c r="G14" s="352"/>
      <c r="H14" s="353"/>
      <c r="I14" s="352"/>
      <c r="J14" s="353"/>
      <c r="K14" s="352"/>
      <c r="L14" s="353"/>
      <c r="M14" s="352"/>
      <c r="N14" s="353"/>
      <c r="O14" s="399">
        <f t="shared" si="1"/>
        <v>0</v>
      </c>
      <c r="P14" s="397">
        <f t="shared" si="2"/>
        <v>0</v>
      </c>
      <c r="Q14" s="324"/>
      <c r="R14" s="324"/>
      <c r="S14" s="324"/>
      <c r="T14" s="324"/>
      <c r="U14" s="324"/>
    </row>
    <row r="15" spans="1:42" ht="15.75">
      <c r="A15" s="761"/>
      <c r="B15" s="761"/>
      <c r="C15" s="324"/>
      <c r="D15" s="324"/>
      <c r="E15" s="324"/>
      <c r="F15" s="324"/>
      <c r="G15" s="352"/>
      <c r="H15" s="353"/>
      <c r="I15" s="352"/>
      <c r="J15" s="353"/>
      <c r="K15" s="352"/>
      <c r="L15" s="353"/>
      <c r="M15" s="352"/>
      <c r="N15" s="353"/>
      <c r="O15" s="399">
        <f t="shared" si="1"/>
        <v>0</v>
      </c>
      <c r="P15" s="397">
        <f t="shared" si="2"/>
        <v>0</v>
      </c>
      <c r="Q15" s="324"/>
      <c r="R15" s="324"/>
      <c r="S15" s="324"/>
      <c r="T15" s="324"/>
      <c r="U15" s="324"/>
    </row>
    <row r="16" spans="1:42" ht="15.75">
      <c r="A16" s="761"/>
      <c r="B16" s="761"/>
      <c r="C16" s="324"/>
      <c r="D16" s="324"/>
      <c r="E16" s="324"/>
      <c r="F16" s="324"/>
      <c r="G16" s="352"/>
      <c r="H16" s="353"/>
      <c r="I16" s="352"/>
      <c r="J16" s="353"/>
      <c r="K16" s="352"/>
      <c r="L16" s="353"/>
      <c r="M16" s="352"/>
      <c r="N16" s="353"/>
      <c r="O16" s="399">
        <f t="shared" si="1"/>
        <v>0</v>
      </c>
      <c r="P16" s="397">
        <f t="shared" si="2"/>
        <v>0</v>
      </c>
      <c r="Q16" s="324"/>
      <c r="R16" s="324"/>
      <c r="S16" s="324"/>
      <c r="T16" s="324"/>
      <c r="U16" s="324"/>
    </row>
    <row r="17" spans="1:21" ht="15.75">
      <c r="A17" s="761"/>
      <c r="B17" s="762"/>
      <c r="C17" s="324"/>
      <c r="D17" s="324"/>
      <c r="E17" s="324"/>
      <c r="F17" s="324"/>
      <c r="G17" s="352"/>
      <c r="H17" s="353"/>
      <c r="I17" s="352"/>
      <c r="J17" s="353"/>
      <c r="K17" s="352"/>
      <c r="L17" s="353"/>
      <c r="M17" s="352"/>
      <c r="N17" s="353"/>
      <c r="O17" s="399">
        <f t="shared" si="1"/>
        <v>0</v>
      </c>
      <c r="P17" s="397">
        <f t="shared" si="2"/>
        <v>0</v>
      </c>
      <c r="Q17" s="324"/>
      <c r="R17" s="324"/>
      <c r="S17" s="324"/>
      <c r="T17" s="324"/>
      <c r="U17" s="324"/>
    </row>
    <row r="18" spans="1:21" ht="15.75">
      <c r="A18" s="761"/>
      <c r="B18" s="760" t="s">
        <v>1490</v>
      </c>
      <c r="C18" s="324"/>
      <c r="D18" s="324"/>
      <c r="E18" s="324"/>
      <c r="F18" s="324"/>
      <c r="G18" s="352"/>
      <c r="H18" s="353"/>
      <c r="I18" s="352"/>
      <c r="J18" s="353"/>
      <c r="K18" s="352"/>
      <c r="L18" s="353"/>
      <c r="M18" s="352"/>
      <c r="N18" s="353"/>
      <c r="O18" s="399">
        <f t="shared" si="1"/>
        <v>0</v>
      </c>
      <c r="P18" s="397">
        <f t="shared" si="2"/>
        <v>0</v>
      </c>
      <c r="Q18" s="324"/>
      <c r="R18" s="324"/>
      <c r="S18" s="324"/>
      <c r="T18" s="324"/>
      <c r="U18" s="324"/>
    </row>
    <row r="19" spans="1:21" ht="15.75">
      <c r="A19" s="761"/>
      <c r="B19" s="761"/>
      <c r="C19" s="324"/>
      <c r="D19" s="324"/>
      <c r="E19" s="324"/>
      <c r="F19" s="324"/>
      <c r="G19" s="352"/>
      <c r="H19" s="353"/>
      <c r="I19" s="352"/>
      <c r="J19" s="353"/>
      <c r="K19" s="352"/>
      <c r="L19" s="353"/>
      <c r="M19" s="352"/>
      <c r="N19" s="353"/>
      <c r="O19" s="399"/>
      <c r="P19" s="397"/>
      <c r="Q19" s="324"/>
      <c r="R19" s="324"/>
      <c r="S19" s="324"/>
      <c r="T19" s="324"/>
      <c r="U19" s="324"/>
    </row>
    <row r="20" spans="1:21" ht="15.75">
      <c r="A20" s="761"/>
      <c r="B20" s="761"/>
      <c r="C20" s="324"/>
      <c r="D20" s="324"/>
      <c r="E20" s="324"/>
      <c r="F20" s="324"/>
      <c r="G20" s="352"/>
      <c r="H20" s="353"/>
      <c r="I20" s="352"/>
      <c r="J20" s="353"/>
      <c r="K20" s="352"/>
      <c r="L20" s="353"/>
      <c r="M20" s="352"/>
      <c r="N20" s="353"/>
      <c r="O20" s="399"/>
      <c r="P20" s="397"/>
      <c r="Q20" s="324"/>
      <c r="R20" s="324"/>
      <c r="S20" s="324"/>
      <c r="T20" s="324"/>
      <c r="U20" s="324"/>
    </row>
    <row r="21" spans="1:21" ht="15.75">
      <c r="A21" s="761"/>
      <c r="B21" s="761"/>
      <c r="C21" s="324"/>
      <c r="D21" s="324"/>
      <c r="E21" s="324"/>
      <c r="F21" s="324"/>
      <c r="G21" s="352"/>
      <c r="H21" s="353"/>
      <c r="I21" s="352"/>
      <c r="J21" s="353"/>
      <c r="K21" s="352"/>
      <c r="L21" s="353"/>
      <c r="M21" s="352"/>
      <c r="N21" s="353"/>
      <c r="O21" s="399"/>
      <c r="P21" s="397"/>
      <c r="Q21" s="324"/>
      <c r="R21" s="324"/>
      <c r="S21" s="324"/>
      <c r="T21" s="324"/>
      <c r="U21" s="324"/>
    </row>
    <row r="22" spans="1:21" ht="15.75">
      <c r="A22" s="761"/>
      <c r="B22" s="761"/>
      <c r="C22" s="324"/>
      <c r="D22" s="324"/>
      <c r="E22" s="324"/>
      <c r="F22" s="324"/>
      <c r="G22" s="352"/>
      <c r="H22" s="353"/>
      <c r="I22" s="352"/>
      <c r="J22" s="353"/>
      <c r="K22" s="352"/>
      <c r="L22" s="353"/>
      <c r="M22" s="352"/>
      <c r="N22" s="353"/>
      <c r="O22" s="399"/>
      <c r="P22" s="397"/>
      <c r="Q22" s="324"/>
      <c r="R22" s="324"/>
      <c r="S22" s="324"/>
      <c r="T22" s="324"/>
      <c r="U22" s="324"/>
    </row>
    <row r="23" spans="1:21" ht="15.75">
      <c r="A23" s="761"/>
      <c r="B23" s="761"/>
      <c r="C23" s="324"/>
      <c r="D23" s="324"/>
      <c r="E23" s="324"/>
      <c r="F23" s="324"/>
      <c r="G23" s="352"/>
      <c r="H23" s="353"/>
      <c r="I23" s="352"/>
      <c r="J23" s="353"/>
      <c r="K23" s="352"/>
      <c r="L23" s="353"/>
      <c r="M23" s="352"/>
      <c r="N23" s="353"/>
      <c r="O23" s="399">
        <f t="shared" si="1"/>
        <v>0</v>
      </c>
      <c r="P23" s="397">
        <f t="shared" si="2"/>
        <v>0</v>
      </c>
      <c r="Q23" s="324"/>
      <c r="R23" s="324"/>
      <c r="S23" s="324"/>
      <c r="T23" s="324"/>
      <c r="U23" s="324"/>
    </row>
    <row r="24" spans="1:21" ht="15.75">
      <c r="A24" s="761"/>
      <c r="B24" s="762"/>
      <c r="C24" s="324"/>
      <c r="D24" s="324"/>
      <c r="E24" s="324"/>
      <c r="F24" s="324"/>
      <c r="G24" s="352"/>
      <c r="H24" s="353"/>
      <c r="I24" s="352"/>
      <c r="J24" s="353"/>
      <c r="K24" s="352"/>
      <c r="L24" s="353"/>
      <c r="M24" s="352"/>
      <c r="N24" s="353"/>
      <c r="O24" s="399">
        <f t="shared" si="1"/>
        <v>0</v>
      </c>
      <c r="P24" s="397">
        <f t="shared" si="2"/>
        <v>0</v>
      </c>
      <c r="Q24" s="324"/>
      <c r="R24" s="324"/>
      <c r="S24" s="324"/>
      <c r="T24" s="324"/>
      <c r="U24" s="324"/>
    </row>
    <row r="25" spans="1:21" ht="15.75">
      <c r="A25" s="761"/>
      <c r="B25" s="760" t="s">
        <v>1491</v>
      </c>
      <c r="C25" s="324"/>
      <c r="D25" s="324"/>
      <c r="E25" s="324"/>
      <c r="F25" s="324"/>
      <c r="G25" s="352"/>
      <c r="H25" s="353"/>
      <c r="I25" s="352"/>
      <c r="J25" s="353"/>
      <c r="K25" s="352"/>
      <c r="L25" s="353"/>
      <c r="M25" s="352"/>
      <c r="N25" s="353"/>
      <c r="O25" s="399">
        <f t="shared" si="1"/>
        <v>0</v>
      </c>
      <c r="P25" s="397">
        <f t="shared" si="2"/>
        <v>0</v>
      </c>
      <c r="Q25" s="324"/>
      <c r="R25" s="324"/>
      <c r="S25" s="324"/>
      <c r="T25" s="324"/>
      <c r="U25" s="324"/>
    </row>
    <row r="26" spans="1:21" ht="15.75">
      <c r="A26" s="761"/>
      <c r="B26" s="761"/>
      <c r="C26" s="324"/>
      <c r="D26" s="324"/>
      <c r="E26" s="324"/>
      <c r="F26" s="324"/>
      <c r="G26" s="352"/>
      <c r="H26" s="353"/>
      <c r="I26" s="352"/>
      <c r="J26" s="353"/>
      <c r="K26" s="352"/>
      <c r="L26" s="353"/>
      <c r="M26" s="352"/>
      <c r="N26" s="353"/>
      <c r="O26" s="399">
        <f t="shared" si="0"/>
        <v>0</v>
      </c>
      <c r="P26" s="397">
        <f t="shared" si="0"/>
        <v>0</v>
      </c>
      <c r="Q26" s="324"/>
      <c r="R26" s="324"/>
      <c r="S26" s="324"/>
      <c r="T26" s="324"/>
      <c r="U26" s="324"/>
    </row>
    <row r="27" spans="1:21" ht="15.75">
      <c r="A27" s="761"/>
      <c r="B27" s="761"/>
      <c r="C27" s="324"/>
      <c r="D27" s="324"/>
      <c r="E27" s="324"/>
      <c r="F27" s="324"/>
      <c r="G27" s="352"/>
      <c r="H27" s="353"/>
      <c r="I27" s="352"/>
      <c r="J27" s="353"/>
      <c r="K27" s="352"/>
      <c r="L27" s="353"/>
      <c r="M27" s="352"/>
      <c r="N27" s="353"/>
      <c r="O27" s="399">
        <f t="shared" si="0"/>
        <v>0</v>
      </c>
      <c r="P27" s="397">
        <f t="shared" si="0"/>
        <v>0</v>
      </c>
      <c r="Q27" s="324"/>
      <c r="R27" s="324"/>
      <c r="S27" s="324"/>
      <c r="T27" s="324"/>
      <c r="U27" s="324"/>
    </row>
    <row r="28" spans="1:21" ht="15.75">
      <c r="A28" s="761"/>
      <c r="B28" s="762"/>
      <c r="C28" s="324"/>
      <c r="D28" s="324"/>
      <c r="E28" s="324"/>
      <c r="F28" s="324"/>
      <c r="G28" s="352"/>
      <c r="H28" s="353"/>
      <c r="I28" s="352"/>
      <c r="J28" s="353"/>
      <c r="K28" s="352"/>
      <c r="L28" s="353"/>
      <c r="M28" s="352"/>
      <c r="N28" s="353"/>
      <c r="O28" s="399">
        <f t="shared" si="0"/>
        <v>0</v>
      </c>
      <c r="P28" s="397">
        <f t="shared" si="0"/>
        <v>0</v>
      </c>
      <c r="Q28" s="324"/>
      <c r="R28" s="324"/>
      <c r="S28" s="324"/>
      <c r="T28" s="324"/>
      <c r="U28" s="324"/>
    </row>
    <row r="29" spans="1:21" ht="15.75">
      <c r="A29" s="761"/>
      <c r="B29" s="760" t="s">
        <v>1492</v>
      </c>
      <c r="C29" s="324"/>
      <c r="D29" s="324"/>
      <c r="E29" s="324"/>
      <c r="F29" s="324"/>
      <c r="G29" s="352"/>
      <c r="H29" s="353"/>
      <c r="I29" s="352"/>
      <c r="J29" s="353"/>
      <c r="K29" s="352"/>
      <c r="L29" s="353"/>
      <c r="M29" s="352"/>
      <c r="N29" s="353"/>
      <c r="O29" s="399">
        <f t="shared" si="0"/>
        <v>0</v>
      </c>
      <c r="P29" s="397">
        <f t="shared" si="0"/>
        <v>0</v>
      </c>
      <c r="Q29" s="324"/>
      <c r="R29" s="324"/>
      <c r="S29" s="324"/>
      <c r="T29" s="324"/>
      <c r="U29" s="324"/>
    </row>
    <row r="30" spans="1:21" ht="15.75">
      <c r="A30" s="761"/>
      <c r="B30" s="761"/>
      <c r="C30" s="324"/>
      <c r="D30" s="324"/>
      <c r="E30" s="324"/>
      <c r="F30" s="324"/>
      <c r="G30" s="352"/>
      <c r="H30" s="353"/>
      <c r="I30" s="352"/>
      <c r="J30" s="353"/>
      <c r="K30" s="352"/>
      <c r="L30" s="353"/>
      <c r="M30" s="352"/>
      <c r="N30" s="353"/>
      <c r="O30" s="399">
        <f t="shared" si="0"/>
        <v>0</v>
      </c>
      <c r="P30" s="397">
        <f t="shared" si="0"/>
        <v>0</v>
      </c>
      <c r="Q30" s="324"/>
      <c r="R30" s="324"/>
      <c r="S30" s="324"/>
      <c r="T30" s="324"/>
      <c r="U30" s="324"/>
    </row>
    <row r="31" spans="1:21" ht="15.75">
      <c r="A31" s="761"/>
      <c r="B31" s="761"/>
      <c r="C31" s="324"/>
      <c r="D31" s="324"/>
      <c r="E31" s="324"/>
      <c r="F31" s="324"/>
      <c r="G31" s="352"/>
      <c r="H31" s="353"/>
      <c r="I31" s="352"/>
      <c r="J31" s="353"/>
      <c r="K31" s="352"/>
      <c r="L31" s="353"/>
      <c r="M31" s="352"/>
      <c r="N31" s="353"/>
      <c r="O31" s="399"/>
      <c r="P31" s="397"/>
      <c r="Q31" s="324"/>
      <c r="R31" s="324"/>
      <c r="S31" s="324"/>
      <c r="T31" s="324"/>
      <c r="U31" s="324"/>
    </row>
    <row r="32" spans="1:21" ht="15.75">
      <c r="A32" s="761"/>
      <c r="B32" s="761"/>
      <c r="C32" s="324"/>
      <c r="D32" s="324"/>
      <c r="E32" s="324"/>
      <c r="F32" s="324"/>
      <c r="G32" s="352"/>
      <c r="H32" s="353"/>
      <c r="I32" s="352"/>
      <c r="J32" s="353"/>
      <c r="K32" s="352"/>
      <c r="L32" s="353"/>
      <c r="M32" s="352"/>
      <c r="N32" s="353"/>
      <c r="O32" s="399"/>
      <c r="P32" s="397"/>
      <c r="Q32" s="324"/>
      <c r="R32" s="324"/>
      <c r="S32" s="324"/>
      <c r="T32" s="324"/>
      <c r="U32" s="324"/>
    </row>
    <row r="33" spans="1:21" ht="15.75">
      <c r="A33" s="761"/>
      <c r="B33" s="761"/>
      <c r="C33" s="324"/>
      <c r="D33" s="324"/>
      <c r="E33" s="324"/>
      <c r="F33" s="324"/>
      <c r="G33" s="352"/>
      <c r="H33" s="353"/>
      <c r="I33" s="352"/>
      <c r="J33" s="353"/>
      <c r="K33" s="352"/>
      <c r="L33" s="353"/>
      <c r="M33" s="352"/>
      <c r="N33" s="353"/>
      <c r="O33" s="399"/>
      <c r="P33" s="397"/>
      <c r="Q33" s="324"/>
      <c r="R33" s="324"/>
      <c r="S33" s="324"/>
      <c r="T33" s="324"/>
      <c r="U33" s="324"/>
    </row>
    <row r="34" spans="1:21" ht="15.75">
      <c r="A34" s="761"/>
      <c r="B34" s="761"/>
      <c r="C34" s="324"/>
      <c r="D34" s="324"/>
      <c r="E34" s="324"/>
      <c r="F34" s="324"/>
      <c r="G34" s="352"/>
      <c r="H34" s="353"/>
      <c r="I34" s="352"/>
      <c r="J34" s="353"/>
      <c r="K34" s="352"/>
      <c r="L34" s="353"/>
      <c r="M34" s="352"/>
      <c r="N34" s="353"/>
      <c r="O34" s="399"/>
      <c r="P34" s="397"/>
      <c r="Q34" s="324"/>
      <c r="R34" s="324"/>
      <c r="S34" s="324"/>
      <c r="T34" s="324"/>
      <c r="U34" s="324"/>
    </row>
    <row r="35" spans="1:21" ht="15.75">
      <c r="A35" s="761"/>
      <c r="B35" s="761"/>
      <c r="C35" s="324"/>
      <c r="D35" s="324"/>
      <c r="E35" s="324"/>
      <c r="F35" s="324"/>
      <c r="G35" s="352"/>
      <c r="H35" s="353"/>
      <c r="I35" s="352"/>
      <c r="J35" s="353"/>
      <c r="K35" s="352"/>
      <c r="L35" s="353"/>
      <c r="M35" s="352"/>
      <c r="N35" s="353"/>
      <c r="O35" s="399">
        <f t="shared" si="0"/>
        <v>0</v>
      </c>
      <c r="P35" s="397">
        <f t="shared" si="0"/>
        <v>0</v>
      </c>
      <c r="Q35" s="324"/>
      <c r="R35" s="324"/>
      <c r="S35" s="324"/>
      <c r="T35" s="324"/>
      <c r="U35" s="324"/>
    </row>
    <row r="36" spans="1:21" ht="15.75">
      <c r="A36" s="761"/>
      <c r="B36" s="761"/>
      <c r="C36" s="324"/>
      <c r="D36" s="324"/>
      <c r="E36" s="324"/>
      <c r="F36" s="324"/>
      <c r="G36" s="352"/>
      <c r="H36" s="353"/>
      <c r="I36" s="352"/>
      <c r="J36" s="353"/>
      <c r="K36" s="352"/>
      <c r="L36" s="353"/>
      <c r="M36" s="352"/>
      <c r="N36" s="353"/>
      <c r="O36" s="399"/>
      <c r="P36" s="397"/>
      <c r="Q36" s="324"/>
      <c r="R36" s="324"/>
      <c r="S36" s="324"/>
      <c r="T36" s="324"/>
      <c r="U36" s="324"/>
    </row>
    <row r="37" spans="1:21" ht="15.75">
      <c r="A37" s="761"/>
      <c r="B37" s="761"/>
      <c r="C37" s="324"/>
      <c r="D37" s="324"/>
      <c r="E37" s="324"/>
      <c r="F37" s="324"/>
      <c r="G37" s="352"/>
      <c r="H37" s="353"/>
      <c r="I37" s="352"/>
      <c r="J37" s="353"/>
      <c r="K37" s="352"/>
      <c r="L37" s="353"/>
      <c r="M37" s="352"/>
      <c r="N37" s="353"/>
      <c r="O37" s="399"/>
      <c r="P37" s="397"/>
      <c r="Q37" s="324"/>
      <c r="R37" s="324"/>
      <c r="S37" s="324"/>
      <c r="T37" s="324"/>
      <c r="U37" s="324"/>
    </row>
    <row r="38" spans="1:21" ht="15.75">
      <c r="A38" s="761"/>
      <c r="B38" s="761"/>
      <c r="C38" s="324"/>
      <c r="D38" s="324"/>
      <c r="E38" s="324"/>
      <c r="F38" s="324"/>
      <c r="G38" s="352"/>
      <c r="H38" s="353"/>
      <c r="I38" s="352"/>
      <c r="J38" s="353"/>
      <c r="K38" s="352"/>
      <c r="L38" s="353"/>
      <c r="M38" s="352"/>
      <c r="N38" s="353"/>
      <c r="O38" s="399"/>
      <c r="P38" s="397"/>
      <c r="Q38" s="324"/>
      <c r="R38" s="324"/>
      <c r="S38" s="324"/>
      <c r="T38" s="324"/>
      <c r="U38" s="324"/>
    </row>
    <row r="39" spans="1:21" ht="15.75">
      <c r="A39" s="761"/>
      <c r="B39" s="761"/>
      <c r="C39" s="324"/>
      <c r="D39" s="324"/>
      <c r="E39" s="324"/>
      <c r="F39" s="324"/>
      <c r="G39" s="352"/>
      <c r="H39" s="353"/>
      <c r="I39" s="352"/>
      <c r="J39" s="353"/>
      <c r="K39" s="352"/>
      <c r="L39" s="353"/>
      <c r="M39" s="352"/>
      <c r="N39" s="353"/>
      <c r="O39" s="399"/>
      <c r="P39" s="397"/>
      <c r="Q39" s="324"/>
      <c r="R39" s="324"/>
      <c r="S39" s="324"/>
      <c r="T39" s="324"/>
      <c r="U39" s="324"/>
    </row>
    <row r="40" spans="1:21" ht="15.75">
      <c r="A40" s="762"/>
      <c r="B40" s="762"/>
      <c r="C40" s="324"/>
      <c r="D40" s="324"/>
      <c r="E40" s="324"/>
      <c r="F40" s="324"/>
      <c r="G40" s="352"/>
      <c r="H40" s="353"/>
      <c r="I40" s="352"/>
      <c r="J40" s="353"/>
      <c r="K40" s="352"/>
      <c r="L40" s="353"/>
      <c r="M40" s="352"/>
      <c r="N40" s="353"/>
      <c r="O40" s="399"/>
      <c r="P40" s="397"/>
      <c r="Q40" s="324"/>
      <c r="R40" s="324"/>
      <c r="S40" s="324"/>
      <c r="T40" s="324"/>
      <c r="U40" s="324"/>
    </row>
    <row r="41" spans="1:21" ht="15.75">
      <c r="A41" s="760" t="s">
        <v>1493</v>
      </c>
      <c r="B41" s="760" t="s">
        <v>1494</v>
      </c>
      <c r="C41" s="324"/>
      <c r="D41" s="324"/>
      <c r="E41" s="324"/>
      <c r="F41" s="324"/>
      <c r="G41" s="352"/>
      <c r="H41" s="353"/>
      <c r="I41" s="352"/>
      <c r="J41" s="353"/>
      <c r="K41" s="352"/>
      <c r="L41" s="353"/>
      <c r="M41" s="352"/>
      <c r="N41" s="353"/>
      <c r="O41" s="399"/>
      <c r="P41" s="397"/>
      <c r="Q41" s="324"/>
      <c r="R41" s="324"/>
      <c r="S41" s="324"/>
      <c r="T41" s="324"/>
      <c r="U41" s="324"/>
    </row>
    <row r="42" spans="1:21" ht="15.75">
      <c r="A42" s="761"/>
      <c r="B42" s="761"/>
      <c r="C42" s="324"/>
      <c r="D42" s="324"/>
      <c r="E42" s="324"/>
      <c r="F42" s="324"/>
      <c r="G42" s="352"/>
      <c r="H42" s="353"/>
      <c r="I42" s="352"/>
      <c r="J42" s="353"/>
      <c r="K42" s="352"/>
      <c r="L42" s="353"/>
      <c r="M42" s="352"/>
      <c r="N42" s="353"/>
      <c r="O42" s="399"/>
      <c r="P42" s="397"/>
      <c r="Q42" s="324"/>
      <c r="R42" s="324"/>
      <c r="S42" s="324"/>
      <c r="T42" s="324"/>
      <c r="U42" s="324"/>
    </row>
    <row r="43" spans="1:21" ht="15.75">
      <c r="A43" s="761"/>
      <c r="B43" s="761"/>
      <c r="C43" s="324"/>
      <c r="D43" s="324"/>
      <c r="E43" s="324"/>
      <c r="F43" s="324"/>
      <c r="G43" s="352"/>
      <c r="H43" s="353"/>
      <c r="I43" s="352"/>
      <c r="J43" s="353"/>
      <c r="K43" s="352"/>
      <c r="L43" s="353"/>
      <c r="M43" s="352"/>
      <c r="N43" s="353"/>
      <c r="O43" s="399"/>
      <c r="P43" s="397"/>
      <c r="Q43" s="324"/>
      <c r="R43" s="324"/>
      <c r="S43" s="324"/>
      <c r="T43" s="324"/>
      <c r="U43" s="324"/>
    </row>
    <row r="44" spans="1:21" ht="15.75">
      <c r="A44" s="761"/>
      <c r="B44" s="761"/>
      <c r="C44" s="324"/>
      <c r="D44" s="324"/>
      <c r="E44" s="324"/>
      <c r="F44" s="324"/>
      <c r="G44" s="352"/>
      <c r="H44" s="353"/>
      <c r="I44" s="352"/>
      <c r="J44" s="353"/>
      <c r="K44" s="352"/>
      <c r="L44" s="353"/>
      <c r="M44" s="352"/>
      <c r="N44" s="353"/>
      <c r="O44" s="399"/>
      <c r="P44" s="397"/>
      <c r="Q44" s="324"/>
      <c r="R44" s="324"/>
      <c r="S44" s="324"/>
      <c r="T44" s="324"/>
      <c r="U44" s="324"/>
    </row>
    <row r="45" spans="1:21" ht="15.75">
      <c r="A45" s="761"/>
      <c r="B45" s="761"/>
      <c r="C45" s="324"/>
      <c r="D45" s="324"/>
      <c r="E45" s="324"/>
      <c r="F45" s="324"/>
      <c r="G45" s="352"/>
      <c r="H45" s="353"/>
      <c r="I45" s="352"/>
      <c r="J45" s="353"/>
      <c r="K45" s="352"/>
      <c r="L45" s="353"/>
      <c r="M45" s="352"/>
      <c r="N45" s="353"/>
      <c r="O45" s="399"/>
      <c r="P45" s="397"/>
      <c r="Q45" s="324"/>
      <c r="R45" s="324"/>
      <c r="S45" s="324"/>
      <c r="T45" s="324"/>
      <c r="U45" s="324"/>
    </row>
    <row r="46" spans="1:21" ht="15.75">
      <c r="A46" s="761"/>
      <c r="B46" s="761"/>
      <c r="C46" s="324"/>
      <c r="D46" s="324"/>
      <c r="E46" s="324"/>
      <c r="F46" s="324"/>
      <c r="G46" s="352"/>
      <c r="H46" s="353"/>
      <c r="I46" s="352"/>
      <c r="J46" s="353"/>
      <c r="K46" s="352"/>
      <c r="L46" s="353"/>
      <c r="M46" s="352"/>
      <c r="N46" s="353"/>
      <c r="O46" s="399"/>
      <c r="P46" s="397"/>
      <c r="Q46" s="324"/>
      <c r="R46" s="324"/>
      <c r="S46" s="324"/>
      <c r="T46" s="324"/>
      <c r="U46" s="324"/>
    </row>
    <row r="47" spans="1:21" ht="15.75">
      <c r="A47" s="761"/>
      <c r="B47" s="761"/>
      <c r="C47" s="324"/>
      <c r="D47" s="324"/>
      <c r="E47" s="324"/>
      <c r="F47" s="324"/>
      <c r="G47" s="352"/>
      <c r="H47" s="353"/>
      <c r="I47" s="352"/>
      <c r="J47" s="353"/>
      <c r="K47" s="352"/>
      <c r="L47" s="353"/>
      <c r="M47" s="352"/>
      <c r="N47" s="353"/>
      <c r="O47" s="399">
        <f t="shared" si="0"/>
        <v>0</v>
      </c>
      <c r="P47" s="397">
        <f t="shared" si="0"/>
        <v>0</v>
      </c>
      <c r="Q47" s="324"/>
      <c r="R47" s="324"/>
      <c r="S47" s="324"/>
      <c r="T47" s="324"/>
      <c r="U47" s="324"/>
    </row>
    <row r="48" spans="1:21" ht="15.75">
      <c r="A48" s="761"/>
      <c r="B48" s="761"/>
      <c r="C48" s="324"/>
      <c r="D48" s="324"/>
      <c r="E48" s="324"/>
      <c r="F48" s="324"/>
      <c r="G48" s="352"/>
      <c r="H48" s="353"/>
      <c r="I48" s="352"/>
      <c r="J48" s="353"/>
      <c r="K48" s="352"/>
      <c r="L48" s="353"/>
      <c r="M48" s="352"/>
      <c r="N48" s="353"/>
      <c r="O48" s="399">
        <f t="shared" si="0"/>
        <v>0</v>
      </c>
      <c r="P48" s="397">
        <f t="shared" si="0"/>
        <v>0</v>
      </c>
      <c r="Q48" s="324"/>
      <c r="R48" s="324"/>
      <c r="S48" s="324"/>
      <c r="T48" s="324"/>
      <c r="U48" s="324"/>
    </row>
    <row r="49" spans="1:21" ht="15.75">
      <c r="A49" s="761"/>
      <c r="B49" s="762"/>
      <c r="C49" s="324"/>
      <c r="D49" s="324"/>
      <c r="E49" s="324"/>
      <c r="F49" s="324"/>
      <c r="G49" s="352"/>
      <c r="H49" s="353"/>
      <c r="I49" s="352"/>
      <c r="J49" s="353"/>
      <c r="K49" s="352"/>
      <c r="L49" s="353"/>
      <c r="M49" s="352"/>
      <c r="N49" s="353"/>
      <c r="O49" s="399">
        <f t="shared" si="0"/>
        <v>0</v>
      </c>
      <c r="P49" s="397">
        <f t="shared" si="0"/>
        <v>0</v>
      </c>
      <c r="Q49" s="324"/>
      <c r="R49" s="324"/>
      <c r="S49" s="324"/>
      <c r="T49" s="324"/>
      <c r="U49" s="324"/>
    </row>
    <row r="50" spans="1:21" ht="15.75">
      <c r="A50" s="761"/>
      <c r="B50" s="760" t="s">
        <v>1495</v>
      </c>
      <c r="C50" s="324"/>
      <c r="D50" s="324"/>
      <c r="E50" s="324"/>
      <c r="F50" s="324"/>
      <c r="G50" s="352"/>
      <c r="H50" s="353"/>
      <c r="I50" s="352"/>
      <c r="J50" s="353"/>
      <c r="K50" s="352"/>
      <c r="L50" s="353"/>
      <c r="M50" s="352"/>
      <c r="N50" s="353"/>
      <c r="O50" s="399">
        <f t="shared" si="0"/>
        <v>0</v>
      </c>
      <c r="P50" s="397">
        <f t="shared" si="0"/>
        <v>0</v>
      </c>
      <c r="Q50" s="324"/>
      <c r="R50" s="324"/>
      <c r="S50" s="324"/>
      <c r="T50" s="324"/>
      <c r="U50" s="324"/>
    </row>
    <row r="51" spans="1:21" ht="15.75">
      <c r="A51" s="761"/>
      <c r="B51" s="761"/>
      <c r="C51" s="324"/>
      <c r="D51" s="324"/>
      <c r="E51" s="324"/>
      <c r="F51" s="324"/>
      <c r="G51" s="352"/>
      <c r="H51" s="353"/>
      <c r="I51" s="352"/>
      <c r="J51" s="353"/>
      <c r="K51" s="352"/>
      <c r="L51" s="353"/>
      <c r="M51" s="352"/>
      <c r="N51" s="353"/>
      <c r="O51" s="399"/>
      <c r="P51" s="397"/>
      <c r="Q51" s="324"/>
      <c r="R51" s="324"/>
      <c r="S51" s="324"/>
      <c r="T51" s="324"/>
      <c r="U51" s="324"/>
    </row>
    <row r="52" spans="1:21" ht="15.75">
      <c r="A52" s="761"/>
      <c r="B52" s="761"/>
      <c r="C52" s="324"/>
      <c r="D52" s="324"/>
      <c r="E52" s="324"/>
      <c r="F52" s="324"/>
      <c r="G52" s="352"/>
      <c r="H52" s="353"/>
      <c r="I52" s="352"/>
      <c r="J52" s="353"/>
      <c r="K52" s="352"/>
      <c r="L52" s="353"/>
      <c r="M52" s="352"/>
      <c r="N52" s="353"/>
      <c r="O52" s="399"/>
      <c r="P52" s="397"/>
      <c r="Q52" s="324"/>
      <c r="R52" s="324"/>
      <c r="S52" s="324"/>
      <c r="T52" s="324"/>
      <c r="U52" s="324"/>
    </row>
    <row r="53" spans="1:21" ht="15.75">
      <c r="A53" s="761"/>
      <c r="B53" s="761"/>
      <c r="C53" s="324"/>
      <c r="D53" s="324"/>
      <c r="E53" s="324"/>
      <c r="F53" s="324"/>
      <c r="G53" s="352"/>
      <c r="H53" s="353"/>
      <c r="I53" s="352"/>
      <c r="J53" s="353"/>
      <c r="K53" s="352"/>
      <c r="L53" s="353"/>
      <c r="M53" s="352"/>
      <c r="N53" s="353"/>
      <c r="O53" s="399"/>
      <c r="P53" s="397"/>
      <c r="Q53" s="324"/>
      <c r="R53" s="324"/>
      <c r="S53" s="324"/>
      <c r="T53" s="324"/>
      <c r="U53" s="324"/>
    </row>
    <row r="54" spans="1:21" ht="15.75">
      <c r="A54" s="761"/>
      <c r="B54" s="761"/>
      <c r="C54" s="324"/>
      <c r="D54" s="324"/>
      <c r="E54" s="324"/>
      <c r="F54" s="324"/>
      <c r="G54" s="352"/>
      <c r="H54" s="353"/>
      <c r="I54" s="352"/>
      <c r="J54" s="353"/>
      <c r="K54" s="352"/>
      <c r="L54" s="353"/>
      <c r="M54" s="352"/>
      <c r="N54" s="353"/>
      <c r="O54" s="399"/>
      <c r="P54" s="397"/>
      <c r="Q54" s="324"/>
      <c r="R54" s="324"/>
      <c r="S54" s="324"/>
      <c r="T54" s="324"/>
      <c r="U54" s="324"/>
    </row>
    <row r="55" spans="1:21" ht="15.75">
      <c r="A55" s="761"/>
      <c r="B55" s="761"/>
      <c r="C55" s="324"/>
      <c r="D55" s="324"/>
      <c r="E55" s="324"/>
      <c r="F55" s="324"/>
      <c r="G55" s="352"/>
      <c r="H55" s="353"/>
      <c r="I55" s="352"/>
      <c r="J55" s="353"/>
      <c r="K55" s="352"/>
      <c r="L55" s="353"/>
      <c r="M55" s="352"/>
      <c r="N55" s="353"/>
      <c r="O55" s="399"/>
      <c r="P55" s="397"/>
      <c r="Q55" s="324"/>
      <c r="R55" s="324"/>
      <c r="S55" s="324"/>
      <c r="T55" s="324"/>
      <c r="U55" s="324"/>
    </row>
    <row r="56" spans="1:21" ht="15.75">
      <c r="A56" s="761"/>
      <c r="B56" s="761"/>
      <c r="C56" s="324"/>
      <c r="D56" s="324"/>
      <c r="E56" s="324"/>
      <c r="F56" s="324"/>
      <c r="G56" s="352"/>
      <c r="H56" s="353"/>
      <c r="I56" s="352"/>
      <c r="J56" s="353"/>
      <c r="K56" s="352"/>
      <c r="L56" s="353"/>
      <c r="M56" s="352"/>
      <c r="N56" s="353"/>
      <c r="O56" s="399"/>
      <c r="P56" s="397"/>
      <c r="Q56" s="324"/>
      <c r="R56" s="324"/>
      <c r="S56" s="324"/>
      <c r="T56" s="324"/>
      <c r="U56" s="324"/>
    </row>
    <row r="57" spans="1:21" ht="15.75">
      <c r="A57" s="761"/>
      <c r="B57" s="761"/>
      <c r="C57" s="324"/>
      <c r="D57" s="324"/>
      <c r="E57" s="324"/>
      <c r="F57" s="324"/>
      <c r="G57" s="352"/>
      <c r="H57" s="353"/>
      <c r="I57" s="352"/>
      <c r="J57" s="353"/>
      <c r="K57" s="352"/>
      <c r="L57" s="353"/>
      <c r="M57" s="352"/>
      <c r="N57" s="353"/>
      <c r="O57" s="399"/>
      <c r="P57" s="397"/>
      <c r="Q57" s="324"/>
      <c r="R57" s="324"/>
      <c r="S57" s="324"/>
      <c r="T57" s="324"/>
      <c r="U57" s="324"/>
    </row>
    <row r="58" spans="1:21" ht="15.75">
      <c r="A58" s="761"/>
      <c r="B58" s="761"/>
      <c r="C58" s="324"/>
      <c r="D58" s="324"/>
      <c r="E58" s="324"/>
      <c r="F58" s="324"/>
      <c r="G58" s="352"/>
      <c r="H58" s="353"/>
      <c r="I58" s="352"/>
      <c r="J58" s="353"/>
      <c r="K58" s="352"/>
      <c r="L58" s="353"/>
      <c r="M58" s="352"/>
      <c r="N58" s="353"/>
      <c r="O58" s="399"/>
      <c r="P58" s="397"/>
      <c r="Q58" s="324"/>
      <c r="R58" s="324"/>
      <c r="S58" s="324"/>
      <c r="T58" s="324"/>
      <c r="U58" s="324"/>
    </row>
    <row r="59" spans="1:21" ht="15.75">
      <c r="A59" s="761"/>
      <c r="B59" s="761"/>
      <c r="C59" s="324"/>
      <c r="D59" s="324"/>
      <c r="E59" s="324"/>
      <c r="F59" s="324"/>
      <c r="G59" s="352"/>
      <c r="H59" s="353"/>
      <c r="I59" s="352"/>
      <c r="J59" s="353"/>
      <c r="K59" s="352"/>
      <c r="L59" s="353"/>
      <c r="M59" s="352"/>
      <c r="N59" s="353"/>
      <c r="O59" s="399"/>
      <c r="P59" s="397"/>
      <c r="Q59" s="324"/>
      <c r="R59" s="324"/>
      <c r="S59" s="324"/>
      <c r="T59" s="324"/>
      <c r="U59" s="324"/>
    </row>
    <row r="60" spans="1:21" ht="15.75">
      <c r="A60" s="761"/>
      <c r="B60" s="761"/>
      <c r="C60" s="324"/>
      <c r="D60" s="324"/>
      <c r="E60" s="324"/>
      <c r="F60" s="324"/>
      <c r="G60" s="352"/>
      <c r="H60" s="353"/>
      <c r="I60" s="352"/>
      <c r="J60" s="353"/>
      <c r="K60" s="352"/>
      <c r="L60" s="353"/>
      <c r="M60" s="352"/>
      <c r="N60" s="353"/>
      <c r="O60" s="399"/>
      <c r="P60" s="397"/>
      <c r="Q60" s="324"/>
      <c r="R60" s="324"/>
      <c r="S60" s="324"/>
      <c r="T60" s="324"/>
      <c r="U60" s="324"/>
    </row>
    <row r="61" spans="1:21" ht="15.75">
      <c r="A61" s="761"/>
      <c r="B61" s="761"/>
      <c r="C61" s="324"/>
      <c r="D61" s="324"/>
      <c r="E61" s="324"/>
      <c r="F61" s="324"/>
      <c r="G61" s="352"/>
      <c r="H61" s="353"/>
      <c r="I61" s="352"/>
      <c r="J61" s="353"/>
      <c r="K61" s="352"/>
      <c r="L61" s="353"/>
      <c r="M61" s="352"/>
      <c r="N61" s="353"/>
      <c r="O61" s="399"/>
      <c r="P61" s="397"/>
      <c r="Q61" s="324"/>
      <c r="R61" s="324"/>
      <c r="S61" s="324"/>
      <c r="T61" s="324"/>
      <c r="U61" s="324"/>
    </row>
    <row r="62" spans="1:21" ht="15.75">
      <c r="A62" s="762"/>
      <c r="B62" s="762"/>
      <c r="C62" s="324"/>
      <c r="D62" s="324"/>
      <c r="E62" s="324"/>
      <c r="F62" s="324"/>
      <c r="G62" s="352"/>
      <c r="H62" s="353"/>
      <c r="I62" s="352"/>
      <c r="J62" s="353"/>
      <c r="K62" s="352"/>
      <c r="L62" s="353"/>
      <c r="M62" s="352"/>
      <c r="N62" s="353"/>
      <c r="O62" s="399">
        <f t="shared" si="0"/>
        <v>0</v>
      </c>
      <c r="P62" s="397">
        <f t="shared" si="0"/>
        <v>0</v>
      </c>
      <c r="Q62" s="324"/>
      <c r="R62" s="324"/>
      <c r="S62" s="324"/>
      <c r="T62" s="324"/>
      <c r="U62" s="324"/>
    </row>
    <row r="63" spans="1:21" ht="15.75">
      <c r="A63" s="760" t="s">
        <v>1496</v>
      </c>
      <c r="B63" s="409"/>
      <c r="C63" s="324"/>
      <c r="D63" s="324"/>
      <c r="E63" s="324"/>
      <c r="F63" s="324"/>
      <c r="G63" s="352"/>
      <c r="H63" s="353"/>
      <c r="I63" s="352"/>
      <c r="J63" s="353"/>
      <c r="K63" s="352"/>
      <c r="L63" s="353"/>
      <c r="M63" s="352"/>
      <c r="N63" s="353"/>
      <c r="O63" s="399">
        <f t="shared" ref="O63:P69" si="3">G63+I63+K63+M63</f>
        <v>0</v>
      </c>
      <c r="P63" s="397">
        <f t="shared" si="3"/>
        <v>0</v>
      </c>
      <c r="Q63" s="324"/>
      <c r="R63" s="324"/>
      <c r="S63" s="324"/>
      <c r="T63" s="324"/>
      <c r="U63" s="324"/>
    </row>
    <row r="64" spans="1:21" ht="15.75">
      <c r="A64" s="761"/>
      <c r="B64" s="409"/>
      <c r="C64" s="324"/>
      <c r="D64" s="324"/>
      <c r="E64" s="324"/>
      <c r="F64" s="324"/>
      <c r="G64" s="352"/>
      <c r="H64" s="353"/>
      <c r="I64" s="352"/>
      <c r="J64" s="353"/>
      <c r="K64" s="352"/>
      <c r="L64" s="353"/>
      <c r="M64" s="352"/>
      <c r="N64" s="353"/>
      <c r="O64" s="399"/>
      <c r="P64" s="397"/>
      <c r="Q64" s="324"/>
      <c r="R64" s="324"/>
      <c r="S64" s="324"/>
      <c r="T64" s="324"/>
      <c r="U64" s="324"/>
    </row>
    <row r="65" spans="1:21" ht="15.75">
      <c r="A65" s="761"/>
      <c r="B65" s="409"/>
      <c r="C65" s="324"/>
      <c r="D65" s="324"/>
      <c r="E65" s="324"/>
      <c r="F65" s="324"/>
      <c r="G65" s="352"/>
      <c r="H65" s="353"/>
      <c r="I65" s="352"/>
      <c r="J65" s="353"/>
      <c r="K65" s="352"/>
      <c r="L65" s="353"/>
      <c r="M65" s="352"/>
      <c r="N65" s="353"/>
      <c r="O65" s="399"/>
      <c r="P65" s="397"/>
      <c r="Q65" s="324"/>
      <c r="R65" s="324"/>
      <c r="S65" s="324"/>
      <c r="T65" s="324"/>
      <c r="U65" s="324"/>
    </row>
    <row r="66" spans="1:21" ht="15.75">
      <c r="A66" s="761"/>
      <c r="B66" s="409"/>
      <c r="C66" s="324"/>
      <c r="D66" s="324"/>
      <c r="E66" s="324"/>
      <c r="F66" s="324"/>
      <c r="G66" s="352"/>
      <c r="H66" s="353"/>
      <c r="I66" s="352"/>
      <c r="J66" s="353"/>
      <c r="K66" s="352"/>
      <c r="L66" s="353"/>
      <c r="M66" s="352"/>
      <c r="N66" s="353"/>
      <c r="O66" s="399"/>
      <c r="P66" s="397"/>
      <c r="Q66" s="324"/>
      <c r="R66" s="324"/>
      <c r="S66" s="324"/>
      <c r="T66" s="324"/>
      <c r="U66" s="324"/>
    </row>
    <row r="67" spans="1:21" ht="15.75">
      <c r="A67" s="761"/>
      <c r="B67" s="409"/>
      <c r="C67" s="324"/>
      <c r="D67" s="324"/>
      <c r="E67" s="324"/>
      <c r="F67" s="324"/>
      <c r="G67" s="352"/>
      <c r="H67" s="353"/>
      <c r="I67" s="352"/>
      <c r="J67" s="353"/>
      <c r="K67" s="352"/>
      <c r="L67" s="353"/>
      <c r="M67" s="352"/>
      <c r="N67" s="353"/>
      <c r="O67" s="399"/>
      <c r="P67" s="397"/>
      <c r="Q67" s="324"/>
      <c r="R67" s="324"/>
      <c r="S67" s="324"/>
      <c r="T67" s="324"/>
      <c r="U67" s="324"/>
    </row>
    <row r="68" spans="1:21" ht="15.75">
      <c r="A68" s="761"/>
      <c r="B68" s="409"/>
      <c r="C68" s="324"/>
      <c r="D68" s="324"/>
      <c r="E68" s="324"/>
      <c r="F68" s="324"/>
      <c r="G68" s="352"/>
      <c r="H68" s="353"/>
      <c r="I68" s="352"/>
      <c r="J68" s="353"/>
      <c r="K68" s="352"/>
      <c r="L68" s="353"/>
      <c r="M68" s="352"/>
      <c r="N68" s="353"/>
      <c r="O68" s="399">
        <f t="shared" si="3"/>
        <v>0</v>
      </c>
      <c r="P68" s="397">
        <f t="shared" si="3"/>
        <v>0</v>
      </c>
      <c r="Q68" s="324"/>
      <c r="R68" s="324"/>
      <c r="S68" s="324"/>
      <c r="T68" s="324"/>
      <c r="U68" s="324"/>
    </row>
    <row r="69" spans="1:21" ht="15.75">
      <c r="A69" s="762"/>
      <c r="B69" s="409"/>
      <c r="C69" s="324"/>
      <c r="D69" s="324"/>
      <c r="E69" s="324"/>
      <c r="F69" s="324"/>
      <c r="G69" s="324"/>
      <c r="H69" s="353"/>
      <c r="I69" s="324"/>
      <c r="J69" s="353"/>
      <c r="K69" s="324"/>
      <c r="L69" s="353"/>
      <c r="M69" s="324"/>
      <c r="N69" s="353"/>
      <c r="O69" s="399">
        <f t="shared" si="3"/>
        <v>0</v>
      </c>
      <c r="P69" s="397">
        <f t="shared" si="3"/>
        <v>0</v>
      </c>
      <c r="Q69" s="324"/>
      <c r="R69" s="71"/>
      <c r="S69" s="324"/>
      <c r="T69" s="324"/>
      <c r="U69" s="324"/>
    </row>
    <row r="70" spans="1:21" ht="15.75">
      <c r="A70" s="295"/>
      <c r="B70" s="296"/>
      <c r="C70" s="296"/>
      <c r="D70" s="295" t="s">
        <v>1481</v>
      </c>
      <c r="E70" s="296"/>
      <c r="F70" s="297"/>
      <c r="G70" s="75">
        <f t="shared" ref="G70:P70" si="4">SUM(G10:G69)</f>
        <v>0</v>
      </c>
      <c r="H70" s="235">
        <f t="shared" si="4"/>
        <v>0</v>
      </c>
      <c r="I70" s="75">
        <f t="shared" si="4"/>
        <v>0</v>
      </c>
      <c r="J70" s="235">
        <f t="shared" si="4"/>
        <v>0</v>
      </c>
      <c r="K70" s="75">
        <f t="shared" si="4"/>
        <v>0</v>
      </c>
      <c r="L70" s="235">
        <f t="shared" si="4"/>
        <v>0</v>
      </c>
      <c r="M70" s="75">
        <f t="shared" si="4"/>
        <v>0</v>
      </c>
      <c r="N70" s="235">
        <f t="shared" si="4"/>
        <v>0</v>
      </c>
      <c r="O70" s="235">
        <f t="shared" si="4"/>
        <v>0</v>
      </c>
      <c r="P70" s="235">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65"/>
  <sheetViews>
    <sheetView tabSelected="1" zoomScale="70" zoomScaleNormal="70" workbookViewId="0">
      <pane ySplit="9" topLeftCell="A10" activePane="bottomLeft" state="frozen"/>
      <selection activeCell="K7" sqref="K7"/>
      <selection pane="bottomLeft" activeCell="E47" sqref="E47"/>
    </sheetView>
  </sheetViews>
  <sheetFormatPr baseColWidth="10" defaultColWidth="11.42578125" defaultRowHeight="15"/>
  <cols>
    <col min="1" max="1" width="35.7109375" style="459" customWidth="1"/>
    <col min="2" max="2" width="35.85546875" style="459" customWidth="1"/>
    <col min="3" max="6" width="27.42578125" style="459" customWidth="1"/>
    <col min="7" max="7" width="15.28515625" style="459" customWidth="1"/>
    <col min="8" max="8" width="11.42578125" style="233"/>
    <col min="9" max="9" width="15.28515625" style="459" customWidth="1"/>
    <col min="10" max="10" width="18.85546875" style="233" customWidth="1"/>
    <col min="11" max="11" width="11.42578125" style="459"/>
    <col min="12" max="12" width="11.42578125" style="233"/>
    <col min="13" max="13" width="11.42578125" style="459"/>
    <col min="14" max="14" width="11.42578125" style="233"/>
    <col min="15" max="15" width="15.28515625" style="459" customWidth="1"/>
    <col min="16" max="16" width="18.28515625" style="233" customWidth="1"/>
    <col min="17" max="17" width="14.140625" style="459" hidden="1" customWidth="1"/>
    <col min="18" max="20" width="14.140625" style="459" customWidth="1"/>
    <col min="21" max="21" width="17" style="459" customWidth="1"/>
    <col min="22" max="16384" width="11.42578125" style="459"/>
  </cols>
  <sheetData>
    <row r="1" spans="1:42" ht="21">
      <c r="A1" s="404"/>
      <c r="B1" s="404"/>
      <c r="C1" s="404"/>
      <c r="D1" s="404"/>
      <c r="E1" s="781" t="s">
        <v>1515</v>
      </c>
      <c r="F1" s="781"/>
      <c r="G1" s="781"/>
      <c r="H1" s="781"/>
      <c r="I1" s="781"/>
      <c r="J1" s="781"/>
      <c r="K1" s="781"/>
      <c r="L1" s="781"/>
      <c r="M1" s="405"/>
      <c r="N1" s="405"/>
      <c r="O1" s="405"/>
      <c r="P1" s="405"/>
      <c r="Q1" s="405"/>
      <c r="R1" s="405"/>
      <c r="S1" s="405"/>
      <c r="T1" s="405"/>
      <c r="U1" s="405"/>
      <c r="V1" s="405"/>
      <c r="W1" s="405"/>
      <c r="X1" s="405"/>
      <c r="Y1" s="405"/>
      <c r="Z1" s="405"/>
      <c r="AA1" s="405"/>
      <c r="AB1" s="404"/>
      <c r="AC1" s="404"/>
      <c r="AD1" s="404"/>
      <c r="AE1" s="404"/>
      <c r="AF1" s="404"/>
      <c r="AG1" s="404"/>
      <c r="AH1" s="404"/>
      <c r="AI1" s="404"/>
      <c r="AJ1" s="404"/>
      <c r="AK1" s="404"/>
      <c r="AL1" s="404"/>
      <c r="AM1" s="404"/>
      <c r="AN1" s="404"/>
      <c r="AO1" s="404"/>
      <c r="AP1" s="404"/>
    </row>
    <row r="2" spans="1:42" ht="18.75">
      <c r="A2" s="403" t="s">
        <v>1355</v>
      </c>
      <c r="B2" s="404"/>
      <c r="C2" s="404"/>
      <c r="D2" s="404"/>
      <c r="E2" s="404"/>
      <c r="F2" s="404"/>
      <c r="G2" s="405"/>
      <c r="H2" s="406"/>
      <c r="I2" s="405"/>
      <c r="J2" s="405"/>
      <c r="K2" s="405"/>
      <c r="L2" s="405"/>
      <c r="M2" s="405"/>
      <c r="N2" s="405"/>
      <c r="O2" s="405"/>
      <c r="P2" s="405"/>
      <c r="Q2" s="405"/>
      <c r="R2" s="405"/>
      <c r="S2" s="405"/>
      <c r="T2" s="405"/>
      <c r="U2" s="405"/>
      <c r="V2" s="405"/>
      <c r="W2" s="405"/>
      <c r="X2" s="405"/>
      <c r="Y2" s="405"/>
      <c r="Z2" s="405"/>
      <c r="AA2" s="405"/>
      <c r="AB2" s="404"/>
      <c r="AC2" s="404"/>
      <c r="AD2" s="404"/>
      <c r="AE2" s="404"/>
      <c r="AF2" s="404"/>
      <c r="AG2" s="404"/>
      <c r="AH2" s="404"/>
      <c r="AI2" s="404"/>
      <c r="AJ2" s="404"/>
      <c r="AK2" s="404"/>
      <c r="AL2" s="404"/>
      <c r="AM2" s="404"/>
      <c r="AN2" s="404"/>
      <c r="AO2" s="404"/>
      <c r="AP2" s="404"/>
    </row>
    <row r="3" spans="1:42" ht="18.75">
      <c r="A3" s="403" t="s">
        <v>1511</v>
      </c>
      <c r="B3" s="404"/>
      <c r="C3" s="404"/>
      <c r="D3" s="404"/>
      <c r="E3" s="404"/>
      <c r="F3" s="404"/>
      <c r="G3" s="405"/>
      <c r="H3" s="406"/>
      <c r="I3" s="405"/>
      <c r="J3" s="405"/>
      <c r="K3" s="405"/>
      <c r="L3" s="405"/>
      <c r="M3" s="405"/>
      <c r="N3" s="405"/>
      <c r="O3" s="405"/>
      <c r="P3" s="405"/>
      <c r="Q3" s="405"/>
      <c r="R3" s="405"/>
      <c r="S3" s="405"/>
      <c r="T3" s="405"/>
      <c r="U3" s="405"/>
      <c r="V3" s="405"/>
      <c r="W3" s="405"/>
      <c r="X3" s="405"/>
      <c r="Y3" s="405"/>
      <c r="Z3" s="405"/>
      <c r="AA3" s="405"/>
      <c r="AB3" s="404"/>
      <c r="AC3" s="404"/>
      <c r="AD3" s="404"/>
      <c r="AE3" s="404"/>
      <c r="AF3" s="404"/>
      <c r="AG3" s="404"/>
      <c r="AH3" s="404"/>
      <c r="AI3" s="404"/>
      <c r="AJ3" s="404"/>
      <c r="AK3" s="404"/>
      <c r="AL3" s="404"/>
      <c r="AM3" s="404"/>
      <c r="AN3" s="404"/>
      <c r="AO3" s="404"/>
      <c r="AP3" s="404"/>
    </row>
    <row r="4" spans="1:42" s="404" customFormat="1" ht="18.75">
      <c r="A4" s="403" t="s">
        <v>1512</v>
      </c>
      <c r="G4" s="405"/>
      <c r="H4" s="406"/>
      <c r="I4" s="405"/>
      <c r="J4" s="405"/>
      <c r="K4" s="405"/>
      <c r="L4" s="405"/>
      <c r="M4" s="405"/>
      <c r="N4" s="405"/>
      <c r="O4" s="405"/>
      <c r="P4" s="405"/>
      <c r="Q4" s="405"/>
      <c r="R4" s="405"/>
      <c r="S4" s="405"/>
      <c r="T4" s="405"/>
      <c r="U4" s="405"/>
      <c r="V4" s="405"/>
      <c r="W4" s="405"/>
      <c r="X4" s="405"/>
      <c r="Y4" s="405"/>
      <c r="Z4" s="405"/>
      <c r="AA4" s="405"/>
    </row>
    <row r="5" spans="1:42" s="404" customFormat="1" ht="18.75">
      <c r="A5" s="403" t="s">
        <v>1513</v>
      </c>
      <c r="G5" s="405"/>
      <c r="H5" s="406"/>
      <c r="I5" s="405"/>
      <c r="J5" s="405"/>
      <c r="K5" s="405"/>
      <c r="L5" s="405"/>
      <c r="M5" s="405"/>
      <c r="N5" s="405"/>
      <c r="O5" s="405"/>
      <c r="P5" s="405"/>
      <c r="Q5" s="405"/>
      <c r="R5" s="405"/>
      <c r="S5" s="405"/>
      <c r="T5" s="405"/>
      <c r="U5" s="405"/>
      <c r="V5" s="405"/>
      <c r="W5" s="405"/>
      <c r="X5" s="405"/>
      <c r="Y5" s="405"/>
      <c r="Z5" s="405"/>
      <c r="AA5" s="405"/>
    </row>
    <row r="6" spans="1:42" s="404" customFormat="1">
      <c r="A6" s="408" t="s">
        <v>1514</v>
      </c>
      <c r="B6" s="408"/>
      <c r="C6" s="408"/>
      <c r="D6" s="408"/>
      <c r="E6" s="408"/>
      <c r="F6" s="408"/>
      <c r="G6" s="408"/>
      <c r="H6" s="408"/>
      <c r="I6" s="408"/>
      <c r="J6" s="408"/>
      <c r="K6" s="408"/>
      <c r="L6" s="408"/>
      <c r="M6" s="408"/>
      <c r="N6" s="408"/>
      <c r="O6" s="408"/>
      <c r="P6" s="408"/>
      <c r="Q6" s="408"/>
      <c r="R6" s="408"/>
      <c r="S6" s="408"/>
      <c r="T6" s="408"/>
      <c r="U6" s="408"/>
    </row>
    <row r="7" spans="1:42" ht="15" customHeight="1">
      <c r="A7" s="706" t="s">
        <v>97</v>
      </c>
      <c r="B7" s="705" t="s">
        <v>111</v>
      </c>
      <c r="C7" s="718" t="s">
        <v>86</v>
      </c>
      <c r="D7" s="718" t="s">
        <v>87</v>
      </c>
      <c r="E7" s="718" t="s">
        <v>392</v>
      </c>
      <c r="F7" s="718" t="s">
        <v>88</v>
      </c>
      <c r="G7" s="721" t="s">
        <v>100</v>
      </c>
      <c r="H7" s="722"/>
      <c r="I7" s="722"/>
      <c r="J7" s="722"/>
      <c r="K7" s="722"/>
      <c r="L7" s="722"/>
      <c r="M7" s="722"/>
      <c r="N7" s="723"/>
      <c r="O7" s="724" t="s">
        <v>101</v>
      </c>
      <c r="P7" s="725"/>
      <c r="Q7" s="705" t="s">
        <v>102</v>
      </c>
      <c r="R7" s="705" t="s">
        <v>103</v>
      </c>
      <c r="S7" s="705" t="s">
        <v>110</v>
      </c>
      <c r="T7" s="705" t="s">
        <v>109</v>
      </c>
      <c r="U7" s="728" t="s">
        <v>89</v>
      </c>
    </row>
    <row r="8" spans="1:42" ht="15" customHeight="1">
      <c r="A8" s="706"/>
      <c r="B8" s="706"/>
      <c r="C8" s="719"/>
      <c r="D8" s="719"/>
      <c r="E8" s="719"/>
      <c r="F8" s="719"/>
      <c r="G8" s="721" t="s">
        <v>104</v>
      </c>
      <c r="H8" s="723"/>
      <c r="I8" s="721" t="s">
        <v>105</v>
      </c>
      <c r="J8" s="723"/>
      <c r="K8" s="721" t="s">
        <v>106</v>
      </c>
      <c r="L8" s="723"/>
      <c r="M8" s="721" t="s">
        <v>107</v>
      </c>
      <c r="N8" s="723"/>
      <c r="O8" s="726"/>
      <c r="P8" s="727"/>
      <c r="Q8" s="706"/>
      <c r="R8" s="706"/>
      <c r="S8" s="706"/>
      <c r="T8" s="706"/>
      <c r="U8" s="729"/>
    </row>
    <row r="9" spans="1:42" ht="25.5">
      <c r="A9" s="707"/>
      <c r="B9" s="707"/>
      <c r="C9" s="720"/>
      <c r="D9" s="720"/>
      <c r="E9" s="720"/>
      <c r="F9" s="720"/>
      <c r="G9" s="435" t="s">
        <v>108</v>
      </c>
      <c r="H9" s="435" t="s">
        <v>12</v>
      </c>
      <c r="I9" s="435" t="s">
        <v>108</v>
      </c>
      <c r="J9" s="435" t="s">
        <v>12</v>
      </c>
      <c r="K9" s="435" t="s">
        <v>108</v>
      </c>
      <c r="L9" s="435" t="s">
        <v>12</v>
      </c>
      <c r="M9" s="435" t="s">
        <v>108</v>
      </c>
      <c r="N9" s="435" t="s">
        <v>12</v>
      </c>
      <c r="O9" s="435" t="s">
        <v>108</v>
      </c>
      <c r="P9" s="435" t="s">
        <v>12</v>
      </c>
      <c r="Q9" s="707"/>
      <c r="R9" s="707"/>
      <c r="S9" s="707"/>
      <c r="T9" s="707"/>
      <c r="U9" s="730"/>
    </row>
    <row r="10" spans="1:42" ht="15.75">
      <c r="A10" s="494"/>
      <c r="B10" s="495"/>
      <c r="C10" s="438"/>
      <c r="D10" s="438"/>
      <c r="E10" s="439"/>
      <c r="F10" s="438"/>
      <c r="G10" s="440"/>
      <c r="H10" s="440"/>
      <c r="I10" s="440"/>
      <c r="J10" s="440"/>
      <c r="K10" s="440"/>
      <c r="L10" s="440"/>
      <c r="M10" s="440"/>
      <c r="N10" s="440"/>
      <c r="O10" s="440"/>
      <c r="P10" s="440"/>
      <c r="Q10" s="441"/>
      <c r="R10" s="441"/>
      <c r="S10" s="441"/>
      <c r="T10" s="441"/>
      <c r="U10" s="442"/>
    </row>
    <row r="11" spans="1:42" s="493" customFormat="1" ht="21.75" hidden="1" customHeight="1">
      <c r="A11" s="782" t="s">
        <v>1511</v>
      </c>
      <c r="B11" s="784" t="s">
        <v>1539</v>
      </c>
      <c r="C11" s="488"/>
      <c r="D11" s="488"/>
      <c r="E11" s="489"/>
      <c r="F11" s="488"/>
      <c r="G11" s="490"/>
      <c r="H11" s="490"/>
      <c r="I11" s="490"/>
      <c r="J11" s="490"/>
      <c r="K11" s="490"/>
      <c r="L11" s="490"/>
      <c r="M11" s="490"/>
      <c r="N11" s="490"/>
      <c r="O11" s="490"/>
      <c r="P11" s="490"/>
      <c r="Q11" s="491"/>
      <c r="R11" s="491"/>
      <c r="S11" s="491"/>
      <c r="T11" s="491"/>
      <c r="U11" s="492"/>
    </row>
    <row r="12" spans="1:42" s="493" customFormat="1" ht="15.75" hidden="1">
      <c r="A12" s="782"/>
      <c r="B12" s="785"/>
      <c r="C12" s="488"/>
      <c r="D12" s="488"/>
      <c r="E12" s="489"/>
      <c r="F12" s="488"/>
      <c r="G12" s="490"/>
      <c r="H12" s="490"/>
      <c r="I12" s="490"/>
      <c r="J12" s="490"/>
      <c r="K12" s="490"/>
      <c r="L12" s="490"/>
      <c r="M12" s="490"/>
      <c r="N12" s="490"/>
      <c r="O12" s="490"/>
      <c r="P12" s="490"/>
      <c r="Q12" s="491"/>
      <c r="R12" s="491"/>
      <c r="S12" s="491"/>
      <c r="T12" s="491"/>
      <c r="U12" s="492"/>
    </row>
    <row r="13" spans="1:42" s="493" customFormat="1" ht="15.75" hidden="1">
      <c r="A13" s="782"/>
      <c r="B13" s="785"/>
      <c r="C13" s="488"/>
      <c r="D13" s="488"/>
      <c r="E13" s="489"/>
      <c r="F13" s="488"/>
      <c r="G13" s="490"/>
      <c r="H13" s="490"/>
      <c r="I13" s="490"/>
      <c r="J13" s="490"/>
      <c r="K13" s="490"/>
      <c r="L13" s="490"/>
      <c r="M13" s="490"/>
      <c r="N13" s="490"/>
      <c r="O13" s="490"/>
      <c r="P13" s="490"/>
      <c r="Q13" s="491"/>
      <c r="R13" s="491"/>
      <c r="S13" s="491"/>
      <c r="T13" s="491"/>
      <c r="U13" s="492"/>
    </row>
    <row r="14" spans="1:42" s="493" customFormat="1" ht="15.75" hidden="1">
      <c r="A14" s="782"/>
      <c r="B14" s="785"/>
      <c r="C14" s="488"/>
      <c r="D14" s="488"/>
      <c r="E14" s="489"/>
      <c r="F14" s="488"/>
      <c r="G14" s="490"/>
      <c r="H14" s="490"/>
      <c r="I14" s="490"/>
      <c r="J14" s="490"/>
      <c r="K14" s="490"/>
      <c r="L14" s="490"/>
      <c r="M14" s="490"/>
      <c r="N14" s="490"/>
      <c r="O14" s="490"/>
      <c r="P14" s="490"/>
      <c r="Q14" s="491"/>
      <c r="R14" s="491"/>
      <c r="S14" s="491"/>
      <c r="T14" s="491"/>
      <c r="U14" s="492"/>
    </row>
    <row r="15" spans="1:42" s="493" customFormat="1" ht="15.75" hidden="1">
      <c r="A15" s="782"/>
      <c r="B15" s="785"/>
      <c r="C15" s="488"/>
      <c r="D15" s="488"/>
      <c r="E15" s="489"/>
      <c r="F15" s="488"/>
      <c r="G15" s="490"/>
      <c r="H15" s="490"/>
      <c r="I15" s="490"/>
      <c r="J15" s="490"/>
      <c r="K15" s="490"/>
      <c r="L15" s="490"/>
      <c r="M15" s="490"/>
      <c r="N15" s="490"/>
      <c r="O15" s="490"/>
      <c r="P15" s="490"/>
      <c r="Q15" s="491"/>
      <c r="R15" s="491"/>
      <c r="S15" s="491"/>
      <c r="T15" s="491"/>
      <c r="U15" s="492"/>
    </row>
    <row r="16" spans="1:42" s="493" customFormat="1" ht="15.75" hidden="1">
      <c r="A16" s="782"/>
      <c r="B16" s="785"/>
      <c r="C16" s="488"/>
      <c r="D16" s="488"/>
      <c r="E16" s="489"/>
      <c r="F16" s="488"/>
      <c r="G16" s="490"/>
      <c r="H16" s="490"/>
      <c r="I16" s="490"/>
      <c r="J16" s="490"/>
      <c r="K16" s="490"/>
      <c r="L16" s="490"/>
      <c r="M16" s="490"/>
      <c r="N16" s="490"/>
      <c r="O16" s="490"/>
      <c r="P16" s="490"/>
      <c r="Q16" s="491"/>
      <c r="R16" s="491"/>
      <c r="S16" s="491"/>
      <c r="T16" s="491"/>
      <c r="U16" s="492"/>
    </row>
    <row r="17" spans="1:21" s="493" customFormat="1" ht="15.75" hidden="1">
      <c r="A17" s="782"/>
      <c r="B17" s="786"/>
      <c r="C17" s="488"/>
      <c r="D17" s="488"/>
      <c r="E17" s="489"/>
      <c r="F17" s="488"/>
      <c r="G17" s="490"/>
      <c r="H17" s="490"/>
      <c r="I17" s="490"/>
      <c r="J17" s="490"/>
      <c r="K17" s="490"/>
      <c r="L17" s="490"/>
      <c r="M17" s="490"/>
      <c r="N17" s="490"/>
      <c r="O17" s="490"/>
      <c r="P17" s="490"/>
      <c r="Q17" s="491"/>
      <c r="R17" s="491"/>
      <c r="S17" s="491"/>
      <c r="T17" s="491"/>
      <c r="U17" s="492"/>
    </row>
    <row r="18" spans="1:21" ht="15.75" hidden="1" customHeight="1">
      <c r="A18" s="782"/>
      <c r="B18" s="760" t="s">
        <v>1525</v>
      </c>
      <c r="C18" s="484"/>
      <c r="D18" s="484"/>
      <c r="E18" s="484"/>
      <c r="F18" s="358"/>
      <c r="G18" s="485"/>
      <c r="H18" s="486"/>
      <c r="I18" s="485"/>
      <c r="J18" s="486"/>
      <c r="K18" s="485"/>
      <c r="L18" s="486"/>
      <c r="M18" s="485"/>
      <c r="N18" s="486"/>
      <c r="O18" s="399">
        <f t="shared" ref="O18:P22" si="0">G18+I18+K18+M18</f>
        <v>0</v>
      </c>
      <c r="P18" s="397">
        <f t="shared" si="0"/>
        <v>0</v>
      </c>
      <c r="Q18" s="358"/>
      <c r="R18" s="358"/>
      <c r="S18" s="358"/>
      <c r="T18" s="358"/>
      <c r="U18" s="358"/>
    </row>
    <row r="19" spans="1:21" ht="15.75" hidden="1">
      <c r="A19" s="782"/>
      <c r="B19" s="761"/>
      <c r="C19" s="484"/>
      <c r="D19" s="484"/>
      <c r="E19" s="484"/>
      <c r="F19" s="358"/>
      <c r="G19" s="485"/>
      <c r="H19" s="486"/>
      <c r="I19" s="485"/>
      <c r="J19" s="486"/>
      <c r="K19" s="485"/>
      <c r="L19" s="486"/>
      <c r="M19" s="485"/>
      <c r="N19" s="486"/>
      <c r="O19" s="399">
        <f t="shared" si="0"/>
        <v>0</v>
      </c>
      <c r="P19" s="397">
        <f t="shared" si="0"/>
        <v>0</v>
      </c>
      <c r="Q19" s="358"/>
      <c r="R19" s="358"/>
      <c r="S19" s="358"/>
      <c r="T19" s="358"/>
      <c r="U19" s="358"/>
    </row>
    <row r="20" spans="1:21" ht="15.75" hidden="1">
      <c r="A20" s="782"/>
      <c r="B20" s="761"/>
      <c r="C20" s="484"/>
      <c r="D20" s="484"/>
      <c r="E20" s="484"/>
      <c r="F20" s="358"/>
      <c r="G20" s="485"/>
      <c r="H20" s="486"/>
      <c r="I20" s="485"/>
      <c r="J20" s="486"/>
      <c r="K20" s="485"/>
      <c r="L20" s="486"/>
      <c r="M20" s="485"/>
      <c r="N20" s="486"/>
      <c r="O20" s="399">
        <f t="shared" si="0"/>
        <v>0</v>
      </c>
      <c r="P20" s="397">
        <f t="shared" si="0"/>
        <v>0</v>
      </c>
      <c r="Q20" s="358"/>
      <c r="R20" s="358"/>
      <c r="S20" s="358"/>
      <c r="T20" s="358"/>
      <c r="U20" s="358"/>
    </row>
    <row r="21" spans="1:21" ht="47.45" hidden="1" customHeight="1">
      <c r="A21" s="782"/>
      <c r="B21" s="761"/>
      <c r="C21" s="484"/>
      <c r="D21" s="484"/>
      <c r="E21" s="484"/>
      <c r="F21" s="358"/>
      <c r="G21" s="485"/>
      <c r="H21" s="486"/>
      <c r="I21" s="485"/>
      <c r="J21" s="486"/>
      <c r="K21" s="485"/>
      <c r="L21" s="486"/>
      <c r="M21" s="485"/>
      <c r="N21" s="486"/>
      <c r="O21" s="399">
        <f t="shared" si="0"/>
        <v>0</v>
      </c>
      <c r="P21" s="397">
        <f t="shared" si="0"/>
        <v>0</v>
      </c>
      <c r="Q21" s="358"/>
      <c r="R21" s="358"/>
      <c r="S21" s="358"/>
      <c r="T21" s="358"/>
      <c r="U21" s="358"/>
    </row>
    <row r="22" spans="1:21" ht="15.75" hidden="1">
      <c r="A22" s="782"/>
      <c r="B22" s="760" t="s">
        <v>1526</v>
      </c>
      <c r="C22" s="484"/>
      <c r="D22" s="484"/>
      <c r="E22" s="484"/>
      <c r="F22" s="358"/>
      <c r="G22" s="485"/>
      <c r="H22" s="486"/>
      <c r="I22" s="485"/>
      <c r="J22" s="486"/>
      <c r="K22" s="485"/>
      <c r="L22" s="486"/>
      <c r="M22" s="485"/>
      <c r="N22" s="486"/>
      <c r="O22" s="399">
        <f t="shared" si="0"/>
        <v>0</v>
      </c>
      <c r="P22" s="397">
        <f t="shared" si="0"/>
        <v>0</v>
      </c>
      <c r="Q22" s="358"/>
      <c r="R22" s="358"/>
      <c r="S22" s="358"/>
      <c r="T22" s="358"/>
      <c r="U22" s="358"/>
    </row>
    <row r="23" spans="1:21" ht="15.75" hidden="1">
      <c r="A23" s="782"/>
      <c r="B23" s="761"/>
      <c r="C23" s="484"/>
      <c r="D23" s="484"/>
      <c r="E23" s="484"/>
      <c r="F23" s="358"/>
      <c r="G23" s="485"/>
      <c r="H23" s="486"/>
      <c r="I23" s="485"/>
      <c r="J23" s="486"/>
      <c r="K23" s="485"/>
      <c r="L23" s="486"/>
      <c r="M23" s="485"/>
      <c r="N23" s="486"/>
      <c r="O23" s="399">
        <f t="shared" ref="O23:O63" si="1">G23+I23+K23+M23</f>
        <v>0</v>
      </c>
      <c r="P23" s="397">
        <f t="shared" ref="P23:P63" si="2">H23+J23+L23+N23</f>
        <v>0</v>
      </c>
      <c r="Q23" s="358"/>
      <c r="R23" s="358"/>
      <c r="S23" s="358"/>
      <c r="T23" s="358"/>
      <c r="U23" s="358"/>
    </row>
    <row r="24" spans="1:21" ht="15.75" hidden="1">
      <c r="A24" s="782"/>
      <c r="B24" s="761"/>
      <c r="C24" s="484"/>
      <c r="D24" s="484"/>
      <c r="E24" s="484"/>
      <c r="F24" s="358"/>
      <c r="G24" s="485"/>
      <c r="H24" s="486"/>
      <c r="I24" s="485"/>
      <c r="J24" s="486"/>
      <c r="K24" s="485"/>
      <c r="L24" s="486"/>
      <c r="M24" s="485"/>
      <c r="N24" s="486"/>
      <c r="O24" s="399">
        <f t="shared" si="1"/>
        <v>0</v>
      </c>
      <c r="P24" s="397">
        <f t="shared" si="2"/>
        <v>0</v>
      </c>
      <c r="Q24" s="358"/>
      <c r="R24" s="358"/>
      <c r="S24" s="358"/>
      <c r="T24" s="358"/>
      <c r="U24" s="358"/>
    </row>
    <row r="25" spans="1:21" ht="43.15" hidden="1" customHeight="1">
      <c r="A25" s="782"/>
      <c r="B25" s="762"/>
      <c r="C25" s="484"/>
      <c r="D25" s="484"/>
      <c r="E25" s="484"/>
      <c r="F25" s="358"/>
      <c r="G25" s="485"/>
      <c r="H25" s="486"/>
      <c r="I25" s="485"/>
      <c r="J25" s="486"/>
      <c r="K25" s="485"/>
      <c r="L25" s="486"/>
      <c r="M25" s="485"/>
      <c r="N25" s="486"/>
      <c r="O25" s="399">
        <f t="shared" si="1"/>
        <v>0</v>
      </c>
      <c r="P25" s="397">
        <f t="shared" si="2"/>
        <v>0</v>
      </c>
      <c r="Q25" s="358"/>
      <c r="R25" s="358"/>
      <c r="S25" s="358"/>
      <c r="T25" s="358"/>
      <c r="U25" s="358"/>
    </row>
    <row r="26" spans="1:21" ht="15.75" hidden="1">
      <c r="A26" s="782"/>
      <c r="B26" s="760" t="s">
        <v>1527</v>
      </c>
      <c r="C26" s="484"/>
      <c r="D26" s="484"/>
      <c r="E26" s="484"/>
      <c r="F26" s="358"/>
      <c r="G26" s="485"/>
      <c r="H26" s="486"/>
      <c r="I26" s="485"/>
      <c r="J26" s="486"/>
      <c r="K26" s="485"/>
      <c r="L26" s="486"/>
      <c r="M26" s="485"/>
      <c r="N26" s="486"/>
      <c r="O26" s="399">
        <f t="shared" si="1"/>
        <v>0</v>
      </c>
      <c r="P26" s="397">
        <f t="shared" si="2"/>
        <v>0</v>
      </c>
      <c r="Q26" s="358"/>
      <c r="R26" s="358"/>
      <c r="S26" s="358"/>
      <c r="T26" s="358"/>
      <c r="U26" s="358"/>
    </row>
    <row r="27" spans="1:21" ht="15.75" hidden="1">
      <c r="A27" s="782"/>
      <c r="B27" s="761"/>
      <c r="C27" s="484"/>
      <c r="D27" s="484"/>
      <c r="E27" s="484"/>
      <c r="F27" s="358"/>
      <c r="G27" s="485"/>
      <c r="H27" s="486"/>
      <c r="I27" s="485"/>
      <c r="J27" s="486"/>
      <c r="K27" s="485"/>
      <c r="L27" s="486"/>
      <c r="M27" s="485"/>
      <c r="N27" s="486"/>
      <c r="O27" s="399">
        <f t="shared" si="1"/>
        <v>0</v>
      </c>
      <c r="P27" s="397">
        <f t="shared" si="2"/>
        <v>0</v>
      </c>
      <c r="Q27" s="358"/>
      <c r="R27" s="358"/>
      <c r="S27" s="358"/>
      <c r="T27" s="358"/>
      <c r="U27" s="358"/>
    </row>
    <row r="28" spans="1:21" ht="15.75" hidden="1">
      <c r="A28" s="782"/>
      <c r="B28" s="761"/>
      <c r="C28" s="484"/>
      <c r="D28" s="484"/>
      <c r="E28" s="484"/>
      <c r="F28" s="358"/>
      <c r="G28" s="485"/>
      <c r="H28" s="486"/>
      <c r="I28" s="485"/>
      <c r="J28" s="486"/>
      <c r="K28" s="485"/>
      <c r="L28" s="486"/>
      <c r="M28" s="485"/>
      <c r="N28" s="486"/>
      <c r="O28" s="399">
        <f t="shared" si="1"/>
        <v>0</v>
      </c>
      <c r="P28" s="397">
        <f t="shared" si="2"/>
        <v>0</v>
      </c>
      <c r="Q28" s="358"/>
      <c r="R28" s="358"/>
      <c r="S28" s="358"/>
      <c r="T28" s="358"/>
      <c r="U28" s="358"/>
    </row>
    <row r="29" spans="1:21" ht="15.75" hidden="1">
      <c r="A29" s="782"/>
      <c r="B29" s="762"/>
      <c r="C29" s="484"/>
      <c r="D29" s="484"/>
      <c r="E29" s="484"/>
      <c r="F29" s="358"/>
      <c r="G29" s="485"/>
      <c r="H29" s="486"/>
      <c r="I29" s="485"/>
      <c r="J29" s="486"/>
      <c r="K29" s="485"/>
      <c r="L29" s="486"/>
      <c r="M29" s="485"/>
      <c r="N29" s="486"/>
      <c r="O29" s="399">
        <f t="shared" si="1"/>
        <v>0</v>
      </c>
      <c r="P29" s="397">
        <f t="shared" si="2"/>
        <v>0</v>
      </c>
      <c r="Q29" s="358"/>
      <c r="R29" s="358"/>
      <c r="S29" s="358"/>
      <c r="T29" s="358"/>
      <c r="U29" s="358"/>
    </row>
    <row r="30" spans="1:21" ht="15.75" hidden="1">
      <c r="A30" s="782"/>
      <c r="B30" s="778" t="s">
        <v>1528</v>
      </c>
      <c r="C30" s="484"/>
      <c r="D30" s="484"/>
      <c r="E30" s="484"/>
      <c r="F30" s="358"/>
      <c r="G30" s="485"/>
      <c r="H30" s="486"/>
      <c r="I30" s="485"/>
      <c r="J30" s="486"/>
      <c r="K30" s="485"/>
      <c r="L30" s="486"/>
      <c r="M30" s="485"/>
      <c r="N30" s="486"/>
      <c r="O30" s="399">
        <f t="shared" si="1"/>
        <v>0</v>
      </c>
      <c r="P30" s="397">
        <f t="shared" si="2"/>
        <v>0</v>
      </c>
      <c r="Q30" s="358"/>
      <c r="R30" s="358"/>
      <c r="S30" s="358"/>
      <c r="T30" s="358"/>
      <c r="U30" s="358"/>
    </row>
    <row r="31" spans="1:21" ht="15.75" hidden="1">
      <c r="A31" s="782"/>
      <c r="B31" s="778"/>
      <c r="C31" s="484"/>
      <c r="D31" s="484"/>
      <c r="E31" s="484"/>
      <c r="F31" s="358"/>
      <c r="G31" s="485"/>
      <c r="H31" s="486"/>
      <c r="I31" s="485"/>
      <c r="J31" s="486"/>
      <c r="K31" s="485"/>
      <c r="L31" s="486"/>
      <c r="M31" s="485"/>
      <c r="N31" s="486"/>
      <c r="O31" s="399">
        <f t="shared" si="1"/>
        <v>0</v>
      </c>
      <c r="P31" s="397">
        <f t="shared" si="2"/>
        <v>0</v>
      </c>
      <c r="Q31" s="358"/>
      <c r="R31" s="358"/>
      <c r="S31" s="358"/>
      <c r="T31" s="358"/>
      <c r="U31" s="358"/>
    </row>
    <row r="32" spans="1:21" ht="15.75" hidden="1">
      <c r="A32" s="782"/>
      <c r="B32" s="778"/>
      <c r="C32" s="484"/>
      <c r="D32" s="484"/>
      <c r="E32" s="484"/>
      <c r="F32" s="358"/>
      <c r="G32" s="485"/>
      <c r="H32" s="486"/>
      <c r="I32" s="485"/>
      <c r="J32" s="486"/>
      <c r="K32" s="485"/>
      <c r="L32" s="486"/>
      <c r="M32" s="485"/>
      <c r="N32" s="486"/>
      <c r="O32" s="399">
        <f t="shared" si="1"/>
        <v>0</v>
      </c>
      <c r="P32" s="397">
        <f t="shared" si="2"/>
        <v>0</v>
      </c>
      <c r="Q32" s="358"/>
      <c r="R32" s="358"/>
      <c r="S32" s="358"/>
      <c r="T32" s="358"/>
      <c r="U32" s="358"/>
    </row>
    <row r="33" spans="1:21" ht="43.15" hidden="1" customHeight="1">
      <c r="A33" s="782"/>
      <c r="B33" s="778"/>
      <c r="C33" s="484"/>
      <c r="D33" s="484"/>
      <c r="E33" s="484"/>
      <c r="F33" s="358"/>
      <c r="G33" s="485"/>
      <c r="H33" s="486"/>
      <c r="I33" s="485"/>
      <c r="J33" s="486"/>
      <c r="K33" s="485"/>
      <c r="L33" s="486"/>
      <c r="M33" s="485"/>
      <c r="N33" s="486"/>
      <c r="O33" s="399">
        <f t="shared" si="1"/>
        <v>0</v>
      </c>
      <c r="P33" s="397">
        <f t="shared" si="2"/>
        <v>0</v>
      </c>
      <c r="Q33" s="358"/>
      <c r="R33" s="358"/>
      <c r="S33" s="358"/>
      <c r="T33" s="358"/>
      <c r="U33" s="358"/>
    </row>
    <row r="34" spans="1:21" ht="15.75" hidden="1">
      <c r="A34" s="782"/>
      <c r="B34" s="778" t="s">
        <v>1529</v>
      </c>
      <c r="C34" s="484"/>
      <c r="D34" s="484"/>
      <c r="E34" s="484"/>
      <c r="F34" s="358"/>
      <c r="G34" s="485"/>
      <c r="H34" s="486"/>
      <c r="I34" s="485"/>
      <c r="J34" s="486"/>
      <c r="K34" s="485"/>
      <c r="L34" s="486"/>
      <c r="M34" s="485"/>
      <c r="N34" s="486"/>
      <c r="O34" s="399">
        <f t="shared" si="1"/>
        <v>0</v>
      </c>
      <c r="P34" s="397">
        <f t="shared" si="2"/>
        <v>0</v>
      </c>
      <c r="Q34" s="358"/>
      <c r="R34" s="358"/>
      <c r="S34" s="358"/>
      <c r="T34" s="358"/>
      <c r="U34" s="358"/>
    </row>
    <row r="35" spans="1:21" ht="15.75" hidden="1">
      <c r="A35" s="782"/>
      <c r="B35" s="778"/>
      <c r="C35" s="484"/>
      <c r="D35" s="484"/>
      <c r="E35" s="484"/>
      <c r="F35" s="358"/>
      <c r="G35" s="485"/>
      <c r="H35" s="486"/>
      <c r="I35" s="485"/>
      <c r="J35" s="486"/>
      <c r="K35" s="485"/>
      <c r="L35" s="486"/>
      <c r="M35" s="485"/>
      <c r="N35" s="486"/>
      <c r="O35" s="399">
        <f t="shared" si="1"/>
        <v>0</v>
      </c>
      <c r="P35" s="397">
        <f t="shared" si="2"/>
        <v>0</v>
      </c>
      <c r="Q35" s="358"/>
      <c r="R35" s="358"/>
      <c r="S35" s="358"/>
      <c r="T35" s="358"/>
      <c r="U35" s="358"/>
    </row>
    <row r="36" spans="1:21" ht="15.75" hidden="1">
      <c r="A36" s="782"/>
      <c r="B36" s="778"/>
      <c r="C36" s="484"/>
      <c r="D36" s="484"/>
      <c r="E36" s="484"/>
      <c r="F36" s="358"/>
      <c r="G36" s="485"/>
      <c r="H36" s="486"/>
      <c r="I36" s="485"/>
      <c r="J36" s="486"/>
      <c r="K36" s="485"/>
      <c r="L36" s="486"/>
      <c r="M36" s="485"/>
      <c r="N36" s="486"/>
      <c r="O36" s="399">
        <f t="shared" si="1"/>
        <v>0</v>
      </c>
      <c r="P36" s="397">
        <f t="shared" si="2"/>
        <v>0</v>
      </c>
      <c r="Q36" s="358"/>
      <c r="R36" s="358"/>
      <c r="S36" s="358"/>
      <c r="T36" s="358"/>
      <c r="U36" s="358"/>
    </row>
    <row r="37" spans="1:21" ht="35.450000000000003" hidden="1" customHeight="1">
      <c r="A37" s="783"/>
      <c r="B37" s="778"/>
      <c r="C37" s="484"/>
      <c r="D37" s="484"/>
      <c r="E37" s="484"/>
      <c r="F37" s="358"/>
      <c r="G37" s="485"/>
      <c r="H37" s="486"/>
      <c r="I37" s="485"/>
      <c r="J37" s="486"/>
      <c r="K37" s="485"/>
      <c r="L37" s="486"/>
      <c r="M37" s="485"/>
      <c r="N37" s="486"/>
      <c r="O37" s="399">
        <f t="shared" si="1"/>
        <v>0</v>
      </c>
      <c r="P37" s="397">
        <f t="shared" si="2"/>
        <v>0</v>
      </c>
      <c r="Q37" s="358"/>
      <c r="R37" s="358"/>
      <c r="S37" s="358"/>
      <c r="T37" s="358"/>
      <c r="U37" s="358"/>
    </row>
    <row r="38" spans="1:21" ht="15.75" hidden="1" customHeight="1">
      <c r="A38" s="778" t="s">
        <v>1512</v>
      </c>
      <c r="B38" s="760" t="s">
        <v>1530</v>
      </c>
      <c r="C38" s="484"/>
      <c r="D38" s="484"/>
      <c r="E38" s="484"/>
      <c r="F38" s="358"/>
      <c r="G38" s="485"/>
      <c r="H38" s="486"/>
      <c r="I38" s="485"/>
      <c r="J38" s="486"/>
      <c r="K38" s="485"/>
      <c r="L38" s="486"/>
      <c r="M38" s="485"/>
      <c r="N38" s="486"/>
      <c r="O38" s="399">
        <f t="shared" si="1"/>
        <v>0</v>
      </c>
      <c r="P38" s="397">
        <f t="shared" si="2"/>
        <v>0</v>
      </c>
      <c r="Q38" s="358"/>
      <c r="R38" s="358"/>
      <c r="S38" s="358"/>
      <c r="T38" s="358"/>
      <c r="U38" s="358"/>
    </row>
    <row r="39" spans="1:21" ht="15.75" hidden="1">
      <c r="A39" s="778"/>
      <c r="B39" s="761"/>
      <c r="C39" s="484"/>
      <c r="D39" s="484"/>
      <c r="E39" s="484"/>
      <c r="F39" s="358"/>
      <c r="G39" s="485"/>
      <c r="H39" s="486"/>
      <c r="I39" s="485"/>
      <c r="J39" s="486"/>
      <c r="K39" s="485"/>
      <c r="L39" s="486"/>
      <c r="M39" s="485"/>
      <c r="N39" s="486"/>
      <c r="O39" s="399">
        <f t="shared" si="1"/>
        <v>0</v>
      </c>
      <c r="P39" s="397">
        <f t="shared" si="2"/>
        <v>0</v>
      </c>
      <c r="Q39" s="358"/>
      <c r="R39" s="358"/>
      <c r="S39" s="358"/>
      <c r="T39" s="358"/>
      <c r="U39" s="358"/>
    </row>
    <row r="40" spans="1:21" ht="15.75" hidden="1">
      <c r="A40" s="778"/>
      <c r="B40" s="761"/>
      <c r="C40" s="484"/>
      <c r="D40" s="484"/>
      <c r="E40" s="484"/>
      <c r="F40" s="358"/>
      <c r="G40" s="485"/>
      <c r="H40" s="486"/>
      <c r="I40" s="485"/>
      <c r="J40" s="486"/>
      <c r="K40" s="485"/>
      <c r="L40" s="486"/>
      <c r="M40" s="485"/>
      <c r="N40" s="486"/>
      <c r="O40" s="399">
        <f t="shared" si="1"/>
        <v>0</v>
      </c>
      <c r="P40" s="397">
        <f t="shared" si="2"/>
        <v>0</v>
      </c>
      <c r="Q40" s="358"/>
      <c r="R40" s="358"/>
      <c r="S40" s="358"/>
      <c r="T40" s="358"/>
      <c r="U40" s="358"/>
    </row>
    <row r="41" spans="1:21" ht="15.75" hidden="1">
      <c r="A41" s="778"/>
      <c r="B41" s="762"/>
      <c r="C41" s="484"/>
      <c r="D41" s="484"/>
      <c r="E41" s="484"/>
      <c r="F41" s="358"/>
      <c r="G41" s="485"/>
      <c r="H41" s="486"/>
      <c r="I41" s="485"/>
      <c r="J41" s="486"/>
      <c r="K41" s="485"/>
      <c r="L41" s="486"/>
      <c r="M41" s="485"/>
      <c r="N41" s="486"/>
      <c r="O41" s="399">
        <f t="shared" si="1"/>
        <v>0</v>
      </c>
      <c r="P41" s="397">
        <f t="shared" si="2"/>
        <v>0</v>
      </c>
      <c r="Q41" s="358"/>
      <c r="R41" s="358"/>
      <c r="S41" s="358"/>
      <c r="T41" s="358"/>
      <c r="U41" s="358"/>
    </row>
    <row r="42" spans="1:21" ht="15.75" hidden="1">
      <c r="A42" s="778"/>
      <c r="B42" s="760" t="s">
        <v>1531</v>
      </c>
      <c r="C42" s="484"/>
      <c r="D42" s="484"/>
      <c r="E42" s="484"/>
      <c r="F42" s="358"/>
      <c r="G42" s="485"/>
      <c r="H42" s="486"/>
      <c r="I42" s="485"/>
      <c r="J42" s="486"/>
      <c r="K42" s="485"/>
      <c r="L42" s="486"/>
      <c r="M42" s="485"/>
      <c r="N42" s="486"/>
      <c r="O42" s="399">
        <f t="shared" si="1"/>
        <v>0</v>
      </c>
      <c r="P42" s="397">
        <f t="shared" si="2"/>
        <v>0</v>
      </c>
      <c r="Q42" s="358"/>
      <c r="R42" s="358"/>
      <c r="S42" s="358"/>
      <c r="T42" s="358"/>
      <c r="U42" s="358"/>
    </row>
    <row r="43" spans="1:21" ht="15.75" hidden="1">
      <c r="A43" s="778"/>
      <c r="B43" s="761"/>
      <c r="C43" s="484"/>
      <c r="D43" s="484"/>
      <c r="E43" s="484"/>
      <c r="F43" s="358"/>
      <c r="G43" s="485"/>
      <c r="H43" s="486"/>
      <c r="I43" s="485"/>
      <c r="J43" s="486"/>
      <c r="K43" s="485"/>
      <c r="L43" s="486"/>
      <c r="M43" s="485"/>
      <c r="N43" s="486"/>
      <c r="O43" s="399">
        <f t="shared" si="1"/>
        <v>0</v>
      </c>
      <c r="P43" s="397">
        <f t="shared" si="2"/>
        <v>0</v>
      </c>
      <c r="Q43" s="358"/>
      <c r="R43" s="358"/>
      <c r="S43" s="358"/>
      <c r="T43" s="358"/>
      <c r="U43" s="358"/>
    </row>
    <row r="44" spans="1:21" ht="15.75" hidden="1">
      <c r="A44" s="778"/>
      <c r="B44" s="761"/>
      <c r="C44" s="484"/>
      <c r="D44" s="484"/>
      <c r="E44" s="484"/>
      <c r="F44" s="358"/>
      <c r="G44" s="485"/>
      <c r="H44" s="486"/>
      <c r="I44" s="485"/>
      <c r="J44" s="486"/>
      <c r="K44" s="485"/>
      <c r="L44" s="486"/>
      <c r="M44" s="485"/>
      <c r="N44" s="486"/>
      <c r="O44" s="399">
        <f t="shared" si="1"/>
        <v>0</v>
      </c>
      <c r="P44" s="397">
        <f t="shared" si="2"/>
        <v>0</v>
      </c>
      <c r="Q44" s="358"/>
      <c r="R44" s="358"/>
      <c r="S44" s="358"/>
      <c r="T44" s="358"/>
      <c r="U44" s="358"/>
    </row>
    <row r="45" spans="1:21" ht="15.75" hidden="1">
      <c r="A45" s="778"/>
      <c r="B45" s="762"/>
      <c r="C45" s="484"/>
      <c r="D45" s="484"/>
      <c r="E45" s="484"/>
      <c r="F45" s="358"/>
      <c r="G45" s="485"/>
      <c r="H45" s="486"/>
      <c r="I45" s="485"/>
      <c r="J45" s="486"/>
      <c r="K45" s="485"/>
      <c r="L45" s="486"/>
      <c r="M45" s="485"/>
      <c r="N45" s="486"/>
      <c r="O45" s="399">
        <f t="shared" si="1"/>
        <v>0</v>
      </c>
      <c r="P45" s="397">
        <f t="shared" si="2"/>
        <v>0</v>
      </c>
      <c r="Q45" s="358"/>
      <c r="R45" s="358"/>
      <c r="S45" s="358"/>
      <c r="T45" s="358"/>
      <c r="U45" s="358"/>
    </row>
    <row r="46" spans="1:21" ht="15.75" hidden="1" customHeight="1">
      <c r="A46" s="632"/>
      <c r="B46" s="632" t="s">
        <v>1532</v>
      </c>
      <c r="C46" s="484"/>
      <c r="D46" s="484"/>
      <c r="E46" s="484"/>
      <c r="F46" s="358"/>
      <c r="G46" s="485"/>
      <c r="H46" s="486"/>
      <c r="I46" s="485"/>
      <c r="J46" s="486"/>
      <c r="K46" s="485"/>
      <c r="L46" s="486"/>
      <c r="M46" s="485"/>
      <c r="N46" s="486"/>
      <c r="O46" s="399">
        <f t="shared" si="1"/>
        <v>0</v>
      </c>
      <c r="P46" s="397">
        <f t="shared" si="2"/>
        <v>0</v>
      </c>
      <c r="Q46" s="358"/>
      <c r="R46" s="358"/>
      <c r="S46" s="358"/>
      <c r="T46" s="358"/>
      <c r="U46" s="358"/>
    </row>
    <row r="47" spans="1:21" ht="125.25" customHeight="1">
      <c r="A47" s="632" t="s">
        <v>1513</v>
      </c>
      <c r="B47" s="632" t="s">
        <v>1533</v>
      </c>
      <c r="D47" s="625" t="s">
        <v>1871</v>
      </c>
      <c r="E47" s="578" t="s">
        <v>1878</v>
      </c>
      <c r="F47" s="576" t="s">
        <v>1872</v>
      </c>
      <c r="G47" s="593">
        <v>0.25</v>
      </c>
      <c r="H47" s="594"/>
      <c r="I47" s="593">
        <v>0.5</v>
      </c>
      <c r="J47" s="594"/>
      <c r="K47" s="593">
        <v>0.25</v>
      </c>
      <c r="L47" s="594"/>
      <c r="M47" s="624"/>
      <c r="N47" s="486"/>
      <c r="O47" s="626">
        <f>G47+I47+K47+M47</f>
        <v>1</v>
      </c>
      <c r="P47" s="397">
        <f t="shared" si="2"/>
        <v>0</v>
      </c>
      <c r="Q47" s="358"/>
      <c r="R47" s="576" t="s">
        <v>1873</v>
      </c>
      <c r="S47" s="576" t="s">
        <v>1874</v>
      </c>
      <c r="T47" s="576" t="s">
        <v>1875</v>
      </c>
      <c r="U47" s="576" t="s">
        <v>1549</v>
      </c>
    </row>
    <row r="48" spans="1:21" ht="15.75" hidden="1" customHeight="1">
      <c r="A48" s="633"/>
      <c r="B48" s="632" t="s">
        <v>1534</v>
      </c>
      <c r="C48" s="484"/>
      <c r="D48" s="484"/>
      <c r="E48" s="484"/>
      <c r="F48" s="358"/>
      <c r="G48" s="485"/>
      <c r="H48" s="486"/>
      <c r="I48" s="485"/>
      <c r="J48" s="486"/>
      <c r="K48" s="485"/>
      <c r="L48" s="486"/>
      <c r="M48" s="485"/>
      <c r="N48" s="486"/>
      <c r="O48" s="399">
        <f t="shared" si="1"/>
        <v>0</v>
      </c>
      <c r="P48" s="397">
        <f t="shared" si="2"/>
        <v>0</v>
      </c>
      <c r="Q48" s="358"/>
      <c r="R48" s="358"/>
      <c r="S48" s="358"/>
      <c r="T48" s="358"/>
      <c r="U48" s="358"/>
    </row>
    <row r="49" spans="1:21" ht="15.75" hidden="1">
      <c r="A49" s="760" t="s">
        <v>1514</v>
      </c>
      <c r="B49" s="760" t="s">
        <v>1535</v>
      </c>
      <c r="C49" s="484"/>
      <c r="D49" s="484"/>
      <c r="E49" s="484"/>
      <c r="F49" s="358"/>
      <c r="G49" s="485"/>
      <c r="H49" s="486"/>
      <c r="I49" s="485"/>
      <c r="J49" s="486"/>
      <c r="K49" s="485"/>
      <c r="L49" s="486"/>
      <c r="M49" s="485"/>
      <c r="N49" s="486"/>
      <c r="O49" s="399">
        <f t="shared" si="1"/>
        <v>0</v>
      </c>
      <c r="P49" s="397">
        <f t="shared" si="2"/>
        <v>0</v>
      </c>
      <c r="Q49" s="358"/>
      <c r="R49" s="358"/>
      <c r="S49" s="358"/>
      <c r="T49" s="358"/>
      <c r="U49" s="358"/>
    </row>
    <row r="50" spans="1:21" ht="15.75" hidden="1">
      <c r="A50" s="761"/>
      <c r="B50" s="761"/>
      <c r="C50" s="484"/>
      <c r="D50" s="484"/>
      <c r="E50" s="484"/>
      <c r="F50" s="358"/>
      <c r="G50" s="485"/>
      <c r="H50" s="486"/>
      <c r="I50" s="485"/>
      <c r="J50" s="486"/>
      <c r="K50" s="485"/>
      <c r="L50" s="486"/>
      <c r="M50" s="485"/>
      <c r="N50" s="486"/>
      <c r="O50" s="399">
        <f t="shared" si="1"/>
        <v>0</v>
      </c>
      <c r="P50" s="397">
        <f t="shared" si="2"/>
        <v>0</v>
      </c>
      <c r="Q50" s="358"/>
      <c r="R50" s="358"/>
      <c r="S50" s="358"/>
      <c r="T50" s="358"/>
      <c r="U50" s="358"/>
    </row>
    <row r="51" spans="1:21" ht="15.75" hidden="1">
      <c r="A51" s="761"/>
      <c r="B51" s="761"/>
      <c r="C51" s="484"/>
      <c r="D51" s="484"/>
      <c r="E51" s="484"/>
      <c r="F51" s="358"/>
      <c r="G51" s="485"/>
      <c r="H51" s="486"/>
      <c r="I51" s="485"/>
      <c r="J51" s="486"/>
      <c r="K51" s="485"/>
      <c r="L51" s="486"/>
      <c r="M51" s="485"/>
      <c r="N51" s="486"/>
      <c r="O51" s="399">
        <f t="shared" si="1"/>
        <v>0</v>
      </c>
      <c r="P51" s="397">
        <f t="shared" si="2"/>
        <v>0</v>
      </c>
      <c r="Q51" s="358"/>
      <c r="R51" s="358"/>
      <c r="S51" s="358"/>
      <c r="T51" s="358"/>
      <c r="U51" s="358"/>
    </row>
    <row r="52" spans="1:21" ht="15.75" hidden="1">
      <c r="A52" s="761"/>
      <c r="B52" s="762"/>
      <c r="C52" s="484"/>
      <c r="D52" s="484"/>
      <c r="E52" s="484"/>
      <c r="F52" s="358"/>
      <c r="G52" s="485"/>
      <c r="H52" s="486"/>
      <c r="I52" s="485"/>
      <c r="J52" s="486"/>
      <c r="K52" s="485"/>
      <c r="L52" s="486"/>
      <c r="M52" s="485"/>
      <c r="N52" s="486"/>
      <c r="O52" s="399">
        <f t="shared" si="1"/>
        <v>0</v>
      </c>
      <c r="P52" s="397">
        <f t="shared" si="2"/>
        <v>0</v>
      </c>
      <c r="Q52" s="358"/>
      <c r="R52" s="358"/>
      <c r="S52" s="358"/>
      <c r="T52" s="358"/>
      <c r="U52" s="358"/>
    </row>
    <row r="53" spans="1:21" ht="15.75" hidden="1">
      <c r="A53" s="761"/>
      <c r="B53" s="760" t="s">
        <v>1536</v>
      </c>
      <c r="C53" s="484"/>
      <c r="D53" s="484"/>
      <c r="E53" s="484"/>
      <c r="F53" s="358"/>
      <c r="G53" s="485"/>
      <c r="H53" s="486"/>
      <c r="I53" s="485"/>
      <c r="J53" s="486"/>
      <c r="K53" s="485"/>
      <c r="L53" s="486"/>
      <c r="M53" s="485"/>
      <c r="N53" s="486"/>
      <c r="O53" s="399">
        <f t="shared" si="1"/>
        <v>0</v>
      </c>
      <c r="P53" s="397">
        <f t="shared" si="2"/>
        <v>0</v>
      </c>
      <c r="Q53" s="358"/>
      <c r="R53" s="358"/>
      <c r="S53" s="358"/>
      <c r="T53" s="358"/>
      <c r="U53" s="358"/>
    </row>
    <row r="54" spans="1:21" ht="15.75" hidden="1">
      <c r="A54" s="761"/>
      <c r="B54" s="761"/>
      <c r="C54" s="484"/>
      <c r="D54" s="484"/>
      <c r="E54" s="484"/>
      <c r="F54" s="358"/>
      <c r="G54" s="485"/>
      <c r="H54" s="486"/>
      <c r="I54" s="485"/>
      <c r="J54" s="486"/>
      <c r="K54" s="485"/>
      <c r="L54" s="486"/>
      <c r="M54" s="485"/>
      <c r="N54" s="486"/>
      <c r="O54" s="399">
        <f t="shared" si="1"/>
        <v>0</v>
      </c>
      <c r="P54" s="397">
        <f t="shared" si="2"/>
        <v>0</v>
      </c>
      <c r="Q54" s="358"/>
      <c r="R54" s="358"/>
      <c r="S54" s="358"/>
      <c r="T54" s="358"/>
      <c r="U54" s="358"/>
    </row>
    <row r="55" spans="1:21" ht="15.75" hidden="1">
      <c r="A55" s="761"/>
      <c r="B55" s="761"/>
      <c r="C55" s="484"/>
      <c r="D55" s="484"/>
      <c r="E55" s="484"/>
      <c r="F55" s="358"/>
      <c r="G55" s="485"/>
      <c r="H55" s="486"/>
      <c r="I55" s="485"/>
      <c r="J55" s="486"/>
      <c r="K55" s="485"/>
      <c r="L55" s="486"/>
      <c r="M55" s="485"/>
      <c r="N55" s="486"/>
      <c r="O55" s="399">
        <f t="shared" si="1"/>
        <v>0</v>
      </c>
      <c r="P55" s="397">
        <f t="shared" si="2"/>
        <v>0</v>
      </c>
      <c r="Q55" s="358"/>
      <c r="R55" s="358"/>
      <c r="S55" s="358"/>
      <c r="T55" s="358"/>
      <c r="U55" s="358"/>
    </row>
    <row r="56" spans="1:21" ht="15.75" hidden="1">
      <c r="A56" s="761"/>
      <c r="B56" s="762"/>
      <c r="C56" s="484"/>
      <c r="D56" s="484"/>
      <c r="E56" s="484"/>
      <c r="F56" s="358"/>
      <c r="G56" s="485"/>
      <c r="H56" s="486"/>
      <c r="I56" s="485"/>
      <c r="J56" s="486"/>
      <c r="K56" s="485"/>
      <c r="L56" s="486"/>
      <c r="M56" s="485"/>
      <c r="N56" s="486"/>
      <c r="O56" s="399">
        <f t="shared" si="1"/>
        <v>0</v>
      </c>
      <c r="P56" s="397">
        <f t="shared" si="2"/>
        <v>0</v>
      </c>
      <c r="Q56" s="358"/>
      <c r="R56" s="358"/>
      <c r="S56" s="358"/>
      <c r="T56" s="358"/>
      <c r="U56" s="358"/>
    </row>
    <row r="57" spans="1:21" ht="15.75" hidden="1">
      <c r="A57" s="761"/>
      <c r="B57" s="760" t="s">
        <v>1537</v>
      </c>
      <c r="C57" s="484"/>
      <c r="D57" s="484"/>
      <c r="E57" s="484"/>
      <c r="F57" s="358"/>
      <c r="G57" s="485"/>
      <c r="H57" s="486"/>
      <c r="I57" s="485"/>
      <c r="J57" s="486"/>
      <c r="K57" s="485"/>
      <c r="L57" s="486"/>
      <c r="M57" s="485"/>
      <c r="N57" s="486"/>
      <c r="O57" s="399">
        <f t="shared" si="1"/>
        <v>0</v>
      </c>
      <c r="P57" s="397">
        <f t="shared" si="2"/>
        <v>0</v>
      </c>
      <c r="Q57" s="358"/>
      <c r="R57" s="358"/>
      <c r="S57" s="358"/>
      <c r="T57" s="358"/>
      <c r="U57" s="358"/>
    </row>
    <row r="58" spans="1:21" ht="15.75" hidden="1">
      <c r="A58" s="761"/>
      <c r="B58" s="761"/>
      <c r="C58" s="484"/>
      <c r="D58" s="484"/>
      <c r="E58" s="484"/>
      <c r="F58" s="358"/>
      <c r="G58" s="485"/>
      <c r="H58" s="486"/>
      <c r="I58" s="485"/>
      <c r="J58" s="486"/>
      <c r="K58" s="485"/>
      <c r="L58" s="486"/>
      <c r="M58" s="485"/>
      <c r="N58" s="486"/>
      <c r="O58" s="399">
        <f t="shared" si="1"/>
        <v>0</v>
      </c>
      <c r="P58" s="397">
        <f t="shared" si="2"/>
        <v>0</v>
      </c>
      <c r="Q58" s="358"/>
      <c r="R58" s="358"/>
      <c r="S58" s="358"/>
      <c r="T58" s="358"/>
      <c r="U58" s="358"/>
    </row>
    <row r="59" spans="1:21" ht="15.75" hidden="1">
      <c r="A59" s="761"/>
      <c r="B59" s="761"/>
      <c r="C59" s="484"/>
      <c r="D59" s="484"/>
      <c r="E59" s="484"/>
      <c r="F59" s="358"/>
      <c r="G59" s="485"/>
      <c r="H59" s="486"/>
      <c r="I59" s="485"/>
      <c r="J59" s="486"/>
      <c r="K59" s="485"/>
      <c r="L59" s="486"/>
      <c r="M59" s="485"/>
      <c r="N59" s="486"/>
      <c r="O59" s="399">
        <f t="shared" si="1"/>
        <v>0</v>
      </c>
      <c r="P59" s="397">
        <f t="shared" si="2"/>
        <v>0</v>
      </c>
      <c r="Q59" s="358"/>
      <c r="R59" s="358"/>
      <c r="S59" s="358"/>
      <c r="T59" s="358"/>
      <c r="U59" s="358"/>
    </row>
    <row r="60" spans="1:21" ht="15.75" hidden="1">
      <c r="A60" s="761"/>
      <c r="B60" s="762"/>
      <c r="C60" s="484"/>
      <c r="D60" s="484"/>
      <c r="E60" s="484"/>
      <c r="F60" s="358"/>
      <c r="G60" s="485"/>
      <c r="H60" s="486"/>
      <c r="I60" s="485"/>
      <c r="J60" s="486"/>
      <c r="K60" s="485"/>
      <c r="L60" s="486"/>
      <c r="M60" s="485"/>
      <c r="N60" s="486"/>
      <c r="O60" s="399">
        <f t="shared" si="1"/>
        <v>0</v>
      </c>
      <c r="P60" s="397">
        <f t="shared" si="2"/>
        <v>0</v>
      </c>
      <c r="Q60" s="358"/>
      <c r="R60" s="358"/>
      <c r="S60" s="358"/>
      <c r="T60" s="358"/>
      <c r="U60" s="358"/>
    </row>
    <row r="61" spans="1:21" ht="15.75" hidden="1">
      <c r="A61" s="761"/>
      <c r="B61" s="760" t="s">
        <v>1538</v>
      </c>
      <c r="C61" s="484"/>
      <c r="D61" s="484"/>
      <c r="E61" s="484"/>
      <c r="F61" s="358"/>
      <c r="G61" s="485"/>
      <c r="H61" s="486"/>
      <c r="I61" s="485"/>
      <c r="J61" s="486"/>
      <c r="K61" s="485"/>
      <c r="L61" s="486"/>
      <c r="M61" s="485"/>
      <c r="N61" s="486"/>
      <c r="O61" s="399">
        <f t="shared" si="1"/>
        <v>0</v>
      </c>
      <c r="P61" s="397">
        <f t="shared" si="2"/>
        <v>0</v>
      </c>
      <c r="Q61" s="358"/>
      <c r="R61" s="358"/>
      <c r="S61" s="358"/>
      <c r="T61" s="358"/>
      <c r="U61" s="358"/>
    </row>
    <row r="62" spans="1:21" ht="15.75" hidden="1">
      <c r="A62" s="761"/>
      <c r="B62" s="761"/>
      <c r="C62" s="484"/>
      <c r="D62" s="484"/>
      <c r="E62" s="484"/>
      <c r="F62" s="358"/>
      <c r="G62" s="485"/>
      <c r="H62" s="486"/>
      <c r="I62" s="485"/>
      <c r="J62" s="486"/>
      <c r="K62" s="485"/>
      <c r="L62" s="486"/>
      <c r="M62" s="485"/>
      <c r="N62" s="486"/>
      <c r="O62" s="399">
        <f t="shared" si="1"/>
        <v>0</v>
      </c>
      <c r="P62" s="397">
        <f t="shared" si="2"/>
        <v>0</v>
      </c>
      <c r="Q62" s="358"/>
      <c r="R62" s="358"/>
      <c r="S62" s="358"/>
      <c r="T62" s="358"/>
      <c r="U62" s="358"/>
    </row>
    <row r="63" spans="1:21" ht="15.75" hidden="1">
      <c r="A63" s="761"/>
      <c r="B63" s="761"/>
      <c r="C63" s="484"/>
      <c r="D63" s="484"/>
      <c r="E63" s="484"/>
      <c r="F63" s="358"/>
      <c r="G63" s="485"/>
      <c r="H63" s="486"/>
      <c r="I63" s="485"/>
      <c r="J63" s="486"/>
      <c r="K63" s="485"/>
      <c r="L63" s="486"/>
      <c r="M63" s="485"/>
      <c r="N63" s="486"/>
      <c r="O63" s="399">
        <f t="shared" si="1"/>
        <v>0</v>
      </c>
      <c r="P63" s="397">
        <f t="shared" si="2"/>
        <v>0</v>
      </c>
      <c r="Q63" s="358"/>
      <c r="R63" s="358"/>
      <c r="S63" s="358"/>
      <c r="T63" s="358"/>
      <c r="U63" s="358"/>
    </row>
    <row r="64" spans="1:21" ht="15.75" hidden="1">
      <c r="A64" s="762"/>
      <c r="B64" s="762"/>
      <c r="C64" s="484"/>
      <c r="D64" s="484"/>
      <c r="E64" s="484"/>
      <c r="F64" s="358"/>
      <c r="G64" s="358"/>
      <c r="H64" s="486"/>
      <c r="I64" s="358"/>
      <c r="J64" s="486"/>
      <c r="K64" s="358"/>
      <c r="L64" s="486"/>
      <c r="M64" s="358"/>
      <c r="N64" s="486"/>
      <c r="O64" s="399">
        <f t="shared" ref="O64:P64" si="3">G64+I64+K64+M64</f>
        <v>0</v>
      </c>
      <c r="P64" s="397">
        <f t="shared" si="3"/>
        <v>0</v>
      </c>
      <c r="Q64" s="358"/>
      <c r="R64" s="487"/>
      <c r="S64" s="358"/>
      <c r="T64" s="358"/>
      <c r="U64" s="358"/>
    </row>
    <row r="65" spans="1:21" ht="15.75">
      <c r="A65" s="295"/>
      <c r="B65" s="296"/>
      <c r="C65" s="296"/>
      <c r="D65" s="295" t="s">
        <v>1516</v>
      </c>
      <c r="E65" s="296"/>
      <c r="F65" s="297"/>
      <c r="G65" s="75">
        <f t="shared" ref="G65:P65" si="4">SUM(G18:G64)</f>
        <v>0.25</v>
      </c>
      <c r="H65" s="235">
        <f t="shared" si="4"/>
        <v>0</v>
      </c>
      <c r="I65" s="75">
        <f t="shared" si="4"/>
        <v>0.5</v>
      </c>
      <c r="J65" s="235">
        <f t="shared" si="4"/>
        <v>0</v>
      </c>
      <c r="K65" s="75">
        <f t="shared" si="4"/>
        <v>0.25</v>
      </c>
      <c r="L65" s="235">
        <f t="shared" si="4"/>
        <v>0</v>
      </c>
      <c r="M65" s="75">
        <f t="shared" si="4"/>
        <v>0</v>
      </c>
      <c r="N65" s="235">
        <f t="shared" si="4"/>
        <v>0</v>
      </c>
      <c r="O65" s="235">
        <f t="shared" si="4"/>
        <v>1</v>
      </c>
      <c r="P65" s="235">
        <f t="shared" si="4"/>
        <v>0</v>
      </c>
      <c r="Q65" s="68"/>
      <c r="R65" s="68"/>
      <c r="S65" s="68"/>
      <c r="T65" s="68"/>
      <c r="U65" s="68"/>
    </row>
  </sheetData>
  <mergeCells count="33">
    <mergeCell ref="B57:B60"/>
    <mergeCell ref="B61:B64"/>
    <mergeCell ref="A38:A45"/>
    <mergeCell ref="B38:B41"/>
    <mergeCell ref="B42:B45"/>
    <mergeCell ref="A49:A64"/>
    <mergeCell ref="B34:B37"/>
    <mergeCell ref="A11:A37"/>
    <mergeCell ref="B11:B17"/>
    <mergeCell ref="B49:B52"/>
    <mergeCell ref="B53:B56"/>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10;"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topLeftCell="AJ1" zoomScale="80" zoomScaleNormal="80" workbookViewId="0">
      <pane ySplit="11" topLeftCell="A549" activePane="bottomLeft" state="frozen"/>
      <selection activeCell="A11" sqref="A11"/>
      <selection pane="bottomLeft" activeCell="AR567" sqref="AR567"/>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4"/>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c r="K2" s="160"/>
      <c r="Z2" s="461"/>
      <c r="AB2" s="122" t="s">
        <v>129</v>
      </c>
      <c r="AC2" s="122" t="s">
        <v>130</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701" t="s">
        <v>393</v>
      </c>
      <c r="L10" s="701"/>
      <c r="M10" s="701"/>
      <c r="N10" s="701"/>
      <c r="O10" s="701"/>
      <c r="P10" s="701"/>
      <c r="Q10" s="701"/>
      <c r="R10" s="701"/>
      <c r="S10" s="701"/>
      <c r="T10" s="701"/>
      <c r="U10" s="701"/>
      <c r="V10" s="701"/>
      <c r="W10" s="701"/>
      <c r="X10" s="701"/>
      <c r="Y10" s="701"/>
      <c r="Z10" s="701"/>
      <c r="AA10" s="701"/>
    </row>
    <row r="11" spans="1:571" ht="79.5" thickBot="1">
      <c r="A11" s="370"/>
      <c r="B11" s="321" t="s">
        <v>133</v>
      </c>
      <c r="C11" s="193" t="s">
        <v>132</v>
      </c>
      <c r="D11" s="194" t="s">
        <v>129</v>
      </c>
      <c r="E11" s="211" t="s">
        <v>1509</v>
      </c>
      <c r="F11" s="194" t="s">
        <v>248</v>
      </c>
      <c r="G11" s="194" t="s">
        <v>460</v>
      </c>
      <c r="H11" s="194" t="s">
        <v>462</v>
      </c>
      <c r="I11" s="211" t="s">
        <v>463</v>
      </c>
      <c r="J11" s="194" t="s">
        <v>461</v>
      </c>
      <c r="K11" s="339" t="s">
        <v>1357</v>
      </c>
      <c r="L11" s="339" t="s">
        <v>1359</v>
      </c>
      <c r="M11" s="339" t="s">
        <v>471</v>
      </c>
      <c r="N11" s="339" t="s">
        <v>1358</v>
      </c>
      <c r="O11" s="339" t="s">
        <v>1360</v>
      </c>
      <c r="P11" s="339" t="s">
        <v>472</v>
      </c>
      <c r="Q11" s="339" t="s">
        <v>1361</v>
      </c>
      <c r="R11" s="339" t="s">
        <v>1362</v>
      </c>
      <c r="S11" s="339" t="s">
        <v>1363</v>
      </c>
      <c r="T11" s="339" t="s">
        <v>1454</v>
      </c>
      <c r="U11" s="339" t="s">
        <v>1364</v>
      </c>
      <c r="V11" s="339" t="s">
        <v>1365</v>
      </c>
      <c r="W11" s="339" t="s">
        <v>1366</v>
      </c>
      <c r="X11" s="339" t="s">
        <v>1367</v>
      </c>
      <c r="Y11" s="339" t="s">
        <v>1368</v>
      </c>
      <c r="Z11" s="339" t="s">
        <v>1479</v>
      </c>
      <c r="AA11" s="339" t="s">
        <v>1517</v>
      </c>
      <c r="AB11" s="338" t="s">
        <v>394</v>
      </c>
      <c r="AC11" s="211" t="s">
        <v>412</v>
      </c>
      <c r="AD11" s="211" t="s">
        <v>395</v>
      </c>
      <c r="AE11" s="211" t="s">
        <v>409</v>
      </c>
      <c r="AF11" s="211" t="s">
        <v>396</v>
      </c>
      <c r="AG11" s="211" t="s">
        <v>397</v>
      </c>
      <c r="AH11" s="211" t="s">
        <v>398</v>
      </c>
      <c r="AI11" s="211" t="s">
        <v>408</v>
      </c>
      <c r="AJ11" s="211" t="s">
        <v>399</v>
      </c>
      <c r="AK11" s="211" t="s">
        <v>400</v>
      </c>
      <c r="AL11" s="211" t="s">
        <v>401</v>
      </c>
      <c r="AM11" s="211" t="s">
        <v>407</v>
      </c>
      <c r="AN11" s="211" t="s">
        <v>402</v>
      </c>
      <c r="AO11" s="211" t="s">
        <v>403</v>
      </c>
      <c r="AP11" s="211" t="s">
        <v>404</v>
      </c>
      <c r="AQ11" s="211" t="s">
        <v>406</v>
      </c>
      <c r="AR11" s="211" t="s">
        <v>405</v>
      </c>
    </row>
    <row r="12" spans="1:571">
      <c r="A12" s="369"/>
      <c r="B12" s="187" t="s">
        <v>251</v>
      </c>
      <c r="C12" s="188" t="s">
        <v>134</v>
      </c>
      <c r="D12" s="189">
        <f>D13+D47+D83+D89+D96</f>
        <v>4570185.45</v>
      </c>
      <c r="E12" s="189">
        <f>E13+E47+E83+E89+E96</f>
        <v>486000</v>
      </c>
      <c r="F12" s="189">
        <f t="shared" ref="F12:F106" si="0">D12+E12</f>
        <v>5056185.45</v>
      </c>
      <c r="G12" s="189">
        <f>G13+G47+G83+G89+G96</f>
        <v>0</v>
      </c>
      <c r="H12" s="189">
        <f>F12-G12</f>
        <v>5056185.45</v>
      </c>
      <c r="I12" s="189">
        <f>I13+I47+I83+I89+I96</f>
        <v>0</v>
      </c>
      <c r="J12" s="189">
        <f>F12-I12</f>
        <v>5056185.45</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486000</v>
      </c>
      <c r="T12" s="189">
        <f t="shared" ref="T12" si="2">T13+T47+T83+T89+T96</f>
        <v>0</v>
      </c>
      <c r="U12" s="189">
        <f t="shared" si="1"/>
        <v>4570185.45</v>
      </c>
      <c r="V12" s="189">
        <f t="shared" si="1"/>
        <v>0</v>
      </c>
      <c r="W12" s="189">
        <f t="shared" si="1"/>
        <v>0</v>
      </c>
      <c r="X12" s="189">
        <f t="shared" si="1"/>
        <v>0</v>
      </c>
      <c r="Y12" s="189">
        <f t="shared" ref="Y12:Z12" si="3">Y13+Y47+Y83+Y89+Y96</f>
        <v>0</v>
      </c>
      <c r="Z12" s="189">
        <f t="shared" si="3"/>
        <v>0</v>
      </c>
      <c r="AA12" s="189">
        <f t="shared" si="1"/>
        <v>0</v>
      </c>
      <c r="AB12" s="189">
        <f t="shared" si="1"/>
        <v>1010430</v>
      </c>
      <c r="AC12" s="189">
        <f t="shared" si="1"/>
        <v>36000</v>
      </c>
      <c r="AD12" s="189">
        <f t="shared" si="1"/>
        <v>18000</v>
      </c>
      <c r="AE12" s="189">
        <f>AB12+AC12+AD12</f>
        <v>1064430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1064430</v>
      </c>
    </row>
    <row r="13" spans="1:571">
      <c r="B13" s="190" t="s">
        <v>252</v>
      </c>
      <c r="C13" s="191" t="s">
        <v>135</v>
      </c>
      <c r="D13" s="192">
        <f>SUM(D14:D46)</f>
        <v>4570185.45</v>
      </c>
      <c r="E13" s="192">
        <f>SUM(E14:E46)</f>
        <v>486000</v>
      </c>
      <c r="F13" s="192">
        <f t="shared" si="0"/>
        <v>5056185.45</v>
      </c>
      <c r="G13" s="192">
        <f>SUM(G14:G46)</f>
        <v>0</v>
      </c>
      <c r="H13" s="192">
        <f t="shared" ref="H13:H220" si="4">F13-G13</f>
        <v>5056185.45</v>
      </c>
      <c r="I13" s="192">
        <f>SUM(I14:I46)</f>
        <v>0</v>
      </c>
      <c r="J13" s="192">
        <f t="shared" ref="J13:J220" si="5">F13-I13</f>
        <v>5056185.45</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486000</v>
      </c>
      <c r="T13" s="192">
        <f t="shared" ref="T13" si="7">SUM(T14:T46)</f>
        <v>0</v>
      </c>
      <c r="U13" s="192">
        <f t="shared" si="6"/>
        <v>4570185.45</v>
      </c>
      <c r="V13" s="192">
        <f t="shared" si="6"/>
        <v>0</v>
      </c>
      <c r="W13" s="192">
        <f t="shared" si="6"/>
        <v>0</v>
      </c>
      <c r="X13" s="192">
        <f t="shared" si="6"/>
        <v>0</v>
      </c>
      <c r="Y13" s="192">
        <f t="shared" ref="Y13:Z13" si="8">SUM(Y14:Y46)</f>
        <v>0</v>
      </c>
      <c r="Z13" s="192">
        <f t="shared" si="8"/>
        <v>0</v>
      </c>
      <c r="AA13" s="192">
        <f t="shared" si="6"/>
        <v>0</v>
      </c>
      <c r="AB13" s="192">
        <f t="shared" si="6"/>
        <v>1010430</v>
      </c>
      <c r="AC13" s="192">
        <f t="shared" si="6"/>
        <v>36000</v>
      </c>
      <c r="AD13" s="192">
        <f t="shared" si="6"/>
        <v>18000</v>
      </c>
      <c r="AE13" s="192">
        <f t="shared" ref="AE13:AE220" si="9">AB13+AC13+AD13</f>
        <v>1064430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1064430</v>
      </c>
    </row>
    <row r="14" spans="1:571">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3453708.98</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432000</v>
      </c>
      <c r="F15" s="183">
        <f t="shared" si="0"/>
        <v>3885708.98</v>
      </c>
      <c r="G15" s="183"/>
      <c r="H15" s="183">
        <f t="shared" si="4"/>
        <v>3885708.98</v>
      </c>
      <c r="I15" s="183"/>
      <c r="J15" s="183">
        <f t="shared" si="5"/>
        <v>3885708.98</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432000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3453708.98</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894744</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894744</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894744</v>
      </c>
    </row>
    <row r="16" spans="1:571">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180720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180720</v>
      </c>
      <c r="G16" s="183"/>
      <c r="H16" s="183">
        <f t="shared" si="4"/>
        <v>180720</v>
      </c>
      <c r="I16" s="183"/>
      <c r="J16" s="183">
        <f t="shared" si="5"/>
        <v>180720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180720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935756.47000000009</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935756.47000000009</v>
      </c>
      <c r="G27" s="183"/>
      <c r="H27" s="183">
        <f t="shared" si="31"/>
        <v>935756.47000000009</v>
      </c>
      <c r="I27" s="183"/>
      <c r="J27" s="183">
        <f t="shared" si="32"/>
        <v>935756.47000000009</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935756.47000000009</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115686</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115686</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115686</v>
      </c>
    </row>
    <row r="28" spans="2:44">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v>
      </c>
      <c r="F28" s="183">
        <f t="shared" si="14"/>
        <v>36000</v>
      </c>
      <c r="G28" s="183"/>
      <c r="H28" s="183">
        <f t="shared" si="15"/>
        <v>36000</v>
      </c>
      <c r="I28" s="183"/>
      <c r="J28" s="183">
        <f t="shared" si="16"/>
        <v>36000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36000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36000</v>
      </c>
    </row>
    <row r="29" spans="2:44">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F29" s="183">
        <f t="shared" ref="F29:F30" si="38">D29+E29</f>
        <v>18000</v>
      </c>
      <c r="G29" s="183"/>
      <c r="H29" s="183">
        <f t="shared" ref="H29:H30" si="39">F29-G29</f>
        <v>18000</v>
      </c>
      <c r="I29" s="183"/>
      <c r="J29" s="183">
        <f t="shared" ref="J29:J30" si="40">F29-I29</f>
        <v>18000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E29" s="183">
        <f t="shared" ref="AE29:AE30" si="41">AB29+AC29+AD29</f>
        <v>18000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18000</v>
      </c>
    </row>
    <row r="30" spans="2:44">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277</v>
      </c>
      <c r="C106" s="179" t="s">
        <v>161</v>
      </c>
      <c r="D106" s="180">
        <f>D107+D118+D133+D149+D164+D190+D207+D214</f>
        <v>614410</v>
      </c>
      <c r="E106" s="180">
        <f>E107+E118+E133+E149+E164+E190+E207+E214</f>
        <v>207990</v>
      </c>
      <c r="F106" s="180">
        <f t="shared" si="0"/>
        <v>822400</v>
      </c>
      <c r="G106" s="180">
        <f>G107+G118+G133+G149+G164+G190+G207+G214</f>
        <v>0</v>
      </c>
      <c r="H106" s="180">
        <f t="shared" si="4"/>
        <v>822400</v>
      </c>
      <c r="I106" s="180">
        <f>I107+I118+I133+I149+I164+I190+I207+I214</f>
        <v>0</v>
      </c>
      <c r="J106" s="180">
        <f t="shared" si="5"/>
        <v>822400</v>
      </c>
      <c r="K106" s="180">
        <f t="shared" ref="K106:AD106" si="297">K107+K118+K133+K149+K164+K190+K207+K214</f>
        <v>0</v>
      </c>
      <c r="L106" s="180">
        <f t="shared" si="297"/>
        <v>0</v>
      </c>
      <c r="M106" s="180">
        <f t="shared" si="297"/>
        <v>0</v>
      </c>
      <c r="N106" s="180">
        <f t="shared" si="297"/>
        <v>0</v>
      </c>
      <c r="O106" s="180">
        <f t="shared" si="297"/>
        <v>0</v>
      </c>
      <c r="P106" s="180">
        <f t="shared" si="297"/>
        <v>141000</v>
      </c>
      <c r="Q106" s="180">
        <f t="shared" si="297"/>
        <v>0</v>
      </c>
      <c r="R106" s="180">
        <f t="shared" si="297"/>
        <v>0</v>
      </c>
      <c r="S106" s="180">
        <f t="shared" si="297"/>
        <v>453460</v>
      </c>
      <c r="T106" s="180">
        <f t="shared" ref="T106" si="298">T107+T118+T133+T149+T164+T190+T207+T214</f>
        <v>0</v>
      </c>
      <c r="U106" s="180">
        <f t="shared" si="297"/>
        <v>96000</v>
      </c>
      <c r="V106" s="180">
        <f t="shared" si="297"/>
        <v>0</v>
      </c>
      <c r="W106" s="180">
        <f t="shared" si="297"/>
        <v>0</v>
      </c>
      <c r="X106" s="180">
        <f t="shared" si="297"/>
        <v>0</v>
      </c>
      <c r="Y106" s="180">
        <f t="shared" ref="Y106:Z106" si="299">Y107+Y118+Y133+Y149+Y164+Y190+Y207+Y214</f>
        <v>0</v>
      </c>
      <c r="Z106" s="180">
        <f t="shared" si="299"/>
        <v>147490</v>
      </c>
      <c r="AA106" s="180">
        <f t="shared" si="297"/>
        <v>0</v>
      </c>
      <c r="AB106" s="180">
        <f t="shared" si="297"/>
        <v>111490</v>
      </c>
      <c r="AC106" s="180">
        <f t="shared" si="297"/>
        <v>495605</v>
      </c>
      <c r="AD106" s="180">
        <f t="shared" si="297"/>
        <v>115000</v>
      </c>
      <c r="AE106" s="180">
        <f t="shared" si="9"/>
        <v>722095</v>
      </c>
      <c r="AF106" s="180">
        <f>AF107+AF118+AF133+AF149+AF164+AF190+AF207+AF214</f>
        <v>41705</v>
      </c>
      <c r="AG106" s="180">
        <f>AG107+AG118+AG133+AG149+AG164+AG190+AG207+AG214</f>
        <v>0</v>
      </c>
      <c r="AH106" s="180">
        <f>AH107+AH118+AH133+AH149+AH164+AH190+AH207+AH214</f>
        <v>0</v>
      </c>
      <c r="AI106" s="180">
        <f t="shared" si="10"/>
        <v>41705</v>
      </c>
      <c r="AJ106" s="180">
        <f>AJ107+AJ118+AJ133+AJ149+AJ164+AJ190+AJ207+AJ214</f>
        <v>0</v>
      </c>
      <c r="AK106" s="180">
        <f>AK107+AK118+AK133+AK149+AK164+AK190+AK207+AK214</f>
        <v>0</v>
      </c>
      <c r="AL106" s="180">
        <f>AL107+AL118+AL133+AL149+AL164+AL190+AL207+AL214</f>
        <v>2000</v>
      </c>
      <c r="AM106" s="180">
        <f t="shared" si="11"/>
        <v>2000</v>
      </c>
      <c r="AN106" s="180">
        <f>AN107+AN118+AN133+AN149+AN164+AN190+AN207+AN214</f>
        <v>0</v>
      </c>
      <c r="AO106" s="180">
        <f>AO107+AO118+AO133+AO149+AO164+AO190+AO207+AO214</f>
        <v>0</v>
      </c>
      <c r="AP106" s="180">
        <f>AP107+AP118+AP133+AP149+AP164+AP190+AP207+AP214</f>
        <v>0</v>
      </c>
      <c r="AQ106" s="180">
        <f t="shared" si="12"/>
        <v>0</v>
      </c>
      <c r="AR106" s="180">
        <f t="shared" si="13"/>
        <v>765800</v>
      </c>
    </row>
    <row r="107" spans="2:44">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287</v>
      </c>
      <c r="C149" s="191" t="s">
        <v>171</v>
      </c>
      <c r="D149" s="192">
        <f>SUM(D150:D163)</f>
        <v>264750</v>
      </c>
      <c r="E149" s="192">
        <f>SUM(E150:E163)</f>
        <v>51505</v>
      </c>
      <c r="F149" s="192">
        <f t="shared" si="300"/>
        <v>316255</v>
      </c>
      <c r="G149" s="192">
        <f>SUM(G150:G163)</f>
        <v>0</v>
      </c>
      <c r="H149" s="192">
        <f t="shared" si="4"/>
        <v>316255</v>
      </c>
      <c r="I149" s="192">
        <f>SUM(I150:I163)</f>
        <v>0</v>
      </c>
      <c r="J149" s="192">
        <f t="shared" si="5"/>
        <v>316255</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243255</v>
      </c>
      <c r="T149" s="192">
        <f t="shared" ref="T149" si="421">SUM(T150:T163)</f>
        <v>0</v>
      </c>
      <c r="U149" s="192">
        <f t="shared" si="419"/>
        <v>96000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243255</v>
      </c>
      <c r="AD149" s="192">
        <f t="shared" si="419"/>
        <v>0</v>
      </c>
      <c r="AE149" s="192">
        <f t="shared" si="9"/>
        <v>243255</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243255</v>
      </c>
    </row>
    <row r="150" spans="2:44">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168750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51505</v>
      </c>
      <c r="F161" s="183">
        <f t="shared" si="439"/>
        <v>220255</v>
      </c>
      <c r="G161" s="183"/>
      <c r="H161" s="183">
        <f t="shared" si="440"/>
        <v>220255</v>
      </c>
      <c r="I161" s="183"/>
      <c r="J161" s="183">
        <f t="shared" si="441"/>
        <v>220255</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243255</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243255</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243255</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243255</v>
      </c>
    </row>
    <row r="162" spans="2:44">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96000</v>
      </c>
      <c r="G162" s="183"/>
      <c r="H162" s="183">
        <f t="shared" si="424"/>
        <v>96000</v>
      </c>
      <c r="I162" s="183"/>
      <c r="J162" s="183">
        <f t="shared" si="425"/>
        <v>96000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292</v>
      </c>
      <c r="C164" s="191" t="s">
        <v>176</v>
      </c>
      <c r="D164" s="192">
        <f>SUM(D165:D189)</f>
        <v>93000</v>
      </c>
      <c r="E164" s="192">
        <f>SUM(E165:E189)</f>
        <v>39700</v>
      </c>
      <c r="F164" s="192">
        <f t="shared" si="300"/>
        <v>132700</v>
      </c>
      <c r="G164" s="192">
        <f>SUM(G165:G189)</f>
        <v>0</v>
      </c>
      <c r="H164" s="192">
        <f t="shared" si="4"/>
        <v>132700</v>
      </c>
      <c r="I164" s="192">
        <f>SUM(I165:I189)</f>
        <v>0</v>
      </c>
      <c r="J164" s="192">
        <f t="shared" si="5"/>
        <v>132700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132700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126900</v>
      </c>
      <c r="AD164" s="192">
        <f t="shared" si="447"/>
        <v>0</v>
      </c>
      <c r="AE164" s="192">
        <f t="shared" si="9"/>
        <v>126900</v>
      </c>
      <c r="AF164" s="192">
        <f>SUM(AF165:AF189)</f>
        <v>200</v>
      </c>
      <c r="AG164" s="192">
        <f>SUM(AG165:AG189)</f>
        <v>0</v>
      </c>
      <c r="AH164" s="192">
        <f>SUM(AH165:AH189)</f>
        <v>0</v>
      </c>
      <c r="AI164" s="192">
        <f t="shared" si="10"/>
        <v>200</v>
      </c>
      <c r="AJ164" s="192">
        <f>SUM(AJ165:AJ189)</f>
        <v>0</v>
      </c>
      <c r="AK164" s="192">
        <f>SUM(AK165:AK189)</f>
        <v>0</v>
      </c>
      <c r="AL164" s="192">
        <f>SUM(AL165:AL189)</f>
        <v>2000</v>
      </c>
      <c r="AM164" s="192">
        <f t="shared" si="11"/>
        <v>2000</v>
      </c>
      <c r="AN164" s="192">
        <f>SUM(AN165:AN189)</f>
        <v>0</v>
      </c>
      <c r="AO164" s="192">
        <f>SUM(AO165:AO189)</f>
        <v>0</v>
      </c>
      <c r="AP164" s="192">
        <f>SUM(AP165:AP189)</f>
        <v>0</v>
      </c>
      <c r="AQ164" s="192">
        <f t="shared" si="12"/>
        <v>0</v>
      </c>
      <c r="AR164" s="192">
        <f t="shared" si="13"/>
        <v>129100</v>
      </c>
    </row>
    <row r="165" spans="2:44">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93000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39700</v>
      </c>
      <c r="F170" s="183">
        <f t="shared" si="467"/>
        <v>132700</v>
      </c>
      <c r="G170" s="183"/>
      <c r="H170" s="183">
        <f t="shared" si="468"/>
        <v>132700</v>
      </c>
      <c r="I170" s="183"/>
      <c r="J170" s="183">
        <f t="shared" si="469"/>
        <v>132700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132700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126900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126900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200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M170" s="183">
        <f t="shared" si="472"/>
        <v>2000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129100</v>
      </c>
    </row>
    <row r="171" spans="2:44">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299</v>
      </c>
      <c r="C190" s="191" t="s">
        <v>179</v>
      </c>
      <c r="D190" s="192">
        <f>D191+D199</f>
        <v>256660</v>
      </c>
      <c r="E190" s="192">
        <f>E191+E199</f>
        <v>116785</v>
      </c>
      <c r="F190" s="192">
        <f t="shared" si="300"/>
        <v>373445</v>
      </c>
      <c r="G190" s="192">
        <f>G191+G199</f>
        <v>0</v>
      </c>
      <c r="H190" s="192">
        <f t="shared" si="4"/>
        <v>373445</v>
      </c>
      <c r="I190" s="192">
        <f>I191+I199</f>
        <v>0</v>
      </c>
      <c r="J190" s="192">
        <f t="shared" si="5"/>
        <v>373445</v>
      </c>
      <c r="K190" s="192">
        <f>K191+K199</f>
        <v>0</v>
      </c>
      <c r="L190" s="192">
        <f t="shared" ref="L190:AA190" si="491">L191+L199</f>
        <v>0</v>
      </c>
      <c r="M190" s="192">
        <f t="shared" si="491"/>
        <v>0</v>
      </c>
      <c r="N190" s="192">
        <f t="shared" si="491"/>
        <v>0</v>
      </c>
      <c r="O190" s="192">
        <f t="shared" si="491"/>
        <v>0</v>
      </c>
      <c r="P190" s="192">
        <f t="shared" si="491"/>
        <v>141000</v>
      </c>
      <c r="Q190" s="192">
        <f t="shared" si="491"/>
        <v>0</v>
      </c>
      <c r="R190" s="192">
        <f t="shared" si="491"/>
        <v>0</v>
      </c>
      <c r="S190" s="192">
        <f t="shared" si="491"/>
        <v>77505</v>
      </c>
      <c r="T190" s="192">
        <f t="shared" si="491"/>
        <v>0</v>
      </c>
      <c r="U190" s="192">
        <f t="shared" si="491"/>
        <v>0</v>
      </c>
      <c r="V190" s="192">
        <f t="shared" si="491"/>
        <v>0</v>
      </c>
      <c r="W190" s="192">
        <f t="shared" si="491"/>
        <v>0</v>
      </c>
      <c r="X190" s="192">
        <f t="shared" si="491"/>
        <v>0</v>
      </c>
      <c r="Y190" s="192">
        <f t="shared" ref="Y190:Z190" si="492">Y191+Y199</f>
        <v>0</v>
      </c>
      <c r="Z190" s="192">
        <f t="shared" si="492"/>
        <v>147490</v>
      </c>
      <c r="AA190" s="192">
        <f t="shared" si="491"/>
        <v>0</v>
      </c>
      <c r="AB190" s="192">
        <f t="shared" ref="AB190" si="493">AB191+AB199</f>
        <v>111490</v>
      </c>
      <c r="AC190" s="192">
        <f t="shared" ref="AC190" si="494">AC191+AC199</f>
        <v>125450</v>
      </c>
      <c r="AD190" s="192">
        <f t="shared" ref="AD190" si="495">AD191+AD199</f>
        <v>115000</v>
      </c>
      <c r="AE190" s="192">
        <f t="shared" si="9"/>
        <v>351940</v>
      </c>
      <c r="AF190" s="192">
        <f t="shared" ref="AF190" si="496">AF191+AF199</f>
        <v>41505</v>
      </c>
      <c r="AG190" s="192">
        <f t="shared" ref="AG190" si="497">AG191+AG199</f>
        <v>0</v>
      </c>
      <c r="AH190" s="192">
        <f t="shared" ref="AH190" si="498">AH191+AH199</f>
        <v>0</v>
      </c>
      <c r="AI190" s="192">
        <f t="shared" si="10"/>
        <v>41505</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393445</v>
      </c>
    </row>
    <row r="191" spans="2:44">
      <c r="B191" s="190" t="s">
        <v>300</v>
      </c>
      <c r="C191" s="191" t="s">
        <v>180</v>
      </c>
      <c r="D191" s="192">
        <f>SUM(D192:D198)</f>
        <v>62000</v>
      </c>
      <c r="E191" s="192">
        <f>SUM(E192:E198)</f>
        <v>20000</v>
      </c>
      <c r="F191" s="192">
        <f>D191+E191</f>
        <v>82000</v>
      </c>
      <c r="G191" s="192">
        <f>SUM(G192:G198)</f>
        <v>0</v>
      </c>
      <c r="H191" s="192">
        <f>F191-G191</f>
        <v>82000</v>
      </c>
      <c r="I191" s="192">
        <f>SUM(I192:I198)</f>
        <v>0</v>
      </c>
      <c r="J191" s="192">
        <f>F191-I191</f>
        <v>82000</v>
      </c>
      <c r="K191" s="192">
        <f t="shared" ref="K191:AD191" si="505">SUM(K192:K198)</f>
        <v>0</v>
      </c>
      <c r="L191" s="192">
        <f t="shared" si="505"/>
        <v>0</v>
      </c>
      <c r="M191" s="192">
        <f t="shared" si="505"/>
        <v>0</v>
      </c>
      <c r="N191" s="192">
        <f t="shared" si="505"/>
        <v>0</v>
      </c>
      <c r="O191" s="192">
        <f t="shared" si="505"/>
        <v>0</v>
      </c>
      <c r="P191" s="192">
        <f t="shared" ref="P191:Q191" si="506">SUM(P192:P198)</f>
        <v>26000</v>
      </c>
      <c r="Q191" s="192">
        <f t="shared" si="506"/>
        <v>0</v>
      </c>
      <c r="R191" s="192">
        <f t="shared" si="505"/>
        <v>0</v>
      </c>
      <c r="S191" s="192">
        <f t="shared" si="505"/>
        <v>20000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56000</v>
      </c>
      <c r="AA191" s="192">
        <f t="shared" si="505"/>
        <v>0</v>
      </c>
      <c r="AB191" s="192">
        <f t="shared" si="505"/>
        <v>0</v>
      </c>
      <c r="AC191" s="192">
        <f t="shared" si="505"/>
        <v>82000</v>
      </c>
      <c r="AD191" s="192">
        <f t="shared" si="505"/>
        <v>0</v>
      </c>
      <c r="AE191" s="192">
        <f>AB191+AC191+AD191</f>
        <v>82000</v>
      </c>
      <c r="AF191" s="192">
        <f>SUM(AF192:AF198)</f>
        <v>20000</v>
      </c>
      <c r="AG191" s="192">
        <f>SUM(AG192:AG198)</f>
        <v>0</v>
      </c>
      <c r="AH191" s="192">
        <f>SUM(AH192:AH198)</f>
        <v>0</v>
      </c>
      <c r="AI191" s="192">
        <f>AF191+AG191+AH191</f>
        <v>20000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102000</v>
      </c>
    </row>
    <row r="192" spans="2:44">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26000</v>
      </c>
      <c r="G193" s="183"/>
      <c r="H193" s="183">
        <f t="shared" ref="H193" si="512">F193-G193</f>
        <v>26000</v>
      </c>
      <c r="I193" s="183"/>
      <c r="J193" s="183">
        <f t="shared" ref="J193" si="513">F193-I193</f>
        <v>26000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26000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26000</v>
      </c>
    </row>
    <row r="194" spans="2:44">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196" s="183">
        <f t="shared" ref="F196" si="526">D196+E196</f>
        <v>56000</v>
      </c>
      <c r="G196" s="183"/>
      <c r="H196" s="183">
        <f t="shared" si="519"/>
        <v>56000</v>
      </c>
      <c r="I196" s="183"/>
      <c r="J196" s="183">
        <f t="shared" si="520"/>
        <v>56000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56000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20000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76000</v>
      </c>
    </row>
    <row r="197" spans="2:44">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301</v>
      </c>
      <c r="C199" s="191" t="s">
        <v>181</v>
      </c>
      <c r="D199" s="192">
        <f>SUM(D200:D206)</f>
        <v>194660</v>
      </c>
      <c r="E199" s="192">
        <f>SUM(E200:E206)</f>
        <v>96785</v>
      </c>
      <c r="F199" s="192">
        <f>D199+E199</f>
        <v>291445</v>
      </c>
      <c r="G199" s="192">
        <f t="shared" ref="G199:I199" si="535">SUM(G200:G206)</f>
        <v>0</v>
      </c>
      <c r="H199" s="192">
        <f>F199-G199</f>
        <v>291445</v>
      </c>
      <c r="I199" s="192">
        <f t="shared" si="535"/>
        <v>0</v>
      </c>
      <c r="J199" s="192">
        <f>F199-I199</f>
        <v>291445</v>
      </c>
      <c r="K199" s="192">
        <f t="shared" ref="K199:AP199" si="536">SUM(K200:K206)</f>
        <v>0</v>
      </c>
      <c r="L199" s="192">
        <f t="shared" si="536"/>
        <v>0</v>
      </c>
      <c r="M199" s="192">
        <f t="shared" si="536"/>
        <v>0</v>
      </c>
      <c r="N199" s="192">
        <f t="shared" si="536"/>
        <v>0</v>
      </c>
      <c r="O199" s="192">
        <f t="shared" si="536"/>
        <v>0</v>
      </c>
      <c r="P199" s="192">
        <f t="shared" ref="P199:Q199" si="537">SUM(P200:P206)</f>
        <v>115000</v>
      </c>
      <c r="Q199" s="192">
        <f t="shared" si="537"/>
        <v>0</v>
      </c>
      <c r="R199" s="192">
        <f t="shared" si="536"/>
        <v>0</v>
      </c>
      <c r="S199" s="192">
        <f t="shared" si="536"/>
        <v>57505</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91490</v>
      </c>
      <c r="AA199" s="192">
        <f t="shared" si="536"/>
        <v>0</v>
      </c>
      <c r="AB199" s="192">
        <f t="shared" si="536"/>
        <v>111490</v>
      </c>
      <c r="AC199" s="192">
        <f t="shared" si="536"/>
        <v>43450</v>
      </c>
      <c r="AD199" s="192">
        <f t="shared" si="536"/>
        <v>115000</v>
      </c>
      <c r="AE199" s="192">
        <f>AB199+AC199+AD199</f>
        <v>269940</v>
      </c>
      <c r="AF199" s="192">
        <f t="shared" si="536"/>
        <v>21505</v>
      </c>
      <c r="AG199" s="192">
        <f t="shared" si="536"/>
        <v>0</v>
      </c>
      <c r="AH199" s="192">
        <f t="shared" si="536"/>
        <v>0</v>
      </c>
      <c r="AI199" s="192">
        <f>AF199+AG199+AH199</f>
        <v>21505</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291445</v>
      </c>
    </row>
    <row r="200" spans="2:44">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24000</v>
      </c>
      <c r="G200" s="183"/>
      <c r="H200" s="183">
        <f t="shared" ref="H200:H206" si="541">F200-G200</f>
        <v>24000</v>
      </c>
      <c r="I200" s="183"/>
      <c r="J200" s="183">
        <f t="shared" ref="J200:J206" si="542">F200-I200</f>
        <v>24000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24000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24000</v>
      </c>
    </row>
    <row r="201" spans="2:44">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47450</v>
      </c>
      <c r="F201" s="183">
        <f>D201+E201</f>
        <v>162450</v>
      </c>
      <c r="G201" s="183"/>
      <c r="H201" s="183">
        <f t="shared" si="541"/>
        <v>162450</v>
      </c>
      <c r="I201" s="183"/>
      <c r="J201" s="183">
        <f t="shared" si="542"/>
        <v>162450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27450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115000</v>
      </c>
      <c r="AE201" s="183">
        <f t="shared" si="543"/>
        <v>162450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162450</v>
      </c>
    </row>
    <row r="202" spans="2:44">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55660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21505</v>
      </c>
      <c r="F204" s="183">
        <f t="shared" si="548"/>
        <v>77165</v>
      </c>
      <c r="G204" s="183"/>
      <c r="H204" s="183">
        <f t="shared" si="549"/>
        <v>77165</v>
      </c>
      <c r="I204" s="183"/>
      <c r="J204" s="183">
        <f t="shared" si="550"/>
        <v>77165</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21505</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55660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55660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55660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21505</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21505</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77165</v>
      </c>
    </row>
    <row r="205" spans="2:44">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27830</v>
      </c>
      <c r="F205" s="183">
        <f t="shared" ref="F205" si="556">D205+E205</f>
        <v>27830</v>
      </c>
      <c r="G205" s="183"/>
      <c r="H205" s="183">
        <f t="shared" ref="H205" si="557">F205-G205</f>
        <v>27830</v>
      </c>
      <c r="I205" s="183"/>
      <c r="J205" s="183">
        <f t="shared" ref="J205" si="558">F205-I205</f>
        <v>27830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27830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27830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27830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27830</v>
      </c>
    </row>
    <row r="206" spans="2:44">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309</v>
      </c>
      <c r="C222" s="179" t="s">
        <v>188</v>
      </c>
      <c r="D222" s="180">
        <f>D223+D235+D243+D260+D267+D312</f>
        <v>56550</v>
      </c>
      <c r="E222" s="180">
        <f>E223+E235+E243+E260+E267+E312</f>
        <v>52050</v>
      </c>
      <c r="F222" s="180">
        <f t="shared" ref="F222:F382" si="622">D222+E222</f>
        <v>108600</v>
      </c>
      <c r="G222" s="180">
        <f>G223+G235+G243+G260+G267+G312</f>
        <v>0</v>
      </c>
      <c r="H222" s="180">
        <f t="shared" ref="H222:H498" si="623">F222-G222</f>
        <v>108600</v>
      </c>
      <c r="I222" s="180">
        <f>I223+I235+I243+I260+I267+I312</f>
        <v>0</v>
      </c>
      <c r="J222" s="180">
        <f t="shared" ref="J222:J498" si="624">F222-I222</f>
        <v>108600</v>
      </c>
      <c r="K222" s="180">
        <f t="shared" ref="K222:AD222" si="625">K223+K235+K243+K260+K267+K312</f>
        <v>0</v>
      </c>
      <c r="L222" s="180">
        <f t="shared" si="625"/>
        <v>0</v>
      </c>
      <c r="M222" s="180">
        <f t="shared" si="625"/>
        <v>0</v>
      </c>
      <c r="N222" s="180">
        <f t="shared" si="625"/>
        <v>0</v>
      </c>
      <c r="O222" s="180">
        <f t="shared" si="625"/>
        <v>0</v>
      </c>
      <c r="P222" s="180">
        <f t="shared" si="625"/>
        <v>13250</v>
      </c>
      <c r="Q222" s="180">
        <f t="shared" si="625"/>
        <v>0</v>
      </c>
      <c r="R222" s="180">
        <f t="shared" si="625"/>
        <v>0</v>
      </c>
      <c r="S222" s="180">
        <f t="shared" si="625"/>
        <v>97050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1300</v>
      </c>
      <c r="AA222" s="180">
        <f t="shared" si="625"/>
        <v>0</v>
      </c>
      <c r="AB222" s="180">
        <f t="shared" si="625"/>
        <v>0</v>
      </c>
      <c r="AC222" s="180">
        <f t="shared" si="625"/>
        <v>52500</v>
      </c>
      <c r="AD222" s="180">
        <f t="shared" si="625"/>
        <v>0</v>
      </c>
      <c r="AE222" s="180">
        <f t="shared" ref="AE222:AE498" si="628">AB222+AC222+AD222</f>
        <v>52500</v>
      </c>
      <c r="AF222" s="180">
        <f>AF223+AF235+AF243+AF260+AF267+AF312</f>
        <v>53900</v>
      </c>
      <c r="AG222" s="180">
        <f>AG223+AG235+AG243+AG260+AG267+AG312</f>
        <v>0</v>
      </c>
      <c r="AH222" s="180">
        <f>AH223+AH235+AH243+AH260+AH267+AH312</f>
        <v>0</v>
      </c>
      <c r="AI222" s="180">
        <f t="shared" ref="AI222:AI498" si="629">AF222+AG222+AH222</f>
        <v>53900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106400</v>
      </c>
    </row>
    <row r="223" spans="2:44">
      <c r="B223" s="190" t="s">
        <v>310</v>
      </c>
      <c r="C223" s="191" t="s">
        <v>189</v>
      </c>
      <c r="D223" s="192">
        <f>SUM(D224:D234)</f>
        <v>14050</v>
      </c>
      <c r="E223" s="192">
        <f>SUM(E224:E234)</f>
        <v>52050</v>
      </c>
      <c r="F223" s="192">
        <f t="shared" si="622"/>
        <v>66100</v>
      </c>
      <c r="G223" s="192">
        <f>SUM(G224:G234)</f>
        <v>0</v>
      </c>
      <c r="H223" s="192">
        <f t="shared" si="623"/>
        <v>66100</v>
      </c>
      <c r="I223" s="192">
        <f>SUM(I224:I234)</f>
        <v>0</v>
      </c>
      <c r="J223" s="192">
        <f t="shared" si="624"/>
        <v>66100</v>
      </c>
      <c r="K223" s="192">
        <f t="shared" ref="K223:AD223" si="633">SUM(K224:K234)</f>
        <v>0</v>
      </c>
      <c r="L223" s="192">
        <f t="shared" si="633"/>
        <v>0</v>
      </c>
      <c r="M223" s="192">
        <f t="shared" si="633"/>
        <v>0</v>
      </c>
      <c r="N223" s="192">
        <f t="shared" si="633"/>
        <v>0</v>
      </c>
      <c r="O223" s="192">
        <f t="shared" si="633"/>
        <v>0</v>
      </c>
      <c r="P223" s="192">
        <f t="shared" si="633"/>
        <v>12750</v>
      </c>
      <c r="Q223" s="192">
        <f t="shared" si="633"/>
        <v>0</v>
      </c>
      <c r="R223" s="192">
        <f t="shared" si="633"/>
        <v>0</v>
      </c>
      <c r="S223" s="192">
        <f t="shared" si="633"/>
        <v>55050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1300</v>
      </c>
      <c r="AA223" s="192">
        <f t="shared" si="633"/>
        <v>0</v>
      </c>
      <c r="AB223" s="192">
        <f t="shared" si="633"/>
        <v>0</v>
      </c>
      <c r="AC223" s="192">
        <f t="shared" si="633"/>
        <v>19000</v>
      </c>
      <c r="AD223" s="192">
        <f t="shared" si="633"/>
        <v>0</v>
      </c>
      <c r="AE223" s="192">
        <f t="shared" si="628"/>
        <v>19000</v>
      </c>
      <c r="AF223" s="192">
        <f>SUM(AF224:AF234)</f>
        <v>44900</v>
      </c>
      <c r="AG223" s="192">
        <f>SUM(AG224:AG234)</f>
        <v>0</v>
      </c>
      <c r="AH223" s="192">
        <f>SUM(AH224:AH234)</f>
        <v>0</v>
      </c>
      <c r="AI223" s="192">
        <f t="shared" si="629"/>
        <v>44900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63900</v>
      </c>
    </row>
    <row r="224" spans="2:44">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14050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7150</v>
      </c>
      <c r="F224" s="183">
        <f t="shared" si="622"/>
        <v>21200</v>
      </c>
      <c r="G224" s="183"/>
      <c r="H224" s="183">
        <f t="shared" si="623"/>
        <v>21200</v>
      </c>
      <c r="I224" s="183"/>
      <c r="J224" s="183">
        <f t="shared" si="624"/>
        <v>21200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12750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7150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16000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16000</v>
      </c>
    </row>
    <row r="225" spans="2:44">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44900</v>
      </c>
      <c r="F225" s="183">
        <f t="shared" si="622"/>
        <v>44900</v>
      </c>
      <c r="G225" s="183"/>
      <c r="H225" s="183">
        <f t="shared" si="623"/>
        <v>44900</v>
      </c>
      <c r="I225" s="183"/>
      <c r="J225" s="183">
        <f t="shared" si="624"/>
        <v>44900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47900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3000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44900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44900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47900</v>
      </c>
    </row>
    <row r="226" spans="2:44">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315</v>
      </c>
      <c r="C243" s="191" t="s">
        <v>192</v>
      </c>
      <c r="D243" s="192">
        <f>SUM(D244:D259)</f>
        <v>500</v>
      </c>
      <c r="E243" s="192">
        <f>SUM(E244:E259)</f>
        <v>0</v>
      </c>
      <c r="F243" s="192">
        <f t="shared" si="622"/>
        <v>500</v>
      </c>
      <c r="G243" s="192">
        <f>SUM(G244:G259)</f>
        <v>0</v>
      </c>
      <c r="H243" s="192">
        <f t="shared" si="623"/>
        <v>500</v>
      </c>
      <c r="I243" s="192">
        <f>SUM(I244:I259)</f>
        <v>0</v>
      </c>
      <c r="J243" s="192">
        <f t="shared" si="624"/>
        <v>500</v>
      </c>
      <c r="K243" s="192">
        <f t="shared" ref="K243:AD243" si="689">SUM(K244:K259)</f>
        <v>0</v>
      </c>
      <c r="L243" s="192">
        <f t="shared" si="689"/>
        <v>0</v>
      </c>
      <c r="M243" s="192">
        <f t="shared" si="689"/>
        <v>0</v>
      </c>
      <c r="N243" s="192">
        <f t="shared" si="689"/>
        <v>0</v>
      </c>
      <c r="O243" s="192">
        <f t="shared" si="689"/>
        <v>0</v>
      </c>
      <c r="P243" s="192">
        <f t="shared" ref="P243:Q243" si="690">SUM(P244:P259)</f>
        <v>500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500</v>
      </c>
      <c r="AD243" s="192">
        <f t="shared" si="689"/>
        <v>0</v>
      </c>
      <c r="AE243" s="192">
        <f t="shared" si="628"/>
        <v>500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500</v>
      </c>
    </row>
    <row r="244" spans="2:44">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500</v>
      </c>
      <c r="G248" s="183"/>
      <c r="H248" s="183">
        <f t="shared" si="695"/>
        <v>500</v>
      </c>
      <c r="I248" s="183"/>
      <c r="J248" s="183">
        <f t="shared" si="696"/>
        <v>500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500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500</v>
      </c>
    </row>
    <row r="249" spans="2:44">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326</v>
      </c>
      <c r="C312" s="191" t="s">
        <v>200</v>
      </c>
      <c r="D312" s="192">
        <f>SUM(D313:D326)</f>
        <v>42000</v>
      </c>
      <c r="E312" s="192">
        <f>SUM(E313:E326)</f>
        <v>0</v>
      </c>
      <c r="F312" s="192">
        <f t="shared" si="622"/>
        <v>42000</v>
      </c>
      <c r="G312" s="192">
        <f>SUM(G313:G326)</f>
        <v>0</v>
      </c>
      <c r="H312" s="192">
        <f t="shared" si="623"/>
        <v>42000</v>
      </c>
      <c r="I312" s="192">
        <f>SUM(I313:I326)</f>
        <v>0</v>
      </c>
      <c r="J312" s="192">
        <f t="shared" si="624"/>
        <v>42000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42000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33000</v>
      </c>
      <c r="AD312" s="192">
        <f t="shared" si="744"/>
        <v>0</v>
      </c>
      <c r="AE312" s="192">
        <f t="shared" si="628"/>
        <v>33000</v>
      </c>
      <c r="AF312" s="192">
        <f>SUM(AF313:AF326)</f>
        <v>9000</v>
      </c>
      <c r="AG312" s="192">
        <f>SUM(AG313:AG326)</f>
        <v>0</v>
      </c>
      <c r="AH312" s="192">
        <f>SUM(AH313:AH326)</f>
        <v>0</v>
      </c>
      <c r="AI312" s="192">
        <f t="shared" si="629"/>
        <v>9000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42000</v>
      </c>
    </row>
    <row r="313" spans="2:44">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18000</v>
      </c>
      <c r="G315" s="183"/>
      <c r="H315" s="183">
        <f t="shared" si="623"/>
        <v>18000</v>
      </c>
      <c r="I315" s="183"/>
      <c r="J315" s="183">
        <f t="shared" si="624"/>
        <v>18000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18000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18000</v>
      </c>
    </row>
    <row r="316" spans="2:44">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24000</v>
      </c>
      <c r="G322" s="183"/>
      <c r="H322" s="183">
        <f t="shared" si="758"/>
        <v>24000</v>
      </c>
      <c r="I322" s="183"/>
      <c r="J322" s="183">
        <f t="shared" si="759"/>
        <v>24000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15000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9000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24000</v>
      </c>
    </row>
    <row r="323" spans="2:44">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330</v>
      </c>
      <c r="C327" s="179" t="s">
        <v>202</v>
      </c>
      <c r="D327" s="180">
        <f>D328+D345+D383+D389</f>
        <v>280000</v>
      </c>
      <c r="E327" s="180">
        <f>E328+E345+E383+E389</f>
        <v>30000</v>
      </c>
      <c r="F327" s="180">
        <f t="shared" si="622"/>
        <v>310000</v>
      </c>
      <c r="G327" s="180">
        <f>G328+G345+G383+G389</f>
        <v>0</v>
      </c>
      <c r="H327" s="180">
        <f t="shared" si="623"/>
        <v>310000</v>
      </c>
      <c r="I327" s="180">
        <f>I328+I345+I383+I389</f>
        <v>0</v>
      </c>
      <c r="J327" s="180">
        <f t="shared" si="624"/>
        <v>310000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310000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30000</v>
      </c>
      <c r="AD327" s="180">
        <f t="shared" si="781"/>
        <v>280000</v>
      </c>
      <c r="AE327" s="180">
        <f t="shared" si="628"/>
        <v>310000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310000</v>
      </c>
    </row>
    <row r="328" spans="2:44">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334</v>
      </c>
      <c r="C345" s="191" t="s">
        <v>206</v>
      </c>
      <c r="D345" s="192">
        <f>SUM(D346:D382)</f>
        <v>280000</v>
      </c>
      <c r="E345" s="192">
        <f>SUM(E346:E382)</f>
        <v>0</v>
      </c>
      <c r="F345" s="192">
        <f t="shared" si="622"/>
        <v>280000</v>
      </c>
      <c r="G345" s="192">
        <f>SUM(G346:G382)</f>
        <v>0</v>
      </c>
      <c r="H345" s="192">
        <f t="shared" si="623"/>
        <v>280000</v>
      </c>
      <c r="I345" s="192">
        <f>SUM(I346:I382)</f>
        <v>0</v>
      </c>
      <c r="J345" s="192">
        <f t="shared" si="624"/>
        <v>280000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280000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280000</v>
      </c>
      <c r="AE345" s="192">
        <f t="shared" si="628"/>
        <v>280000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280000</v>
      </c>
    </row>
    <row r="346" spans="2:44">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90000</v>
      </c>
      <c r="G349" s="183"/>
      <c r="H349" s="183">
        <f t="shared" si="623"/>
        <v>90000</v>
      </c>
      <c r="I349" s="183"/>
      <c r="J349" s="183">
        <f t="shared" si="624"/>
        <v>90000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E349" s="183">
        <f t="shared" si="628"/>
        <v>90000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90000</v>
      </c>
    </row>
    <row r="350" spans="2:44">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75000</v>
      </c>
      <c r="G357" s="183"/>
      <c r="H357" s="183">
        <f t="shared" si="623"/>
        <v>75000</v>
      </c>
      <c r="I357" s="183"/>
      <c r="J357" s="183">
        <f t="shared" si="624"/>
        <v>75000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E357" s="183">
        <f t="shared" si="628"/>
        <v>75000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75000</v>
      </c>
    </row>
    <row r="358" spans="2:44">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115000</v>
      </c>
      <c r="G366" s="183"/>
      <c r="H366" s="183">
        <f t="shared" si="823"/>
        <v>115000</v>
      </c>
      <c r="I366" s="183"/>
      <c r="J366" s="183">
        <f t="shared" si="824"/>
        <v>115000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115000</v>
      </c>
      <c r="AE366" s="183">
        <f t="shared" si="825"/>
        <v>115000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115000</v>
      </c>
    </row>
    <row r="367" spans="2:44">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340</v>
      </c>
      <c r="C383" s="191" t="s">
        <v>208</v>
      </c>
      <c r="D383" s="192">
        <f>SUM(D384:D388)</f>
        <v>0</v>
      </c>
      <c r="E383" s="192">
        <f>SUM(E384:E388)</f>
        <v>30000</v>
      </c>
      <c r="F383" s="192">
        <f t="shared" ref="F383:F498" si="830">D383+E383</f>
        <v>30000</v>
      </c>
      <c r="G383" s="192">
        <f>SUM(G384:G388)</f>
        <v>0</v>
      </c>
      <c r="H383" s="192">
        <f t="shared" si="623"/>
        <v>30000</v>
      </c>
      <c r="I383" s="192">
        <f>SUM(I384:I388)</f>
        <v>0</v>
      </c>
      <c r="J383" s="192">
        <f t="shared" si="624"/>
        <v>30000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30000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30000</v>
      </c>
      <c r="AD383" s="192">
        <f t="shared" si="831"/>
        <v>0</v>
      </c>
      <c r="AE383" s="192">
        <f t="shared" si="628"/>
        <v>30000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30000</v>
      </c>
    </row>
    <row r="384" spans="2:44">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384" s="183">
        <f t="shared" si="830"/>
        <v>30000</v>
      </c>
      <c r="G384" s="183"/>
      <c r="H384" s="183">
        <f t="shared" si="623"/>
        <v>30000</v>
      </c>
      <c r="I384" s="183"/>
      <c r="J384" s="183">
        <f t="shared" si="624"/>
        <v>30000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30000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30000</v>
      </c>
    </row>
    <row r="385" spans="1:44">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351</v>
      </c>
      <c r="C397" s="179" t="s">
        <v>219</v>
      </c>
      <c r="D397" s="180">
        <f>D398+D459+D467+D485+D489</f>
        <v>0</v>
      </c>
      <c r="E397" s="180">
        <f>E398+E459+E467+E485+E489</f>
        <v>300000</v>
      </c>
      <c r="F397" s="180">
        <f t="shared" si="830"/>
        <v>300000</v>
      </c>
      <c r="G397" s="180">
        <f>G398+G459+G467+G485+G489</f>
        <v>0</v>
      </c>
      <c r="H397" s="180">
        <f t="shared" si="623"/>
        <v>300000</v>
      </c>
      <c r="I397" s="180">
        <f>I398+I459+I467+I485+I489</f>
        <v>0</v>
      </c>
      <c r="J397" s="180">
        <f t="shared" si="624"/>
        <v>300000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300000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300000</v>
      </c>
      <c r="AD397" s="180">
        <f t="shared" si="871"/>
        <v>0</v>
      </c>
      <c r="AE397" s="180">
        <f t="shared" si="628"/>
        <v>300000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300000</v>
      </c>
    </row>
    <row r="398" spans="1:44">
      <c r="B398" s="190" t="s">
        <v>352</v>
      </c>
      <c r="C398" s="191" t="s">
        <v>220</v>
      </c>
      <c r="D398" s="192">
        <f>SUM(D399:D458)</f>
        <v>0</v>
      </c>
      <c r="E398" s="192">
        <f>SUM(E399:E458)</f>
        <v>300000</v>
      </c>
      <c r="F398" s="192">
        <f t="shared" si="830"/>
        <v>300000</v>
      </c>
      <c r="G398" s="192">
        <f t="shared" ref="G398:I398" si="874">SUM(G399:G458)</f>
        <v>0</v>
      </c>
      <c r="H398" s="192">
        <f t="shared" si="623"/>
        <v>300000</v>
      </c>
      <c r="I398" s="192">
        <f t="shared" si="874"/>
        <v>0</v>
      </c>
      <c r="J398" s="192">
        <f t="shared" si="624"/>
        <v>300000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300000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300000</v>
      </c>
      <c r="AD398" s="192">
        <f t="shared" si="875"/>
        <v>0</v>
      </c>
      <c r="AE398" s="192">
        <f t="shared" si="628"/>
        <v>300000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300000</v>
      </c>
    </row>
    <row r="399" spans="1:44">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403" s="183">
        <f t="shared" ref="F403:F419" si="888">D403+E403</f>
        <v>300000</v>
      </c>
      <c r="G403" s="183"/>
      <c r="H403" s="183">
        <f t="shared" ref="H403:H419" si="889">F403-G403</f>
        <v>300000</v>
      </c>
      <c r="I403" s="183"/>
      <c r="J403" s="183">
        <f t="shared" ref="J403:J419" si="890">F403-I403</f>
        <v>300000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300000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300000</v>
      </c>
    </row>
    <row r="404" spans="2:44">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246</v>
      </c>
      <c r="D566" s="186">
        <f>D12+D106+D222+D327+D397+D499+D526+D560</f>
        <v>5521145.4500000002</v>
      </c>
      <c r="E566" s="186">
        <f>E12+E106+E222+E327+E397+E499+E526+E560</f>
        <v>1076040</v>
      </c>
      <c r="F566" s="186">
        <f t="shared" si="1050"/>
        <v>6597185.4500000002</v>
      </c>
      <c r="G566" s="186">
        <f>G12+G106+G222+G327+G397+G499+G526+G560</f>
        <v>0</v>
      </c>
      <c r="H566" s="186">
        <f t="shared" si="1052"/>
        <v>6597185.4500000002</v>
      </c>
      <c r="I566" s="186">
        <f>I12+I106+I222+I327+I397+I499+I526+I560</f>
        <v>0</v>
      </c>
      <c r="J566" s="186">
        <f t="shared" si="1053"/>
        <v>6597185.4500000002</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154250</v>
      </c>
      <c r="Q566" s="186">
        <f t="shared" si="1210"/>
        <v>0</v>
      </c>
      <c r="R566" s="186">
        <f t="shared" si="1209"/>
        <v>0</v>
      </c>
      <c r="S566" s="186">
        <f t="shared" si="1209"/>
        <v>1646510</v>
      </c>
      <c r="T566" s="186">
        <f t="shared" ref="T566" si="1211">T12+T106+T222+T327+T397+T499+T526+T560</f>
        <v>0</v>
      </c>
      <c r="U566" s="186">
        <f t="shared" si="1209"/>
        <v>4666185.45</v>
      </c>
      <c r="V566" s="186">
        <f t="shared" si="1209"/>
        <v>0</v>
      </c>
      <c r="W566" s="186">
        <f t="shared" ref="W566" si="1212">W12+W106+W222+W327+W397+W499+W526+W560</f>
        <v>0</v>
      </c>
      <c r="X566" s="186">
        <f t="shared" si="1209"/>
        <v>0</v>
      </c>
      <c r="Y566" s="186">
        <f t="shared" ref="Y566:Z566" si="1213">Y12+Y106+Y222+Y327+Y397+Y499+Y526+Y560</f>
        <v>0</v>
      </c>
      <c r="Z566" s="186">
        <f t="shared" si="1213"/>
        <v>148790</v>
      </c>
      <c r="AA566" s="186">
        <f t="shared" si="1209"/>
        <v>0</v>
      </c>
      <c r="AB566" s="186">
        <f t="shared" si="1209"/>
        <v>1121920</v>
      </c>
      <c r="AC566" s="186">
        <f t="shared" si="1209"/>
        <v>914105</v>
      </c>
      <c r="AD566" s="186">
        <f t="shared" si="1209"/>
        <v>413000</v>
      </c>
      <c r="AE566" s="186">
        <f t="shared" si="1059"/>
        <v>2449025</v>
      </c>
      <c r="AF566" s="186">
        <f t="shared" ref="AF566:AH566" si="1214">AF12+AF106+AF222+AF327+AF397+AF499+AF526+AF560</f>
        <v>95605</v>
      </c>
      <c r="AG566" s="186">
        <f t="shared" si="1214"/>
        <v>0</v>
      </c>
      <c r="AH566" s="186">
        <f t="shared" si="1214"/>
        <v>0</v>
      </c>
      <c r="AI566" s="186">
        <f t="shared" si="1060"/>
        <v>95605</v>
      </c>
      <c r="AJ566" s="186">
        <f t="shared" ref="AJ566:AL566" si="1215">AJ12+AJ106+AJ222+AJ327+AJ397+AJ499+AJ526+AJ560</f>
        <v>0</v>
      </c>
      <c r="AK566" s="186">
        <f t="shared" si="1215"/>
        <v>0</v>
      </c>
      <c r="AL566" s="186">
        <f t="shared" si="1215"/>
        <v>2000</v>
      </c>
      <c r="AM566" s="186">
        <f t="shared" si="1061"/>
        <v>2000</v>
      </c>
      <c r="AN566" s="186">
        <f t="shared" ref="AN566:AP566" si="1216">AN12+AN106+AN222+AN327+AN397+AN499+AN526+AN560</f>
        <v>0</v>
      </c>
      <c r="AO566" s="186">
        <f t="shared" si="1216"/>
        <v>0</v>
      </c>
      <c r="AP566" s="186">
        <f t="shared" si="1216"/>
        <v>0</v>
      </c>
      <c r="AQ566" s="186">
        <f t="shared" si="1062"/>
        <v>0</v>
      </c>
      <c r="AR566" s="186">
        <f t="shared" si="1063"/>
        <v>2546630</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sheetPr filterMode="1"/>
  <dimension ref="A1:UI278"/>
  <sheetViews>
    <sheetView showGridLines="0" topLeftCell="H63" zoomScale="90" zoomScaleNormal="90" workbookViewId="0">
      <selection activeCell="J66" sqref="J66"/>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56" t="str">
        <f>+Presupuesto!D11</f>
        <v>Recurrente</v>
      </c>
      <c r="T2" s="456"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3" t="s">
        <v>420</v>
      </c>
      <c r="AI2" s="213" t="s">
        <v>421</v>
      </c>
      <c r="AJ2" s="213" t="s">
        <v>422</v>
      </c>
      <c r="AK2" s="213" t="s">
        <v>423</v>
      </c>
      <c r="AL2" s="213" t="s">
        <v>424</v>
      </c>
      <c r="AM2" s="213" t="s">
        <v>427</v>
      </c>
      <c r="AN2" s="213" t="s">
        <v>425</v>
      </c>
      <c r="AO2" s="213" t="s">
        <v>426</v>
      </c>
      <c r="AP2" s="213" t="s">
        <v>428</v>
      </c>
      <c r="AQ2" s="213" t="s">
        <v>429</v>
      </c>
      <c r="AR2" s="213" t="s">
        <v>430</v>
      </c>
      <c r="AS2" s="213" t="s">
        <v>431</v>
      </c>
      <c r="AT2" s="213" t="s">
        <v>432</v>
      </c>
      <c r="AU2" s="213" t="s">
        <v>433</v>
      </c>
      <c r="AV2" s="213" t="s">
        <v>434</v>
      </c>
      <c r="AW2" s="213" t="s">
        <v>435</v>
      </c>
      <c r="AX2" s="213" t="s">
        <v>436</v>
      </c>
      <c r="AY2" s="213" t="s">
        <v>437</v>
      </c>
      <c r="AZ2" s="213" t="s">
        <v>438</v>
      </c>
      <c r="BA2" s="213" t="s">
        <v>439</v>
      </c>
      <c r="BB2" s="213" t="s">
        <v>440</v>
      </c>
      <c r="BC2" s="213" t="s">
        <v>441</v>
      </c>
      <c r="BD2" s="213" t="s">
        <v>442</v>
      </c>
      <c r="BE2" s="213" t="s">
        <v>443</v>
      </c>
      <c r="BF2" s="213" t="s">
        <v>444</v>
      </c>
      <c r="BG2" s="213" t="s">
        <v>445</v>
      </c>
      <c r="BH2" s="213" t="s">
        <v>446</v>
      </c>
      <c r="BI2" s="213" t="s">
        <v>447</v>
      </c>
      <c r="BJ2" s="213" t="s">
        <v>448</v>
      </c>
      <c r="BK2" s="213" t="s">
        <v>449</v>
      </c>
      <c r="BL2" s="213" t="s">
        <v>450</v>
      </c>
      <c r="BM2" s="213" t="s">
        <v>451</v>
      </c>
      <c r="BN2" s="213" t="s">
        <v>452</v>
      </c>
      <c r="BO2" s="213" t="s">
        <v>453</v>
      </c>
      <c r="BP2" s="213" t="s">
        <v>454</v>
      </c>
      <c r="BQ2" s="213" t="s">
        <v>455</v>
      </c>
      <c r="BR2" s="213" t="s">
        <v>456</v>
      </c>
      <c r="BS2" s="213" t="s">
        <v>457</v>
      </c>
      <c r="BT2" s="213" t="s">
        <v>458</v>
      </c>
      <c r="BU2" s="213" t="s">
        <v>459</v>
      </c>
    </row>
    <row r="3" spans="1:555" s="122" customFormat="1" hidden="1">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row>
    <row r="5" spans="1:555" ht="60" customHeight="1">
      <c r="C5" s="195" t="s">
        <v>249</v>
      </c>
      <c r="D5" s="457">
        <f>SUMIF(C:C,$C$86,D:D)</f>
        <v>391360</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c r="B9" s="93"/>
      <c r="C9" s="177"/>
      <c r="D9" s="177"/>
      <c r="E9" s="177"/>
      <c r="F9" s="177"/>
      <c r="G9" s="177"/>
      <c r="H9" s="79"/>
      <c r="I9" s="177"/>
      <c r="J9" s="177"/>
      <c r="K9" s="112"/>
    </row>
    <row r="10" spans="1:555" s="460" customFormat="1" ht="15.75" thickBot="1">
      <c r="B10" s="93"/>
      <c r="C10" s="177"/>
      <c r="D10" s="177"/>
      <c r="E10" s="177"/>
      <c r="F10" s="177"/>
      <c r="G10" s="177"/>
      <c r="H10" s="79"/>
      <c r="I10" s="177"/>
      <c r="J10" s="177"/>
      <c r="K10" s="112"/>
    </row>
    <row r="11" spans="1:555" s="460" customFormat="1" ht="15.75" thickBot="1">
      <c r="B11" s="93"/>
      <c r="C11" s="29" t="s">
        <v>43</v>
      </c>
      <c r="D11" s="30">
        <f>SUM(G18:G22)</f>
        <v>25405</v>
      </c>
      <c r="E11" s="93"/>
      <c r="F11" s="93"/>
      <c r="G11" s="93"/>
      <c r="H11" s="76"/>
      <c r="I11" s="76"/>
      <c r="J11" s="76"/>
      <c r="K11" s="112"/>
    </row>
    <row r="12" spans="1:555" s="460" customFormat="1">
      <c r="B12" s="93"/>
      <c r="C12" s="70"/>
      <c r="D12" s="31"/>
      <c r="E12" s="93"/>
      <c r="F12" s="93"/>
      <c r="G12" s="93"/>
      <c r="H12" s="76"/>
      <c r="I12" s="76"/>
      <c r="J12" s="76"/>
      <c r="K12" s="112"/>
    </row>
    <row r="13" spans="1:555" s="460" customFormat="1">
      <c r="B13" s="93"/>
      <c r="C13" s="70"/>
      <c r="D13" s="31"/>
      <c r="E13" s="93"/>
      <c r="F13" s="93"/>
      <c r="G13" s="93"/>
      <c r="H13" s="76"/>
      <c r="I13" s="76"/>
      <c r="J13" s="76"/>
      <c r="K13" s="112"/>
    </row>
    <row r="14" spans="1:555" s="460" customFormat="1" ht="15.75">
      <c r="B14" s="93"/>
      <c r="C14" s="202" t="s">
        <v>392</v>
      </c>
      <c r="D14" s="364" t="s">
        <v>1682</v>
      </c>
      <c r="E14" s="93"/>
      <c r="F14" s="93"/>
      <c r="G14" s="93"/>
      <c r="H14" s="76"/>
      <c r="I14" s="76"/>
      <c r="J14" s="76"/>
      <c r="K14" s="112"/>
    </row>
    <row r="15" spans="1:555" s="460" customFormat="1" ht="18.75">
      <c r="B15" s="93"/>
      <c r="C15" s="210" t="str">
        <f>IFERROR(VLOOKUP(D14,'1. Desarrollo e Innov. Curricu.'!$E:$F,2,FALSE),IFERROR(VLOOKUP(D14,'2. Investigación Científica'!$E:$F,2,FALSE),IFERROR(VLOOKUP(D14,'3. Vinculación Univ. Sociedad'!$E:$F,2,FALSE),IFERROR(VLOOKUP(D14,'4. Docencia y Profesorado Univ.'!$E:$F,2,FALSE),IFERROR(VLOOKUP(D14,'5. Estudiantes y Graduados'!$E:$F,2,FALSE),IFERROR(VLOOKUP(D14,'11. Gestion Administrativa'!$E:$F,2,FALSE),IFERROR(VLOOKUP(D14,'13. Gestión Académica'!$E:$F,2,FALSE),IFERROR(VLOOKUP(D14,'8. Asegura. de la Calid. y M'!$E:$F,2,FALSE),IFERROR(VLOOKUP(D14,'6. Gestión del Conocimiento'!$E:$F,2,FALSE),IFERROR(VLOOKUP(D14,'15. Gobernabilidad y Proceso...'!$E:$F,2,FALSE),IFERROR(VLOOKUP(D14,'12. Gestión del Talento Humano'!$E:$F,2,FALSE),IFERROR(VLOOKUP(D14,'14. Internacional... de la E.S.'!$E:$F,2,FALSE),IFERROR(VLOOKUP(D14,'10. Posgrado'!$E:$F,2,FALSE),IFERROR(VLOOKUP(D14,'17. Gestión TIC'!$E:$F,2,FALSE),IFERROR(VLOOKUP(D14,'16. Desa. del Sistema Educ.Sup.'!$E:$F,2,FALSE),IFERROR(VLOOKUP(D14,'9. Cultura de Inno. Insti...'!$E:$F,2,FALSE),VLOOKUP(D14,'7. Lo Esencial de la Reforma U.'!$E:$F,2,0)))))))))))))))))</f>
        <v>Dos (2) talleres sobre curriculos innovadores con el IPSD y la dirección de Docencia.</v>
      </c>
      <c r="D15" s="31"/>
      <c r="E15" s="93"/>
      <c r="F15" s="93"/>
      <c r="G15" s="93"/>
      <c r="H15" s="76"/>
      <c r="I15" s="76"/>
      <c r="J15" s="76"/>
      <c r="K15" s="112"/>
    </row>
    <row r="16" spans="1:555" s="460" customFormat="1">
      <c r="B16" s="93"/>
      <c r="C16" s="70"/>
      <c r="D16" s="31"/>
      <c r="E16" s="93"/>
      <c r="F16" s="93"/>
      <c r="G16" s="93"/>
      <c r="H16" s="76"/>
      <c r="I16" s="76"/>
      <c r="J16" s="76"/>
      <c r="K16" s="112"/>
    </row>
    <row r="17" spans="2:12" s="460" customFormat="1" ht="30">
      <c r="B17" s="93"/>
      <c r="C17" s="561" t="s">
        <v>44</v>
      </c>
      <c r="D17" s="562" t="s">
        <v>45</v>
      </c>
      <c r="E17" s="561" t="s">
        <v>55</v>
      </c>
      <c r="F17" s="561" t="s">
        <v>57</v>
      </c>
      <c r="G17" s="563" t="s">
        <v>27</v>
      </c>
      <c r="H17" s="564" t="s">
        <v>131</v>
      </c>
      <c r="I17" s="561" t="s">
        <v>46</v>
      </c>
      <c r="J17" s="561" t="s">
        <v>132</v>
      </c>
      <c r="K17" s="561" t="s">
        <v>410</v>
      </c>
      <c r="L17" s="561" t="s">
        <v>411</v>
      </c>
    </row>
    <row r="18" spans="2:12" s="460" customFormat="1">
      <c r="B18" s="93"/>
      <c r="C18" s="565" t="s">
        <v>49</v>
      </c>
      <c r="D18" s="702">
        <v>60</v>
      </c>
      <c r="E18" s="572">
        <v>60</v>
      </c>
      <c r="F18" s="568">
        <v>65</v>
      </c>
      <c r="G18" s="568">
        <f t="shared" ref="G18:G20" si="0">E18*F18</f>
        <v>3900</v>
      </c>
      <c r="H18" s="569" t="s">
        <v>1509</v>
      </c>
      <c r="I18" s="570" t="s">
        <v>792</v>
      </c>
      <c r="J18" s="570" t="str">
        <f>VLOOKUP(I18,Presupuesto!$B$11:$C$566,2,0)</f>
        <v>ALIMENTOS B EBIDAS PARA PERSONAS</v>
      </c>
      <c r="K18" s="570" t="s">
        <v>1363</v>
      </c>
      <c r="L18" s="570" t="s">
        <v>396</v>
      </c>
    </row>
    <row r="19" spans="2:12" s="460" customFormat="1">
      <c r="B19" s="93"/>
      <c r="C19" s="565" t="s">
        <v>1766</v>
      </c>
      <c r="D19" s="702"/>
      <c r="E19" s="566">
        <v>5.5</v>
      </c>
      <c r="F19" s="567">
        <v>3910</v>
      </c>
      <c r="G19" s="568">
        <f t="shared" si="0"/>
        <v>21505</v>
      </c>
      <c r="H19" s="569" t="s">
        <v>1509</v>
      </c>
      <c r="I19" s="573" t="s">
        <v>291</v>
      </c>
      <c r="J19" s="570" t="str">
        <f>VLOOKUP(I19,Presupuesto!$B$11:$C$566,2,0)</f>
        <v>OTROS SERVICIOS TECNICOS Y PROFESIONALES N.C. (24900-00)</v>
      </c>
      <c r="K19" s="570" t="s">
        <v>1363</v>
      </c>
      <c r="L19" s="570" t="s">
        <v>412</v>
      </c>
    </row>
    <row r="20" spans="2:12" s="460" customFormat="1" hidden="1">
      <c r="B20" s="93"/>
      <c r="C20" s="565"/>
      <c r="D20" s="702"/>
      <c r="E20" s="566"/>
      <c r="F20" s="567"/>
      <c r="G20" s="568">
        <f t="shared" si="0"/>
        <v>0</v>
      </c>
      <c r="H20" s="569"/>
      <c r="I20" s="570" t="s">
        <v>821</v>
      </c>
      <c r="J20" s="570" t="str">
        <f>VLOOKUP(I20,Presupuesto!$B$11:$C$566,2,0)</f>
        <v>PRODUCTOS PAPEL Y CARTON</v>
      </c>
      <c r="K20" s="570" t="s">
        <v>1363</v>
      </c>
      <c r="L20" s="570" t="s">
        <v>412</v>
      </c>
    </row>
    <row r="21" spans="2:12" s="460" customFormat="1" ht="15.75" thickBot="1">
      <c r="B21" s="93"/>
      <c r="C21" s="177"/>
      <c r="D21" s="177"/>
      <c r="E21" s="177"/>
      <c r="F21" s="177"/>
      <c r="G21" s="177"/>
      <c r="H21" s="79"/>
      <c r="I21" s="177"/>
      <c r="J21" s="177"/>
      <c r="K21" s="112"/>
    </row>
    <row r="22" spans="2:12" s="460" customFormat="1" ht="15.75" thickBot="1">
      <c r="B22" s="93"/>
      <c r="C22" s="29" t="s">
        <v>43</v>
      </c>
      <c r="D22" s="30">
        <f>SUM(G29:G33)</f>
        <v>3900</v>
      </c>
      <c r="E22" s="93"/>
      <c r="F22" s="93"/>
      <c r="G22" s="93"/>
      <c r="H22" s="76"/>
      <c r="I22" s="76"/>
      <c r="J22" s="76"/>
      <c r="K22" s="112"/>
    </row>
    <row r="23" spans="2:12" s="460" customFormat="1">
      <c r="B23" s="93"/>
      <c r="C23" s="70"/>
      <c r="D23" s="31"/>
      <c r="E23" s="93"/>
      <c r="F23" s="93"/>
      <c r="G23" s="93"/>
      <c r="H23" s="76"/>
      <c r="I23" s="76"/>
      <c r="J23" s="76"/>
      <c r="K23" s="112"/>
    </row>
    <row r="24" spans="2:12" s="460" customFormat="1">
      <c r="B24" s="93"/>
      <c r="C24" s="70"/>
      <c r="D24" s="31"/>
      <c r="E24" s="93"/>
      <c r="F24" s="93"/>
      <c r="G24" s="93"/>
      <c r="H24" s="76"/>
      <c r="I24" s="76"/>
      <c r="J24" s="76"/>
      <c r="K24" s="112"/>
    </row>
    <row r="25" spans="2:12" s="460" customFormat="1" ht="15.75">
      <c r="B25" s="93"/>
      <c r="C25" s="202" t="s">
        <v>392</v>
      </c>
      <c r="D25" s="364" t="s">
        <v>1683</v>
      </c>
      <c r="E25" s="93"/>
      <c r="F25" s="93"/>
      <c r="G25" s="93"/>
      <c r="H25" s="76"/>
      <c r="I25" s="76"/>
      <c r="J25" s="76"/>
      <c r="K25" s="112"/>
    </row>
    <row r="26" spans="2:12" s="460" customFormat="1" ht="18.75">
      <c r="B26" s="93"/>
      <c r="C26" s="210" t="str">
        <f>IFERROR(VLOOKUP(D25,'1. Desarrollo e Innov. Curricu.'!$E:$F,2,FALSE),IFERROR(VLOOKUP(D25,'2. Investigación Científica'!$E:$F,2,FALSE),IFERROR(VLOOKUP(D25,'3. Vinculación Univ. Sociedad'!$E:$F,2,FALSE),IFERROR(VLOOKUP(D25,'4. Docencia y Profesorado Univ.'!$E:$F,2,FALSE),IFERROR(VLOOKUP(D25,'5. Estudiantes y Graduados'!$E:$F,2,FALSE),IFERROR(VLOOKUP(D25,'11. Gestion Administrativa'!$E:$F,2,FALSE),IFERROR(VLOOKUP(D25,'13. Gestión Académica'!$E:$F,2,FALSE),IFERROR(VLOOKUP(D25,'8. Asegura. de la Calid. y M'!$E:$F,2,FALSE),IFERROR(VLOOKUP(D25,'6. Gestión del Conocimiento'!$E:$F,2,FALSE),IFERROR(VLOOKUP(D25,'15. Gobernabilidad y Proceso...'!$E:$F,2,FALSE),IFERROR(VLOOKUP(D25,'12. Gestión del Talento Humano'!$E:$F,2,FALSE),IFERROR(VLOOKUP(D25,'14. Internacional... de la E.S.'!$E:$F,2,FALSE),IFERROR(VLOOKUP(D25,'10. Posgrado'!$E:$F,2,FALSE),IFERROR(VLOOKUP(D25,'17. Gestión TIC'!$E:$F,2,FALSE),IFERROR(VLOOKUP(D25,'16. Desa. del Sistema Educ.Sup.'!$E:$F,2,FALSE),IFERROR(VLOOKUP(D25,'9. Cultura de Inno. Insti...'!$E:$F,2,FALSE),VLOOKUP(D25,'7. Lo Esencial de la Reforma U.'!$E:$F,2,0)))))))))))))))))</f>
        <v>Dos (2) talleres sobre estrategias innovadoras para la evaluación de los aprendizajes.</v>
      </c>
      <c r="D26" s="31"/>
      <c r="E26" s="93"/>
      <c r="F26" s="93"/>
      <c r="G26" s="93"/>
      <c r="H26" s="76"/>
      <c r="I26" s="76"/>
      <c r="J26" s="76"/>
      <c r="K26" s="112"/>
    </row>
    <row r="27" spans="2:12" s="460" customFormat="1">
      <c r="B27" s="93"/>
      <c r="C27" s="70"/>
      <c r="D27" s="31"/>
      <c r="E27" s="93"/>
      <c r="F27" s="93"/>
      <c r="G27" s="93"/>
      <c r="H27" s="76"/>
      <c r="I27" s="76"/>
      <c r="J27" s="76"/>
      <c r="K27" s="112"/>
    </row>
    <row r="28" spans="2:12" s="460" customFormat="1" ht="30">
      <c r="B28" s="93"/>
      <c r="C28" s="561" t="s">
        <v>44</v>
      </c>
      <c r="D28" s="562" t="s">
        <v>45</v>
      </c>
      <c r="E28" s="561" t="s">
        <v>55</v>
      </c>
      <c r="F28" s="561" t="s">
        <v>57</v>
      </c>
      <c r="G28" s="563" t="s">
        <v>27</v>
      </c>
      <c r="H28" s="564" t="s">
        <v>131</v>
      </c>
      <c r="I28" s="561" t="s">
        <v>46</v>
      </c>
      <c r="J28" s="561" t="s">
        <v>132</v>
      </c>
      <c r="K28" s="561" t="s">
        <v>410</v>
      </c>
      <c r="L28" s="561" t="s">
        <v>411</v>
      </c>
    </row>
    <row r="29" spans="2:12" s="460" customFormat="1">
      <c r="B29" s="93"/>
      <c r="C29" s="565" t="s">
        <v>49</v>
      </c>
      <c r="D29" s="702">
        <v>60</v>
      </c>
      <c r="E29" s="572">
        <v>60</v>
      </c>
      <c r="F29" s="568">
        <v>65</v>
      </c>
      <c r="G29" s="568">
        <f t="shared" ref="G29:G31" si="1">E29*F29</f>
        <v>3900</v>
      </c>
      <c r="H29" s="569" t="s">
        <v>1509</v>
      </c>
      <c r="I29" s="570" t="s">
        <v>792</v>
      </c>
      <c r="J29" s="570" t="str">
        <f>VLOOKUP(I29,Presupuesto!$B$11:$C$566,2,0)</f>
        <v>ALIMENTOS B EBIDAS PARA PERSONAS</v>
      </c>
      <c r="K29" s="570" t="s">
        <v>1363</v>
      </c>
      <c r="L29" s="570" t="s">
        <v>396</v>
      </c>
    </row>
    <row r="30" spans="2:12" s="460" customFormat="1" hidden="1">
      <c r="B30" s="93"/>
      <c r="C30" s="565"/>
      <c r="D30" s="702"/>
      <c r="E30" s="566"/>
      <c r="F30" s="567"/>
      <c r="G30" s="568">
        <f t="shared" si="1"/>
        <v>0</v>
      </c>
      <c r="H30" s="569"/>
      <c r="I30" s="573" t="s">
        <v>300</v>
      </c>
      <c r="J30" s="570" t="str">
        <f>VLOOKUP(I30,Presupuesto!$B$11:$C$566,2,0)</f>
        <v>PASAJES (26100-00)</v>
      </c>
      <c r="K30" s="570" t="s">
        <v>1363</v>
      </c>
      <c r="L30" s="570" t="s">
        <v>412</v>
      </c>
    </row>
    <row r="31" spans="2:12" s="460" customFormat="1" hidden="1">
      <c r="B31" s="93"/>
      <c r="C31" s="565"/>
      <c r="D31" s="702"/>
      <c r="E31" s="566"/>
      <c r="F31" s="567"/>
      <c r="G31" s="568">
        <f t="shared" si="1"/>
        <v>0</v>
      </c>
      <c r="H31" s="569"/>
      <c r="I31" s="570" t="s">
        <v>821</v>
      </c>
      <c r="J31" s="570" t="str">
        <f>VLOOKUP(I31,Presupuesto!$B$11:$C$566,2,0)</f>
        <v>PRODUCTOS PAPEL Y CARTON</v>
      </c>
      <c r="K31" s="570" t="s">
        <v>1363</v>
      </c>
      <c r="L31" s="570" t="s">
        <v>412</v>
      </c>
    </row>
    <row r="32" spans="2:12" s="460" customFormat="1" ht="15.75" thickBot="1">
      <c r="B32" s="93"/>
      <c r="C32" s="177"/>
      <c r="D32" s="177"/>
      <c r="E32" s="177"/>
      <c r="F32" s="177"/>
      <c r="G32" s="177"/>
      <c r="H32" s="79"/>
      <c r="I32" s="177"/>
      <c r="J32" s="177"/>
      <c r="K32" s="112"/>
    </row>
    <row r="33" spans="2:12" s="460" customFormat="1" ht="15.75" thickBot="1">
      <c r="B33" s="93"/>
      <c r="C33" s="29" t="s">
        <v>43</v>
      </c>
      <c r="D33" s="30">
        <f>SUM(G40:G42)</f>
        <v>3900</v>
      </c>
      <c r="E33" s="93"/>
      <c r="F33" s="93"/>
      <c r="G33" s="93"/>
      <c r="H33" s="76"/>
      <c r="I33" s="76"/>
      <c r="J33" s="76"/>
      <c r="K33" s="112"/>
    </row>
    <row r="34" spans="2:12" s="460" customFormat="1">
      <c r="B34" s="93"/>
      <c r="C34" s="70"/>
      <c r="D34" s="31"/>
      <c r="E34" s="93"/>
      <c r="F34" s="93"/>
      <c r="G34" s="93"/>
      <c r="H34" s="76"/>
      <c r="I34" s="76"/>
      <c r="J34" s="76"/>
      <c r="K34" s="112"/>
    </row>
    <row r="35" spans="2:12" s="460" customFormat="1">
      <c r="B35" s="93"/>
      <c r="C35" s="70"/>
      <c r="D35" s="31"/>
      <c r="E35" s="93"/>
      <c r="F35" s="93"/>
      <c r="G35" s="93"/>
      <c r="H35" s="76"/>
      <c r="I35" s="76"/>
      <c r="J35" s="76"/>
      <c r="K35" s="112"/>
    </row>
    <row r="36" spans="2:12" s="460" customFormat="1" ht="15.75">
      <c r="B36" s="93"/>
      <c r="C36" s="202" t="s">
        <v>392</v>
      </c>
      <c r="D36" s="364" t="s">
        <v>1684</v>
      </c>
      <c r="E36" s="93"/>
      <c r="F36" s="93"/>
      <c r="G36" s="93"/>
      <c r="H36" s="76"/>
      <c r="I36" s="76"/>
      <c r="J36" s="76"/>
      <c r="K36" s="112"/>
    </row>
    <row r="37" spans="2:12" s="460" customFormat="1" ht="18.75">
      <c r="B37" s="93"/>
      <c r="C37" s="210"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Posgrado'!$E:$F,2,FALSE),IFERROR(VLOOKUP(D36,'17. Gestión TIC'!$E:$F,2,FALSE),IFERROR(VLOOKUP(D36,'16. Desa. del Sistema Educ.Sup.'!$E:$F,2,FALSE),IFERROR(VLOOKUP(D36,'9. Cultura de Inno. Insti...'!$E:$F,2,FALSE),VLOOKUP(D36,'7. Lo Esencial de la Reforma U.'!$E:$F,2,0)))))))))))))))))</f>
        <v>Un (1) seminario - taller sobre estratégias metodológicas innovadoras para la enseñanza - aprendizaje.</v>
      </c>
      <c r="D37" s="31"/>
      <c r="E37" s="93"/>
      <c r="F37" s="93"/>
      <c r="G37" s="93"/>
      <c r="H37" s="76"/>
      <c r="I37" s="76"/>
      <c r="J37" s="76"/>
      <c r="K37" s="112"/>
    </row>
    <row r="38" spans="2:12" s="460" customFormat="1">
      <c r="B38" s="93"/>
      <c r="C38" s="70"/>
      <c r="D38" s="31"/>
      <c r="E38" s="93"/>
      <c r="F38" s="93"/>
      <c r="G38" s="93"/>
      <c r="H38" s="76"/>
      <c r="I38" s="76"/>
      <c r="J38" s="76"/>
      <c r="K38" s="112"/>
    </row>
    <row r="39" spans="2:12" s="460" customFormat="1" ht="30">
      <c r="B39" s="93"/>
      <c r="C39" s="561" t="s">
        <v>44</v>
      </c>
      <c r="D39" s="562" t="s">
        <v>45</v>
      </c>
      <c r="E39" s="561" t="s">
        <v>55</v>
      </c>
      <c r="F39" s="561" t="s">
        <v>57</v>
      </c>
      <c r="G39" s="563" t="s">
        <v>27</v>
      </c>
      <c r="H39" s="564" t="s">
        <v>131</v>
      </c>
      <c r="I39" s="561" t="s">
        <v>46</v>
      </c>
      <c r="J39" s="561" t="s">
        <v>132</v>
      </c>
      <c r="K39" s="561" t="s">
        <v>410</v>
      </c>
      <c r="L39" s="561" t="s">
        <v>411</v>
      </c>
    </row>
    <row r="40" spans="2:12" s="460" customFormat="1">
      <c r="B40" s="93"/>
      <c r="C40" s="565" t="s">
        <v>49</v>
      </c>
      <c r="D40" s="702">
        <v>60</v>
      </c>
      <c r="E40" s="572">
        <v>60</v>
      </c>
      <c r="F40" s="568">
        <v>65</v>
      </c>
      <c r="G40" s="568">
        <f t="shared" ref="G40:G42" si="2">E40*F40</f>
        <v>3900</v>
      </c>
      <c r="H40" s="569" t="s">
        <v>1509</v>
      </c>
      <c r="I40" s="570" t="s">
        <v>792</v>
      </c>
      <c r="J40" s="570" t="str">
        <f>VLOOKUP(I40,Presupuesto!$B$11:$C$566,2,0)</f>
        <v>ALIMENTOS B EBIDAS PARA PERSONAS</v>
      </c>
      <c r="K40" s="570" t="s">
        <v>1363</v>
      </c>
      <c r="L40" s="570" t="s">
        <v>396</v>
      </c>
    </row>
    <row r="41" spans="2:12" s="460" customFormat="1" hidden="1">
      <c r="B41" s="93"/>
      <c r="C41" s="565"/>
      <c r="D41" s="702"/>
      <c r="E41" s="566"/>
      <c r="F41" s="567"/>
      <c r="G41" s="568">
        <f t="shared" si="2"/>
        <v>0</v>
      </c>
      <c r="H41" s="569"/>
      <c r="I41" s="573" t="s">
        <v>300</v>
      </c>
      <c r="J41" s="570" t="str">
        <f>VLOOKUP(I41,Presupuesto!$B$11:$C$566,2,0)</f>
        <v>PASAJES (26100-00)</v>
      </c>
      <c r="K41" s="570" t="s">
        <v>1363</v>
      </c>
      <c r="L41" s="570" t="s">
        <v>412</v>
      </c>
    </row>
    <row r="42" spans="2:12" s="460" customFormat="1" hidden="1">
      <c r="B42" s="93"/>
      <c r="C42" s="565"/>
      <c r="D42" s="702"/>
      <c r="E42" s="566"/>
      <c r="F42" s="567"/>
      <c r="G42" s="568">
        <f t="shared" si="2"/>
        <v>0</v>
      </c>
      <c r="H42" s="569"/>
      <c r="I42" s="570" t="s">
        <v>821</v>
      </c>
      <c r="J42" s="570" t="str">
        <f>VLOOKUP(I42,Presupuesto!$B$11:$C$566,2,0)</f>
        <v>PRODUCTOS PAPEL Y CARTON</v>
      </c>
      <c r="K42" s="570" t="s">
        <v>1363</v>
      </c>
      <c r="L42" s="570" t="s">
        <v>412</v>
      </c>
    </row>
    <row r="43" spans="2:12" s="460" customFormat="1" ht="15.75" thickBot="1">
      <c r="B43" s="93"/>
      <c r="C43" s="177"/>
      <c r="D43" s="177"/>
      <c r="E43" s="177"/>
      <c r="F43" s="177"/>
      <c r="G43" s="177"/>
      <c r="H43" s="79"/>
      <c r="I43" s="177"/>
      <c r="J43" s="177"/>
      <c r="K43" s="112"/>
    </row>
    <row r="44" spans="2:12" s="460" customFormat="1" ht="15.75" thickBot="1">
      <c r="B44" s="93"/>
      <c r="C44" s="29" t="s">
        <v>43</v>
      </c>
      <c r="D44" s="30">
        <f>SUM(G51:G52)</f>
        <v>51000</v>
      </c>
      <c r="E44" s="93"/>
      <c r="F44" s="93"/>
      <c r="G44" s="93"/>
      <c r="H44" s="76"/>
      <c r="I44" s="76"/>
      <c r="J44" s="76"/>
      <c r="K44" s="112"/>
    </row>
    <row r="45" spans="2:12" s="460" customFormat="1">
      <c r="B45" s="93"/>
      <c r="C45" s="70"/>
      <c r="D45" s="31"/>
      <c r="E45" s="93"/>
      <c r="F45" s="93"/>
      <c r="G45" s="93"/>
      <c r="H45" s="76"/>
      <c r="I45" s="76"/>
      <c r="J45" s="76"/>
      <c r="K45" s="112"/>
    </row>
    <row r="46" spans="2:12" s="460" customFormat="1">
      <c r="B46" s="93"/>
      <c r="C46" s="70"/>
      <c r="D46" s="31"/>
      <c r="E46" s="93"/>
      <c r="F46" s="93"/>
      <c r="G46" s="93"/>
      <c r="H46" s="76"/>
      <c r="I46" s="76"/>
      <c r="J46" s="76"/>
      <c r="K46" s="112"/>
    </row>
    <row r="47" spans="2:12" s="460" customFormat="1" ht="15.75">
      <c r="B47" s="93"/>
      <c r="C47" s="202" t="s">
        <v>392</v>
      </c>
      <c r="D47" s="364" t="s">
        <v>1689</v>
      </c>
      <c r="E47" s="93"/>
      <c r="F47" s="93"/>
      <c r="G47" s="93"/>
      <c r="H47" s="76"/>
      <c r="I47" s="76"/>
      <c r="J47" s="76"/>
      <c r="K47" s="112"/>
    </row>
    <row r="48" spans="2:12" s="460" customFormat="1" ht="18.75">
      <c r="B48" s="93"/>
      <c r="C48" s="210" t="str">
        <f>IFERROR(VLOOKUP(D47,'1. Desarrollo e Innov. Curricu.'!$E:$F,2,FALSE),IFERROR(VLOOKUP(D47,'2. Investigación Científica'!$E:$F,2,FALSE),IFERROR(VLOOKUP(D47,'3. Vinculación Univ. Sociedad'!$E:$F,2,FALSE),IFERROR(VLOOKUP(D47,'4. Docencia y Profesorado Univ.'!$E:$F,2,FALSE),IFERROR(VLOOKUP(D47,'5. Estudiantes y Graduados'!$E:$F,2,FALSE),IFERROR(VLOOKUP(D47,'11. Gestion Administrativa'!$E:$F,2,FALSE),IFERROR(VLOOKUP(D47,'13. Gestión Académica'!$E:$F,2,FALSE),IFERROR(VLOOKUP(D47,'8. Asegura. de la Calid. y M'!$E:$F,2,FALSE),IFERROR(VLOOKUP(D47,'6. Gestión del Conocimiento'!$E:$F,2,FALSE),IFERROR(VLOOKUP(D47,'15. Gobernabilidad y Proceso...'!$E:$F,2,FALSE),IFERROR(VLOOKUP(D47,'12. Gestión del Talento Humano'!$E:$F,2,FALSE),IFERROR(VLOOKUP(D47,'14. Internacional... de la E.S.'!$E:$F,2,FALSE),IFERROR(VLOOKUP(D47,'10. Posgrado'!$E:$F,2,FALSE),IFERROR(VLOOKUP(D47,'17. Gestión TIC'!$E:$F,2,FALSE),IFERROR(VLOOKUP(D47,'16. Desa. del Sistema Educ.Sup.'!$E:$F,2,FALSE),IFERROR(VLOOKUP(D47,'9. Cultura de Inno. Insti...'!$E:$F,2,FALSE),VLOOKUP(D47,'7. Lo Esencial de la Reforma U.'!$E:$F,2,0)))))))))))))))))</f>
        <v>Diez (10) conversatorios, charlas o conferencias sobre innovación educativa.</v>
      </c>
      <c r="D48" s="31"/>
      <c r="E48" s="93"/>
      <c r="F48" s="93"/>
      <c r="G48" s="93"/>
      <c r="H48" s="76"/>
      <c r="I48" s="76"/>
      <c r="J48" s="76"/>
      <c r="K48" s="112"/>
    </row>
    <row r="49" spans="2:12" s="460" customFormat="1">
      <c r="B49" s="93"/>
      <c r="C49" s="70"/>
      <c r="D49" s="31"/>
      <c r="E49" s="93"/>
      <c r="F49" s="93"/>
      <c r="G49" s="93"/>
      <c r="H49" s="76"/>
      <c r="I49" s="76"/>
      <c r="J49" s="76"/>
      <c r="K49" s="112"/>
    </row>
    <row r="50" spans="2:12" s="460" customFormat="1" ht="30">
      <c r="B50" s="93"/>
      <c r="C50" s="561" t="s">
        <v>44</v>
      </c>
      <c r="D50" s="562" t="s">
        <v>45</v>
      </c>
      <c r="E50" s="561" t="s">
        <v>55</v>
      </c>
      <c r="F50" s="561" t="s">
        <v>57</v>
      </c>
      <c r="G50" s="563" t="s">
        <v>27</v>
      </c>
      <c r="H50" s="564" t="s">
        <v>131</v>
      </c>
      <c r="I50" s="561" t="s">
        <v>46</v>
      </c>
      <c r="J50" s="561" t="s">
        <v>132</v>
      </c>
      <c r="K50" s="561" t="s">
        <v>410</v>
      </c>
      <c r="L50" s="561" t="s">
        <v>411</v>
      </c>
    </row>
    <row r="51" spans="2:12" s="460" customFormat="1">
      <c r="B51" s="93"/>
      <c r="C51" s="565" t="s">
        <v>49</v>
      </c>
      <c r="D51" s="574">
        <v>40</v>
      </c>
      <c r="E51" s="572">
        <v>400</v>
      </c>
      <c r="F51" s="568">
        <v>65</v>
      </c>
      <c r="G51" s="568">
        <f t="shared" ref="G51" si="3">E51*F51</f>
        <v>26000</v>
      </c>
      <c r="H51" s="569" t="s">
        <v>1509</v>
      </c>
      <c r="I51" s="570" t="s">
        <v>792</v>
      </c>
      <c r="J51" s="570" t="str">
        <f>VLOOKUP(I51,Presupuesto!$B$11:$C$566,2,0)</f>
        <v>ALIMENTOS B EBIDAS PARA PERSONAS</v>
      </c>
      <c r="K51" s="570" t="s">
        <v>1363</v>
      </c>
      <c r="L51" s="570" t="s">
        <v>396</v>
      </c>
    </row>
    <row r="52" spans="2:12" s="460" customFormat="1">
      <c r="B52" s="93"/>
      <c r="C52" s="565" t="s">
        <v>1716</v>
      </c>
      <c r="D52" s="574">
        <v>5</v>
      </c>
      <c r="E52" s="566">
        <v>2.5</v>
      </c>
      <c r="F52" s="567">
        <v>2000</v>
      </c>
      <c r="G52" s="568">
        <f>E52*F52*D52</f>
        <v>25000</v>
      </c>
      <c r="H52" s="569" t="s">
        <v>1509</v>
      </c>
      <c r="I52" s="570" t="s">
        <v>301</v>
      </c>
      <c r="J52" s="570" t="str">
        <f>VLOOKUP(I52,Presupuesto!$B$11:$C$566,2,0)</f>
        <v>VIATICOS (26200-00)</v>
      </c>
      <c r="K52" s="570" t="s">
        <v>1363</v>
      </c>
      <c r="L52" s="570" t="s">
        <v>396</v>
      </c>
    </row>
    <row r="53" spans="2:12" s="460" customFormat="1">
      <c r="B53" s="93"/>
      <c r="C53" s="177"/>
      <c r="D53" s="177"/>
      <c r="E53" s="177"/>
      <c r="F53" s="177"/>
      <c r="G53" s="177"/>
      <c r="H53" s="79"/>
      <c r="I53" s="177"/>
      <c r="J53" s="177"/>
      <c r="K53" s="112"/>
    </row>
    <row r="54" spans="2:12" s="460" customFormat="1" ht="15.75" thickBot="1">
      <c r="B54" s="93"/>
      <c r="C54" s="177"/>
      <c r="D54" s="177"/>
      <c r="E54" s="177"/>
      <c r="F54" s="177"/>
      <c r="G54" s="177"/>
      <c r="H54" s="79"/>
      <c r="I54" s="177"/>
      <c r="J54" s="177"/>
      <c r="K54" s="112"/>
    </row>
    <row r="55" spans="2:12" s="460" customFormat="1" ht="15.75" thickBot="1">
      <c r="B55" s="93"/>
      <c r="C55" s="29" t="s">
        <v>43</v>
      </c>
      <c r="D55" s="30">
        <f>SUM(G62:G63)</f>
        <v>4425</v>
      </c>
      <c r="E55" s="93"/>
      <c r="F55" s="93"/>
      <c r="G55" s="93"/>
      <c r="H55" s="76"/>
      <c r="I55" s="76"/>
      <c r="J55" s="76"/>
      <c r="K55" s="112"/>
    </row>
    <row r="56" spans="2:12" s="460" customFormat="1">
      <c r="B56" s="93"/>
      <c r="C56" s="70"/>
      <c r="D56" s="31"/>
      <c r="E56" s="93"/>
      <c r="F56" s="93"/>
      <c r="G56" s="93"/>
      <c r="H56" s="76"/>
      <c r="I56" s="76"/>
      <c r="J56" s="76"/>
      <c r="K56" s="112"/>
    </row>
    <row r="57" spans="2:12" s="460" customFormat="1">
      <c r="B57" s="93"/>
      <c r="C57" s="70"/>
      <c r="D57" s="31"/>
      <c r="E57" s="93"/>
      <c r="F57" s="93"/>
      <c r="G57" s="93"/>
      <c r="H57" s="76"/>
      <c r="I57" s="76"/>
      <c r="J57" s="76"/>
      <c r="K57" s="112"/>
    </row>
    <row r="58" spans="2:12" s="460" customFormat="1" ht="15.75">
      <c r="B58" s="93"/>
      <c r="C58" s="202" t="s">
        <v>392</v>
      </c>
      <c r="D58" s="364" t="s">
        <v>1690</v>
      </c>
      <c r="E58" s="93"/>
      <c r="F58" s="93"/>
      <c r="G58" s="93"/>
      <c r="H58" s="76"/>
      <c r="I58" s="76"/>
      <c r="J58" s="76"/>
      <c r="K58" s="112"/>
    </row>
    <row r="59" spans="2:12" s="460" customFormat="1" ht="18.75">
      <c r="B59" s="93"/>
      <c r="C59" s="210" t="str">
        <f>IFERROR(VLOOKUP(D58,'1. Desarrollo e Innov. Curricu.'!$E:$F,2,FALSE),IFERROR(VLOOKUP(D58,'2. Investigación Científica'!$E:$F,2,FALSE),IFERROR(VLOOKUP(D58,'3. Vinculación Univ. Sociedad'!$E:$F,2,FALSE),IFERROR(VLOOKUP(D58,'4. Docencia y Profesorado Univ.'!$E:$F,2,FALSE),IFERROR(VLOOKUP(D58,'5. Estudiantes y Graduados'!$E:$F,2,FALSE),IFERROR(VLOOKUP(D58,'11. Gestion Administrativa'!$E:$F,2,FALSE),IFERROR(VLOOKUP(D58,'13. Gestión Académica'!$E:$F,2,FALSE),IFERROR(VLOOKUP(D58,'8. Asegura. de la Calid. y M'!$E:$F,2,FALSE),IFERROR(VLOOKUP(D58,'6. Gestión del Conocimiento'!$E:$F,2,FALSE),IFERROR(VLOOKUP(D58,'15. Gobernabilidad y Proceso...'!$E:$F,2,FALSE),IFERROR(VLOOKUP(D58,'12. Gestión del Talento Humano'!$E:$F,2,FALSE),IFERROR(VLOOKUP(D58,'14. Internacional... de la E.S.'!$E:$F,2,FALSE),IFERROR(VLOOKUP(D58,'10. Posgrado'!$E:$F,2,FALSE),IFERROR(VLOOKUP(D58,'17. Gestión TIC'!$E:$F,2,FALSE),IFERROR(VLOOKUP(D58,'16. Desa. del Sistema Educ.Sup.'!$E:$F,2,FALSE),IFERROR(VLOOKUP(D58,'9. Cultura de Inno. Insti...'!$E:$F,2,FALSE),VLOOKUP(D58,'7. Lo Esencial de la Reforma U.'!$E:$F,2,0)))))))))))))))))</f>
        <v>Un (1) taller sobre diseño y ejecución de proyectos de innovación educativa.</v>
      </c>
      <c r="D59" s="31"/>
      <c r="E59" s="93"/>
      <c r="F59" s="93"/>
      <c r="G59" s="93"/>
      <c r="H59" s="76"/>
      <c r="I59" s="76"/>
      <c r="J59" s="76"/>
      <c r="K59" s="112"/>
    </row>
    <row r="60" spans="2:12" s="460" customFormat="1">
      <c r="B60" s="93"/>
      <c r="C60" s="70"/>
      <c r="D60" s="31"/>
      <c r="E60" s="93"/>
      <c r="F60" s="93"/>
      <c r="G60" s="93"/>
      <c r="H60" s="76"/>
      <c r="I60" s="76"/>
      <c r="J60" s="76"/>
      <c r="K60" s="112"/>
    </row>
    <row r="61" spans="2:12" s="460" customFormat="1" ht="30">
      <c r="B61" s="93"/>
      <c r="C61" s="561" t="s">
        <v>44</v>
      </c>
      <c r="D61" s="562" t="s">
        <v>45</v>
      </c>
      <c r="E61" s="561" t="s">
        <v>55</v>
      </c>
      <c r="F61" s="561" t="s">
        <v>57</v>
      </c>
      <c r="G61" s="563" t="s">
        <v>27</v>
      </c>
      <c r="H61" s="564" t="s">
        <v>131</v>
      </c>
      <c r="I61" s="561" t="s">
        <v>46</v>
      </c>
      <c r="J61" s="561" t="s">
        <v>132</v>
      </c>
      <c r="K61" s="561" t="s">
        <v>410</v>
      </c>
      <c r="L61" s="561" t="s">
        <v>411</v>
      </c>
    </row>
    <row r="62" spans="2:12" s="460" customFormat="1">
      <c r="B62" s="93"/>
      <c r="C62" s="565" t="s">
        <v>49</v>
      </c>
      <c r="D62" s="574">
        <v>30</v>
      </c>
      <c r="E62" s="572">
        <v>65</v>
      </c>
      <c r="F62" s="568">
        <v>65</v>
      </c>
      <c r="G62" s="568">
        <f t="shared" ref="G62" si="4">E62*F62</f>
        <v>4225</v>
      </c>
      <c r="H62" s="569" t="s">
        <v>1509</v>
      </c>
      <c r="I62" s="570" t="s">
        <v>792</v>
      </c>
      <c r="J62" s="570" t="str">
        <f>VLOOKUP(I62,Presupuesto!$B$11:$C$566,2,0)</f>
        <v>ALIMENTOS B EBIDAS PARA PERSONAS</v>
      </c>
      <c r="K62" s="570" t="s">
        <v>1363</v>
      </c>
      <c r="L62" s="570" t="s">
        <v>396</v>
      </c>
    </row>
    <row r="63" spans="2:12" s="460" customFormat="1">
      <c r="B63" s="93"/>
      <c r="C63" s="565" t="s">
        <v>1717</v>
      </c>
      <c r="D63" s="574">
        <v>30</v>
      </c>
      <c r="E63" s="566">
        <v>10</v>
      </c>
      <c r="F63" s="567">
        <v>20</v>
      </c>
      <c r="G63" s="568">
        <f>E63*F63</f>
        <v>200</v>
      </c>
      <c r="H63" s="569" t="s">
        <v>1509</v>
      </c>
      <c r="I63" s="570" t="s">
        <v>294</v>
      </c>
      <c r="J63" s="570" t="str">
        <f>VLOOKUP(I63,Presupuesto!$B$11:$C$566,2,0)</f>
        <v>IMPRENTA, PUBLIC. Y REPRODUC. (25300-00)</v>
      </c>
      <c r="K63" s="570" t="s">
        <v>1363</v>
      </c>
      <c r="L63" s="570" t="s">
        <v>396</v>
      </c>
    </row>
    <row r="64" spans="2:12" s="460" customFormat="1">
      <c r="B64" s="93"/>
      <c r="C64" s="177"/>
      <c r="D64" s="177"/>
      <c r="E64" s="177"/>
      <c r="F64" s="177"/>
      <c r="G64" s="177"/>
      <c r="H64" s="79"/>
      <c r="I64" s="177"/>
      <c r="J64" s="177"/>
      <c r="K64" s="112"/>
    </row>
    <row r="65" spans="2:12" s="460" customFormat="1" ht="15.75" thickBot="1">
      <c r="B65" s="93"/>
      <c r="C65" s="177"/>
      <c r="D65" s="177"/>
      <c r="E65" s="177"/>
      <c r="F65" s="177"/>
      <c r="G65" s="177"/>
      <c r="H65" s="79"/>
      <c r="I65" s="177"/>
      <c r="J65" s="177"/>
      <c r="K65" s="112"/>
    </row>
    <row r="66" spans="2:12" s="460" customFormat="1" ht="15.75" thickBot="1">
      <c r="B66" s="93"/>
      <c r="C66" s="29" t="s">
        <v>43</v>
      </c>
      <c r="D66" s="30">
        <f>SUM(G72:G74)</f>
        <v>24480</v>
      </c>
      <c r="E66" s="93"/>
      <c r="F66" s="93"/>
      <c r="G66" s="93"/>
      <c r="H66" s="76"/>
      <c r="I66" s="76"/>
      <c r="J66" s="76"/>
      <c r="K66" s="112"/>
    </row>
    <row r="67" spans="2:12" s="460" customFormat="1">
      <c r="B67" s="93"/>
      <c r="C67" s="70"/>
      <c r="D67" s="31"/>
      <c r="E67" s="93"/>
      <c r="F67" s="93"/>
      <c r="G67" s="93"/>
      <c r="H67" s="76"/>
      <c r="I67" s="76"/>
      <c r="J67" s="76"/>
      <c r="K67" s="112"/>
    </row>
    <row r="68" spans="2:12" s="460" customFormat="1">
      <c r="B68" s="93"/>
      <c r="C68" s="70"/>
      <c r="D68" s="31"/>
      <c r="E68" s="93"/>
      <c r="F68" s="93"/>
      <c r="G68" s="93"/>
      <c r="H68" s="76"/>
      <c r="I68" s="76"/>
      <c r="J68" s="76"/>
      <c r="K68" s="112"/>
    </row>
    <row r="69" spans="2:12" s="460" customFormat="1" ht="15.75">
      <c r="B69" s="93"/>
      <c r="C69" s="202" t="s">
        <v>392</v>
      </c>
      <c r="D69" s="364" t="s">
        <v>1691</v>
      </c>
      <c r="E69" s="93"/>
      <c r="F69" s="93"/>
      <c r="G69" s="93"/>
      <c r="H69" s="76"/>
      <c r="I69" s="76"/>
      <c r="J69" s="76"/>
      <c r="K69" s="112"/>
    </row>
    <row r="70" spans="2:12" s="460" customFormat="1" ht="18.75">
      <c r="B70" s="93"/>
      <c r="C70" s="210" t="str">
        <f>IFERROR(VLOOKUP(D69,'1. Desarrollo e Innov. Curricu.'!$E:$F,2,FALSE),IFERROR(VLOOKUP(D69,'2. Investigación Científica'!$E:$F,2,FALSE),IFERROR(VLOOKUP(D69,'3. Vinculación Univ. Sociedad'!$E:$F,2,FALSE),IFERROR(VLOOKUP(D69,'4. Docencia y Profesorado Univ.'!$E:$F,2,FALSE),IFERROR(VLOOKUP(D69,'5. Estudiantes y Graduados'!$E:$F,2,FALSE),IFERROR(VLOOKUP(D69,'11. Gestion Administrativa'!$E:$F,2,FALSE),IFERROR(VLOOKUP(D69,'13. Gestión Académica'!$E:$F,2,FALSE),IFERROR(VLOOKUP(D69,'8. Asegura. de la Calid. y M'!$E:$F,2,FALSE),IFERROR(VLOOKUP(D69,'6. Gestión del Conocimiento'!$E:$F,2,FALSE),IFERROR(VLOOKUP(D69,'15. Gobernabilidad y Proceso...'!$E:$F,2,FALSE),IFERROR(VLOOKUP(D69,'12. Gestión del Talento Humano'!$E:$F,2,FALSE),IFERROR(VLOOKUP(D69,'14. Internacional... de la E.S.'!$E:$F,2,FALSE),IFERROR(VLOOKUP(D69,'10. Posgrado'!$E:$F,2,FALSE),IFERROR(VLOOKUP(D69,'17. Gestión TIC'!$E:$F,2,FALSE),IFERROR(VLOOKUP(D69,'16. Desa. del Sistema Educ.Sup.'!$E:$F,2,FALSE),IFERROR(VLOOKUP(D69,'9. Cultura de Inno. Insti...'!$E:$F,2,FALSE),VLOOKUP(D69,'7. Lo Esencial de la Reforma U.'!$E:$F,2,0)))))))))))))))))</f>
        <v>Un (1) taller sobre sistematización de experiencias y proyectos de innovación educativa.</v>
      </c>
      <c r="D70" s="31"/>
      <c r="E70" s="93"/>
      <c r="F70" s="93"/>
      <c r="G70" s="93"/>
      <c r="H70" s="76"/>
      <c r="I70" s="76"/>
      <c r="J70" s="76"/>
      <c r="K70" s="112"/>
    </row>
    <row r="71" spans="2:12" s="460" customFormat="1">
      <c r="B71" s="93"/>
      <c r="C71" s="70"/>
      <c r="D71" s="31"/>
      <c r="E71" s="93"/>
      <c r="F71" s="93"/>
      <c r="G71" s="93"/>
      <c r="H71" s="76"/>
      <c r="I71" s="76"/>
      <c r="J71" s="76"/>
      <c r="K71" s="112"/>
    </row>
    <row r="72" spans="2:12" s="460" customFormat="1" ht="30">
      <c r="B72" s="93"/>
      <c r="C72" s="561" t="s">
        <v>44</v>
      </c>
      <c r="D72" s="562" t="s">
        <v>45</v>
      </c>
      <c r="E72" s="561" t="s">
        <v>55</v>
      </c>
      <c r="F72" s="561" t="s">
        <v>57</v>
      </c>
      <c r="G72" s="563" t="s">
        <v>27</v>
      </c>
      <c r="H72" s="564" t="s">
        <v>131</v>
      </c>
      <c r="I72" s="561" t="s">
        <v>46</v>
      </c>
      <c r="J72" s="561" t="s">
        <v>132</v>
      </c>
      <c r="K72" s="561" t="s">
        <v>410</v>
      </c>
      <c r="L72" s="561" t="s">
        <v>411</v>
      </c>
    </row>
    <row r="73" spans="2:12" s="460" customFormat="1">
      <c r="B73" s="93"/>
      <c r="C73" s="565" t="s">
        <v>1718</v>
      </c>
      <c r="D73" s="574">
        <v>1</v>
      </c>
      <c r="E73" s="572">
        <v>5.5</v>
      </c>
      <c r="F73" s="568">
        <v>3910</v>
      </c>
      <c r="G73" s="568">
        <f t="shared" ref="G73" si="5">E73*F73</f>
        <v>21505</v>
      </c>
      <c r="H73" s="569" t="s">
        <v>1509</v>
      </c>
      <c r="I73" s="570" t="s">
        <v>308</v>
      </c>
      <c r="J73" s="570" t="str">
        <f>VLOOKUP(I73,Presupuesto!$B$11:$C$566,2,0)</f>
        <v>VIATICOS AL EXTERIOR</v>
      </c>
      <c r="K73" s="570" t="s">
        <v>1363</v>
      </c>
      <c r="L73" s="570" t="s">
        <v>396</v>
      </c>
    </row>
    <row r="74" spans="2:12" s="460" customFormat="1">
      <c r="B74" s="93"/>
      <c r="C74" s="565" t="s">
        <v>1765</v>
      </c>
      <c r="D74" s="574">
        <v>35</v>
      </c>
      <c r="E74" s="566">
        <v>35</v>
      </c>
      <c r="F74" s="567">
        <v>85</v>
      </c>
      <c r="G74" s="568">
        <f>E74*F74</f>
        <v>2975</v>
      </c>
      <c r="H74" s="569" t="s">
        <v>1509</v>
      </c>
      <c r="I74" s="570" t="s">
        <v>792</v>
      </c>
      <c r="J74" s="570" t="str">
        <f>VLOOKUP(I74,Presupuesto!$B$11:$C$566,2,0)</f>
        <v>ALIMENTOS B EBIDAS PARA PERSONAS</v>
      </c>
      <c r="K74" s="570" t="s">
        <v>1363</v>
      </c>
      <c r="L74" s="570" t="s">
        <v>396</v>
      </c>
    </row>
    <row r="75" spans="2:12" s="460" customFormat="1" ht="15.75" thickBot="1">
      <c r="B75" s="93"/>
      <c r="C75" s="177"/>
      <c r="D75" s="177"/>
      <c r="E75" s="177"/>
      <c r="F75" s="177"/>
      <c r="G75" s="177"/>
      <c r="H75" s="79"/>
      <c r="I75" s="177"/>
      <c r="J75" s="177"/>
      <c r="K75" s="112"/>
    </row>
    <row r="76" spans="2:12" s="460" customFormat="1" ht="15.75" thickBot="1">
      <c r="B76" s="93"/>
      <c r="C76" s="29" t="s">
        <v>43</v>
      </c>
      <c r="D76" s="30">
        <f>SUM(G82:G83)</f>
        <v>10000</v>
      </c>
      <c r="E76" s="93"/>
      <c r="F76" s="93"/>
      <c r="G76" s="93"/>
      <c r="H76" s="76"/>
      <c r="I76" s="76"/>
      <c r="J76" s="76"/>
      <c r="K76" s="112"/>
    </row>
    <row r="77" spans="2:12" s="460" customFormat="1">
      <c r="B77" s="93"/>
      <c r="C77" s="70"/>
      <c r="D77" s="31"/>
      <c r="E77" s="93"/>
      <c r="F77" s="93"/>
      <c r="G77" s="93"/>
      <c r="H77" s="76"/>
      <c r="I77" s="76"/>
      <c r="J77" s="76"/>
      <c r="K77" s="112"/>
    </row>
    <row r="78" spans="2:12" s="460" customFormat="1">
      <c r="B78" s="93"/>
      <c r="C78" s="70"/>
      <c r="D78" s="31"/>
      <c r="E78" s="93"/>
      <c r="F78" s="93"/>
      <c r="G78" s="93"/>
      <c r="H78" s="76"/>
      <c r="I78" s="76"/>
      <c r="J78" s="76"/>
      <c r="K78" s="112"/>
    </row>
    <row r="79" spans="2:12" s="460" customFormat="1" ht="15.75">
      <c r="B79" s="93"/>
      <c r="C79" s="202" t="s">
        <v>392</v>
      </c>
      <c r="D79" s="364" t="s">
        <v>1692</v>
      </c>
      <c r="E79" s="93"/>
      <c r="F79" s="93"/>
      <c r="G79" s="93"/>
      <c r="H79" s="76"/>
      <c r="I79" s="76"/>
      <c r="J79" s="76"/>
      <c r="K79" s="112"/>
    </row>
    <row r="80" spans="2:12" s="460" customFormat="1" ht="18.75">
      <c r="B80" s="93"/>
      <c r="C80" s="210" t="str">
        <f>IFERROR(VLOOKUP(D79,'1. Desarrollo e Innov. Curricu.'!$E:$F,2,FALSE),IFERROR(VLOOKUP(D79,'2. Investigación Científica'!$E:$F,2,FALSE),IFERROR(VLOOKUP(D79,'3. Vinculación Univ. Sociedad'!$E:$F,2,FALSE),IFERROR(VLOOKUP(D79,'4. Docencia y Profesorado Univ.'!$E:$F,2,FALSE),IFERROR(VLOOKUP(D79,'5. Estudiantes y Graduados'!$E:$F,2,FALSE),IFERROR(VLOOKUP(D79,'11. Gestion Administrativa'!$E:$F,2,FALSE),IFERROR(VLOOKUP(D79,'13. Gestión Académica'!$E:$F,2,FALSE),IFERROR(VLOOKUP(D79,'8. Asegura. de la Calid. y M'!$E:$F,2,FALSE),IFERROR(VLOOKUP(D79,'6. Gestión del Conocimiento'!$E:$F,2,FALSE),IFERROR(VLOOKUP(D79,'15. Gobernabilidad y Proceso...'!$E:$F,2,FALSE),IFERROR(VLOOKUP(D79,'12. Gestión del Talento Humano'!$E:$F,2,FALSE),IFERROR(VLOOKUP(D79,'14. Internacional... de la E.S.'!$E:$F,2,FALSE),IFERROR(VLOOKUP(D79,'10. Posgrado'!$E:$F,2,FALSE),IFERROR(VLOOKUP(D79,'17. Gestión TIC'!$E:$F,2,FALSE),IFERROR(VLOOKUP(D79,'16. Desa. del Sistema Educ.Sup.'!$E:$F,2,FALSE),IFERROR(VLOOKUP(D79,'9. Cultura de Inno. Insti...'!$E:$F,2,FALSE),VLOOKUP(D79,'7. Lo Esencial de la Reforma U.'!$E:$F,2,0)))))))))))))))))</f>
        <v>Seguimiento y monitoría de la jornada de capacitación</v>
      </c>
      <c r="D80" s="31"/>
      <c r="E80" s="93"/>
      <c r="F80" s="93"/>
      <c r="G80" s="93"/>
      <c r="H80" s="76"/>
      <c r="I80" s="76"/>
      <c r="J80" s="76"/>
      <c r="K80" s="112"/>
    </row>
    <row r="81" spans="2:14" s="460" customFormat="1">
      <c r="B81" s="93"/>
      <c r="C81" s="70"/>
      <c r="D81" s="31"/>
      <c r="E81" s="93"/>
      <c r="F81" s="93"/>
      <c r="G81" s="93"/>
      <c r="H81" s="76"/>
      <c r="I81" s="76"/>
      <c r="J81" s="76"/>
      <c r="K81" s="112"/>
    </row>
    <row r="82" spans="2:14" s="460" customFormat="1" ht="30">
      <c r="B82" s="93"/>
      <c r="C82" s="561" t="s">
        <v>44</v>
      </c>
      <c r="D82" s="562" t="s">
        <v>45</v>
      </c>
      <c r="E82" s="561" t="s">
        <v>55</v>
      </c>
      <c r="F82" s="561" t="s">
        <v>57</v>
      </c>
      <c r="G82" s="563" t="s">
        <v>27</v>
      </c>
      <c r="H82" s="564" t="s">
        <v>131</v>
      </c>
      <c r="I82" s="561" t="s">
        <v>46</v>
      </c>
      <c r="J82" s="561" t="s">
        <v>132</v>
      </c>
      <c r="K82" s="561" t="s">
        <v>410</v>
      </c>
      <c r="L82" s="561" t="s">
        <v>411</v>
      </c>
    </row>
    <row r="83" spans="2:14" s="460" customFormat="1">
      <c r="B83" s="93"/>
      <c r="C83" s="565" t="s">
        <v>1719</v>
      </c>
      <c r="D83" s="574">
        <v>2</v>
      </c>
      <c r="E83" s="566">
        <v>2.5</v>
      </c>
      <c r="F83" s="567">
        <v>2000</v>
      </c>
      <c r="G83" s="568">
        <f>E83*F83*D83</f>
        <v>10000</v>
      </c>
      <c r="H83" s="569" t="s">
        <v>1509</v>
      </c>
      <c r="I83" s="570" t="s">
        <v>301</v>
      </c>
      <c r="J83" s="570" t="str">
        <f>VLOOKUP(I83,Presupuesto!$B$11:$C$566,2,0)</f>
        <v>VIATICOS (26200-00)</v>
      </c>
      <c r="K83" s="570" t="s">
        <v>1363</v>
      </c>
      <c r="L83" s="570" t="s">
        <v>412</v>
      </c>
    </row>
    <row r="84" spans="2:14" s="460" customFormat="1">
      <c r="B84" s="93"/>
      <c r="C84" s="177"/>
      <c r="D84" s="177"/>
      <c r="E84" s="177"/>
      <c r="F84" s="177"/>
      <c r="G84" s="177"/>
      <c r="H84" s="79"/>
      <c r="I84" s="177"/>
      <c r="J84" s="177"/>
      <c r="K84" s="112"/>
    </row>
    <row r="85" spans="2:14" s="460" customFormat="1" ht="15.75" thickBot="1">
      <c r="B85" s="93"/>
      <c r="C85" s="177"/>
      <c r="D85" s="177"/>
      <c r="E85" s="177"/>
      <c r="F85" s="177"/>
      <c r="G85" s="177"/>
      <c r="H85" s="79"/>
      <c r="I85" s="177"/>
      <c r="J85" s="177"/>
      <c r="K85" s="112"/>
    </row>
    <row r="86" spans="2:14" ht="15.75" thickBot="1">
      <c r="B86" s="93"/>
      <c r="C86" s="29" t="s">
        <v>43</v>
      </c>
      <c r="D86" s="30">
        <f>SUM(G93:G100)</f>
        <v>154250</v>
      </c>
      <c r="E86" s="93"/>
      <c r="F86" s="93"/>
      <c r="G86" s="93"/>
      <c r="H86" s="76"/>
      <c r="I86" s="76"/>
      <c r="J86" s="76"/>
      <c r="K86" s="112"/>
    </row>
    <row r="87" spans="2:14">
      <c r="B87" s="93"/>
      <c r="C87" s="70"/>
      <c r="D87" s="31"/>
      <c r="E87" s="93"/>
      <c r="F87" s="93"/>
      <c r="G87" s="93"/>
      <c r="H87" s="76"/>
      <c r="I87" s="76"/>
      <c r="J87" s="76"/>
      <c r="K87" s="112"/>
    </row>
    <row r="88" spans="2:14">
      <c r="B88" s="93"/>
      <c r="C88" s="70"/>
      <c r="D88" s="31"/>
      <c r="E88" s="93"/>
      <c r="F88" s="93"/>
      <c r="G88" s="93"/>
      <c r="H88" s="76"/>
      <c r="I88" s="76"/>
      <c r="J88" s="76"/>
      <c r="K88" s="112"/>
      <c r="N88" s="153"/>
    </row>
    <row r="89" spans="2:14" ht="15.75">
      <c r="B89" s="93"/>
      <c r="C89" s="202" t="s">
        <v>392</v>
      </c>
      <c r="D89" s="364" t="s">
        <v>1704</v>
      </c>
      <c r="E89" s="93"/>
      <c r="F89" s="93"/>
      <c r="G89" s="93"/>
      <c r="H89" s="76"/>
      <c r="I89" s="76"/>
      <c r="J89" s="76"/>
      <c r="K89" s="112"/>
      <c r="N89" s="153"/>
    </row>
    <row r="90" spans="2:14" ht="18.75">
      <c r="B90" s="93"/>
      <c r="C90" s="210"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Diseño y desarrollo del programa de mejora continua para los proyectos de innovación educativa de la DIE.</v>
      </c>
      <c r="D90" s="31"/>
      <c r="E90" s="93"/>
      <c r="F90" s="93"/>
      <c r="G90" s="93"/>
      <c r="H90" s="76"/>
      <c r="I90" s="76"/>
      <c r="J90" s="76"/>
      <c r="K90" s="112"/>
      <c r="N90" s="153"/>
    </row>
    <row r="91" spans="2:14" ht="15.75" thickBot="1">
      <c r="B91" s="93"/>
      <c r="C91" s="70"/>
      <c r="D91" s="31"/>
      <c r="E91" s="93"/>
      <c r="F91" s="93"/>
      <c r="G91" s="93"/>
      <c r="H91" s="76"/>
      <c r="I91" s="76"/>
      <c r="J91" s="76"/>
      <c r="K91" s="112"/>
      <c r="N91" s="153"/>
    </row>
    <row r="92" spans="2:14" ht="32.25" customHeight="1" thickBot="1">
      <c r="B92" s="93"/>
      <c r="C92" s="126" t="s">
        <v>44</v>
      </c>
      <c r="D92" s="129" t="s">
        <v>45</v>
      </c>
      <c r="E92" s="128" t="s">
        <v>55</v>
      </c>
      <c r="F92" s="128" t="s">
        <v>57</v>
      </c>
      <c r="G92" s="127" t="s">
        <v>27</v>
      </c>
      <c r="H92" s="133" t="s">
        <v>131</v>
      </c>
      <c r="I92" s="128" t="s">
        <v>46</v>
      </c>
      <c r="J92" s="128" t="s">
        <v>132</v>
      </c>
      <c r="K92" s="128" t="s">
        <v>410</v>
      </c>
      <c r="L92" s="128" t="s">
        <v>411</v>
      </c>
      <c r="N92" s="153"/>
    </row>
    <row r="93" spans="2:14" ht="15.75" hidden="1" thickBot="1">
      <c r="B93" s="93"/>
      <c r="C93" s="99" t="s">
        <v>48</v>
      </c>
      <c r="D93" s="703">
        <v>40</v>
      </c>
      <c r="E93" s="200">
        <v>0</v>
      </c>
      <c r="F93" s="100">
        <v>50</v>
      </c>
      <c r="G93" s="97">
        <f t="shared" ref="G93:G99" si="6">E93*F93</f>
        <v>0</v>
      </c>
      <c r="H93" s="161" t="s">
        <v>129</v>
      </c>
      <c r="I93" s="98" t="s">
        <v>717</v>
      </c>
      <c r="J93" s="98" t="str">
        <f>VLOOKUP(I93,[1]Presupuesto!$B$11:$C$566,2,0)</f>
        <v>SERVICIOS DE IMPRENTA PUBLIC.Y REPRODUCCION</v>
      </c>
      <c r="K93" s="329" t="s">
        <v>472</v>
      </c>
      <c r="L93" s="116" t="s">
        <v>394</v>
      </c>
    </row>
    <row r="94" spans="2:14" s="460" customFormat="1" ht="15.75" thickBot="1">
      <c r="B94" s="93"/>
      <c r="C94" s="99" t="s">
        <v>1726</v>
      </c>
      <c r="D94" s="703"/>
      <c r="E94" s="200">
        <v>150</v>
      </c>
      <c r="F94" s="100">
        <v>85</v>
      </c>
      <c r="G94" s="97">
        <f t="shared" si="6"/>
        <v>12750</v>
      </c>
      <c r="H94" s="161" t="s">
        <v>129</v>
      </c>
      <c r="I94" s="98" t="s">
        <v>311</v>
      </c>
      <c r="J94" s="98" t="str">
        <f>VLOOKUP(I94,[1]Presupuesto!$B$11:$C$566,2,0)</f>
        <v>ALIMENTOS Y BEBIDAS PARA PERSONAS (31100-00)</v>
      </c>
      <c r="K94" s="329" t="s">
        <v>472</v>
      </c>
      <c r="L94" s="98" t="s">
        <v>412</v>
      </c>
    </row>
    <row r="95" spans="2:14" s="460" customFormat="1" ht="15.75" thickBot="1">
      <c r="B95" s="93"/>
      <c r="C95" s="99" t="s">
        <v>51</v>
      </c>
      <c r="D95" s="703"/>
      <c r="E95" s="200">
        <v>50</v>
      </c>
      <c r="F95" s="100">
        <v>10</v>
      </c>
      <c r="G95" s="97">
        <f t="shared" si="6"/>
        <v>500</v>
      </c>
      <c r="H95" s="161" t="s">
        <v>129</v>
      </c>
      <c r="I95" s="98" t="s">
        <v>821</v>
      </c>
      <c r="J95" s="98" t="str">
        <f>VLOOKUP(I95,[1]Presupuesto!$B$11:$C$566,2,0)</f>
        <v>PRODUCTOS PAPEL Y CARTON</v>
      </c>
      <c r="K95" s="329" t="s">
        <v>472</v>
      </c>
      <c r="L95" s="98" t="s">
        <v>412</v>
      </c>
    </row>
    <row r="96" spans="2:14" s="460" customFormat="1" ht="15.75" hidden="1" thickBot="1">
      <c r="B96" s="93"/>
      <c r="C96" s="99" t="s">
        <v>123</v>
      </c>
      <c r="D96" s="703"/>
      <c r="E96" s="200"/>
      <c r="F96" s="100">
        <v>36</v>
      </c>
      <c r="G96" s="97">
        <f t="shared" si="6"/>
        <v>0</v>
      </c>
      <c r="H96" s="161" t="s">
        <v>129</v>
      </c>
      <c r="I96" s="98" t="s">
        <v>942</v>
      </c>
      <c r="J96" s="98" t="str">
        <f>VLOOKUP(I96,[1]Presupuesto!$B$11:$C$566,2,0)</f>
        <v>UTILES DE ESCRITORIO, OFICINA Y ENSE¥ANZA</v>
      </c>
      <c r="K96" s="329" t="s">
        <v>472</v>
      </c>
      <c r="L96" s="98" t="s">
        <v>412</v>
      </c>
    </row>
    <row r="97" spans="2:12" s="460" customFormat="1" ht="15.75" hidden="1" thickBot="1">
      <c r="B97" s="93"/>
      <c r="C97" s="99" t="s">
        <v>34</v>
      </c>
      <c r="D97" s="703"/>
      <c r="E97" s="200"/>
      <c r="F97" s="100">
        <v>80</v>
      </c>
      <c r="G97" s="97">
        <f t="shared" si="6"/>
        <v>0</v>
      </c>
      <c r="H97" s="161" t="s">
        <v>129</v>
      </c>
      <c r="I97" s="98" t="s">
        <v>942</v>
      </c>
      <c r="J97" s="98" t="str">
        <f>VLOOKUP(I97,[1]Presupuesto!$B$11:$C$566,2,0)</f>
        <v>UTILES DE ESCRITORIO, OFICINA Y ENSE¥ANZA</v>
      </c>
      <c r="K97" s="329" t="s">
        <v>472</v>
      </c>
      <c r="L97" s="98" t="s">
        <v>412</v>
      </c>
    </row>
    <row r="98" spans="2:12" s="460" customFormat="1" ht="15.75" hidden="1" thickBot="1">
      <c r="B98" s="93"/>
      <c r="C98" s="109" t="s">
        <v>52</v>
      </c>
      <c r="D98" s="703"/>
      <c r="E98" s="212">
        <v>0</v>
      </c>
      <c r="F98" s="119">
        <v>25</v>
      </c>
      <c r="G98" s="97">
        <f t="shared" si="6"/>
        <v>0</v>
      </c>
      <c r="H98" s="161" t="s">
        <v>129</v>
      </c>
      <c r="I98" s="98" t="s">
        <v>942</v>
      </c>
      <c r="J98" s="98" t="str">
        <f>VLOOKUP(I98,[1]Presupuesto!$B$11:$C$566,2,0)</f>
        <v>UTILES DE ESCRITORIO, OFICINA Y ENSE¥ANZA</v>
      </c>
      <c r="K98" s="329" t="s">
        <v>472</v>
      </c>
      <c r="L98" s="98" t="s">
        <v>412</v>
      </c>
    </row>
    <row r="99" spans="2:12" s="460" customFormat="1" ht="15.75" thickBot="1">
      <c r="B99" s="93"/>
      <c r="C99" s="109" t="s">
        <v>1727</v>
      </c>
      <c r="D99" s="517">
        <v>40</v>
      </c>
      <c r="E99" s="212">
        <v>40</v>
      </c>
      <c r="F99" s="119">
        <v>650</v>
      </c>
      <c r="G99" s="120">
        <f t="shared" si="6"/>
        <v>26000</v>
      </c>
      <c r="H99" s="161" t="s">
        <v>129</v>
      </c>
      <c r="I99" s="539" t="s">
        <v>749</v>
      </c>
      <c r="J99" s="98" t="str">
        <f>VLOOKUP(I99,[1]Presupuesto!$B$11:$C$566,2,0)</f>
        <v>PASAJES NACIONALES</v>
      </c>
      <c r="K99" s="329" t="s">
        <v>472</v>
      </c>
      <c r="L99" s="333" t="s">
        <v>412</v>
      </c>
    </row>
    <row r="100" spans="2:12" s="460" customFormat="1" ht="15.75" thickBot="1">
      <c r="B100" s="93"/>
      <c r="C100" s="216" t="s">
        <v>430</v>
      </c>
      <c r="D100" s="217">
        <v>40</v>
      </c>
      <c r="E100" s="330">
        <v>2.5</v>
      </c>
      <c r="F100" s="104">
        <f>HLOOKUP(C100,$AH$2:$BU$3,2,0)</f>
        <v>1150</v>
      </c>
      <c r="G100" s="105">
        <f>D100*E100*F100</f>
        <v>115000</v>
      </c>
      <c r="H100" s="161" t="s">
        <v>129</v>
      </c>
      <c r="I100" s="332" t="s">
        <v>761</v>
      </c>
      <c r="J100" s="106" t="str">
        <f>VLOOKUP(I100,[1]Presupuesto!$B$11:$C$566,2,0)</f>
        <v>VIATICOS NACIONALES</v>
      </c>
      <c r="K100" s="329" t="s">
        <v>472</v>
      </c>
      <c r="L100" s="333" t="s">
        <v>395</v>
      </c>
    </row>
    <row r="101" spans="2:12" s="460" customFormat="1">
      <c r="B101" s="93"/>
      <c r="C101" s="93"/>
      <c r="E101" s="112"/>
      <c r="F101" s="112"/>
      <c r="G101" s="112"/>
      <c r="H101" s="174"/>
      <c r="I101" s="112"/>
      <c r="J101" s="112"/>
      <c r="K101" s="112"/>
    </row>
    <row r="102" spans="2:12" s="460" customFormat="1">
      <c r="B102" s="93"/>
      <c r="C102" s="93"/>
      <c r="E102" s="112"/>
      <c r="F102" s="112"/>
      <c r="G102" s="112"/>
      <c r="H102" s="174"/>
      <c r="I102" s="112"/>
      <c r="J102" s="112"/>
      <c r="K102" s="112"/>
    </row>
    <row r="104" spans="2:12" ht="15.75" thickBot="1"/>
    <row r="105" spans="2:12" ht="15.75" thickBot="1">
      <c r="C105" s="29" t="s">
        <v>43</v>
      </c>
      <c r="D105" s="30">
        <f>SUM(G112:G115)</f>
        <v>66000</v>
      </c>
      <c r="E105" s="93"/>
      <c r="F105" s="93"/>
      <c r="G105" s="93"/>
      <c r="H105" s="76"/>
      <c r="I105" s="76"/>
      <c r="J105" s="76"/>
      <c r="K105" s="112"/>
    </row>
    <row r="106" spans="2:12">
      <c r="C106" s="70"/>
      <c r="D106" s="31"/>
      <c r="E106" s="93"/>
      <c r="F106" s="93"/>
      <c r="G106" s="93"/>
      <c r="H106" s="76"/>
      <c r="I106" s="76"/>
      <c r="J106" s="76"/>
      <c r="K106" s="112"/>
    </row>
    <row r="107" spans="2:12">
      <c r="C107" s="70"/>
      <c r="D107" s="31"/>
      <c r="E107" s="93"/>
      <c r="F107" s="93"/>
      <c r="G107" s="93"/>
      <c r="H107" s="76"/>
      <c r="I107" s="76"/>
      <c r="J107" s="76"/>
      <c r="K107" s="112"/>
    </row>
    <row r="108" spans="2:12" ht="15.75">
      <c r="C108" s="202" t="s">
        <v>392</v>
      </c>
      <c r="D108" s="364" t="s">
        <v>1711</v>
      </c>
      <c r="E108" s="93"/>
      <c r="F108" s="93"/>
      <c r="G108" s="93"/>
      <c r="H108" s="76"/>
      <c r="I108" s="76"/>
      <c r="J108" s="76"/>
      <c r="K108" s="112"/>
    </row>
    <row r="109" spans="2:12" ht="18.75">
      <c r="C109" s="210"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 xml:space="preserve">Realización de Talleres para definir las politicas de innovación educativa de la UNAH. </v>
      </c>
      <c r="D109" s="31"/>
      <c r="E109" s="93"/>
      <c r="F109" s="93"/>
      <c r="G109" s="93"/>
      <c r="H109" s="76"/>
      <c r="I109" s="76"/>
      <c r="J109" s="76"/>
      <c r="K109" s="112"/>
    </row>
    <row r="110" spans="2:12">
      <c r="C110" s="70"/>
      <c r="D110" s="31"/>
      <c r="E110" s="93"/>
      <c r="F110" s="93"/>
      <c r="G110" s="93"/>
      <c r="H110" s="76"/>
      <c r="I110" s="76"/>
      <c r="J110" s="76"/>
      <c r="K110" s="112"/>
    </row>
    <row r="111" spans="2:12" ht="30">
      <c r="C111" s="561" t="s">
        <v>44</v>
      </c>
      <c r="D111" s="562" t="s">
        <v>45</v>
      </c>
      <c r="E111" s="561" t="s">
        <v>55</v>
      </c>
      <c r="F111" s="561" t="s">
        <v>57</v>
      </c>
      <c r="G111" s="563" t="s">
        <v>27</v>
      </c>
      <c r="H111" s="564" t="s">
        <v>131</v>
      </c>
      <c r="I111" s="561" t="s">
        <v>46</v>
      </c>
      <c r="J111" s="561" t="s">
        <v>132</v>
      </c>
      <c r="K111" s="561" t="s">
        <v>410</v>
      </c>
      <c r="L111" s="561" t="s">
        <v>411</v>
      </c>
    </row>
    <row r="112" spans="2:12">
      <c r="C112" s="565" t="s">
        <v>47</v>
      </c>
      <c r="D112" s="702"/>
      <c r="E112" s="566">
        <v>1</v>
      </c>
      <c r="F112" s="567">
        <v>20000</v>
      </c>
      <c r="G112" s="568">
        <f t="shared" ref="G112:G115" si="7">E112*F112</f>
        <v>20000</v>
      </c>
      <c r="H112" s="569" t="s">
        <v>1509</v>
      </c>
      <c r="I112" s="570" t="s">
        <v>761</v>
      </c>
      <c r="J112" s="570" t="str">
        <f>VLOOKUP(I112,Presupuesto!$B$11:$C$566,2,0)</f>
        <v>VIATICOS NACIONALES</v>
      </c>
      <c r="K112" s="571" t="s">
        <v>1363</v>
      </c>
      <c r="L112" s="570" t="s">
        <v>394</v>
      </c>
    </row>
    <row r="113" spans="3:12">
      <c r="C113" s="565" t="s">
        <v>1814</v>
      </c>
      <c r="D113" s="702"/>
      <c r="E113" s="572">
        <v>1</v>
      </c>
      <c r="F113" s="568">
        <v>23000</v>
      </c>
      <c r="G113" s="568">
        <f t="shared" si="7"/>
        <v>23000</v>
      </c>
      <c r="H113" s="569" t="s">
        <v>1816</v>
      </c>
      <c r="I113" s="570" t="s">
        <v>291</v>
      </c>
      <c r="J113" s="570" t="str">
        <f>VLOOKUP(I113,Presupuesto!$B$11:$C$566,2,0)</f>
        <v>OTROS SERVICIOS TECNICOS Y PROFESIONALES N.C. (24900-00)</v>
      </c>
      <c r="K113" s="571" t="s">
        <v>1363</v>
      </c>
      <c r="L113" s="570" t="s">
        <v>412</v>
      </c>
    </row>
    <row r="114" spans="3:12">
      <c r="C114" s="565" t="s">
        <v>1815</v>
      </c>
      <c r="D114" s="702"/>
      <c r="E114" s="572">
        <v>1</v>
      </c>
      <c r="F114" s="568">
        <v>20000</v>
      </c>
      <c r="G114" s="568">
        <f t="shared" si="7"/>
        <v>20000</v>
      </c>
      <c r="H114" s="569" t="s">
        <v>1817</v>
      </c>
      <c r="I114" s="570" t="s">
        <v>755</v>
      </c>
      <c r="J114" s="570" t="str">
        <f>VLOOKUP(I114,Presupuesto!$B$11:$C$566,2,0)</f>
        <v>PASAJES AL EXTERIOR</v>
      </c>
      <c r="K114" s="571" t="s">
        <v>1363</v>
      </c>
      <c r="L114" s="570" t="s">
        <v>396</v>
      </c>
    </row>
    <row r="115" spans="3:12">
      <c r="C115" s="565" t="s">
        <v>1715</v>
      </c>
      <c r="D115" s="702"/>
      <c r="E115" s="566">
        <v>15</v>
      </c>
      <c r="F115" s="567">
        <v>200</v>
      </c>
      <c r="G115" s="568">
        <f t="shared" si="7"/>
        <v>3000</v>
      </c>
      <c r="H115" s="569" t="s">
        <v>1818</v>
      </c>
      <c r="I115" s="573" t="s">
        <v>792</v>
      </c>
      <c r="J115" s="570" t="str">
        <f>VLOOKUP(I115,Presupuesto!$B$11:$C$566,2,0)</f>
        <v>ALIMENTOS B EBIDAS PARA PERSONAS</v>
      </c>
      <c r="K115" s="571" t="s">
        <v>1363</v>
      </c>
      <c r="L115" s="570" t="s">
        <v>412</v>
      </c>
    </row>
    <row r="116" spans="3:12">
      <c r="C116" s="93"/>
      <c r="E116" s="112"/>
      <c r="F116" s="112"/>
      <c r="G116" s="112"/>
      <c r="H116" s="174"/>
      <c r="I116" s="112"/>
      <c r="J116" s="112"/>
      <c r="K116" s="112"/>
    </row>
    <row r="117" spans="3:12" ht="15.75" thickBot="1"/>
    <row r="118" spans="3:12" ht="15.75" thickBot="1">
      <c r="C118" s="29" t="s">
        <v>43</v>
      </c>
      <c r="D118" s="30">
        <f>SUM(G125:G126)</f>
        <v>48000</v>
      </c>
      <c r="E118" s="93"/>
      <c r="F118" s="93"/>
      <c r="G118" s="93"/>
      <c r="H118" s="76"/>
      <c r="I118" s="76"/>
      <c r="J118" s="76"/>
      <c r="K118" s="112"/>
    </row>
    <row r="119" spans="3:12">
      <c r="C119" s="70"/>
      <c r="D119" s="31"/>
      <c r="E119" s="93"/>
      <c r="F119" s="93"/>
      <c r="G119" s="93"/>
      <c r="H119" s="76"/>
      <c r="I119" s="76"/>
      <c r="J119" s="76"/>
      <c r="K119" s="112"/>
    </row>
    <row r="120" spans="3:12">
      <c r="C120" s="70"/>
      <c r="D120" s="31"/>
      <c r="E120" s="93"/>
      <c r="F120" s="93"/>
      <c r="G120" s="93"/>
      <c r="H120" s="76"/>
      <c r="I120" s="76"/>
      <c r="J120" s="76"/>
      <c r="K120" s="112"/>
    </row>
    <row r="121" spans="3:12" ht="15.75">
      <c r="C121" s="202" t="s">
        <v>392</v>
      </c>
      <c r="D121" s="364" t="s">
        <v>1829</v>
      </c>
      <c r="E121" s="93"/>
      <c r="F121" s="93"/>
      <c r="G121" s="93"/>
      <c r="H121" s="76"/>
      <c r="I121" s="76"/>
      <c r="J121" s="76"/>
      <c r="K121" s="112"/>
    </row>
    <row r="122" spans="3:12" ht="18.75">
      <c r="C122" s="210" t="str">
        <f>IFERROR(VLOOKUP(D121,'1. Desarrollo e Innov. Curricu.'!$E:$F,2,FALSE),IFERROR(VLOOKUP(D121,'2. Investigación Científica'!$E:$F,2,FALSE),IFERROR(VLOOKUP(D121,'3. Vinculación Univ. Sociedad'!$E:$F,2,FALSE),IFERROR(VLOOKUP(D121,'4. Docencia y Profesorado Univ.'!$E:$F,2,FALSE),IFERROR(VLOOKUP(D121,'5. Estudiantes y Graduados'!$E:$F,2,FALSE),IFERROR(VLOOKUP(D121,'11. Gestion Administrativa'!$E:$F,2,FALSE),IFERROR(VLOOKUP(D121,'13. Gestión Académica'!$E:$F,2,FALSE),IFERROR(VLOOKUP(D121,'8. Asegura. de la Calid. y M'!$E:$F,2,FALSE),IFERROR(VLOOKUP(D121,'6. Gestión del Conocimiento'!$E:$F,2,FALSE),IFERROR(VLOOKUP(D121,'15. Gobernabilidad y Proceso...'!$E:$F,2,FALSE),IFERROR(VLOOKUP(D121,'12. Gestión del Talento Humano'!$E:$F,2,FALSE),IFERROR(VLOOKUP(D121,'14. Internacional... de la E.S.'!$E:$F,2,FALSE),IFERROR(VLOOKUP(D121,'10. Posgrado'!$E:$F,2,FALSE),IFERROR(VLOOKUP(D121,'17. Gestión TIC'!$E:$F,2,FALSE),IFERROR(VLOOKUP(D121,'16. Desa. del Sistema Educ.Sup.'!$E:$F,2,FALSE),IFERROR(VLOOKUP(D121,'9. Cultura de Inno. Insti...'!$E:$F,2,FALSE),VLOOKUP(D121,'7. Lo Esencial de la Reforma U.'!$E:$F,2,0)))))))))))))))))</f>
        <v>Dar seguimiento y apoyo a los telecentros en funcionamiento en conjunto con los Centros Regionales y las coordinaciones de los telecentros Universitarios, y a los futuros proyectos de telecentros que se desarrollen.</v>
      </c>
      <c r="D122" s="31"/>
      <c r="E122" s="93"/>
      <c r="F122" s="93"/>
      <c r="G122" s="93"/>
      <c r="H122" s="76"/>
      <c r="I122" s="76"/>
      <c r="J122" s="76"/>
      <c r="K122" s="112"/>
    </row>
    <row r="123" spans="3:12" ht="15.75" thickBot="1">
      <c r="C123" s="70"/>
      <c r="D123" s="31"/>
      <c r="E123" s="93"/>
      <c r="F123" s="93"/>
      <c r="G123" s="93"/>
      <c r="H123" s="76"/>
      <c r="I123" s="76"/>
      <c r="J123" s="76"/>
      <c r="K123" s="112"/>
    </row>
    <row r="124" spans="3:12" ht="30.75" thickBot="1">
      <c r="C124" s="126" t="s">
        <v>44</v>
      </c>
      <c r="D124" s="129" t="s">
        <v>45</v>
      </c>
      <c r="E124" s="128" t="s">
        <v>55</v>
      </c>
      <c r="F124" s="128" t="s">
        <v>57</v>
      </c>
      <c r="G124" s="127" t="s">
        <v>27</v>
      </c>
      <c r="H124" s="133" t="s">
        <v>131</v>
      </c>
      <c r="I124" s="128" t="s">
        <v>46</v>
      </c>
      <c r="J124" s="128" t="s">
        <v>132</v>
      </c>
      <c r="K124" s="128" t="s">
        <v>410</v>
      </c>
      <c r="L124" s="128" t="s">
        <v>411</v>
      </c>
    </row>
    <row r="125" spans="3:12">
      <c r="C125" s="109" t="s">
        <v>50</v>
      </c>
      <c r="D125" s="517"/>
      <c r="E125" s="212">
        <v>6</v>
      </c>
      <c r="F125" s="119">
        <v>3000</v>
      </c>
      <c r="G125" s="97">
        <f t="shared" ref="G125" si="8">E125*F125</f>
        <v>18000</v>
      </c>
      <c r="H125" s="161" t="s">
        <v>129</v>
      </c>
      <c r="I125" s="98" t="s">
        <v>942</v>
      </c>
      <c r="J125" s="98" t="str">
        <f>VLOOKUP(I125,Presupuesto!$B$11:$C$566,2,0)</f>
        <v>UTILES DE ESCRITORIO, OFICINA Y ENSE¥ANZA</v>
      </c>
      <c r="K125" s="98" t="s">
        <v>1363</v>
      </c>
      <c r="L125" s="98" t="s">
        <v>412</v>
      </c>
    </row>
    <row r="126" spans="3:12" ht="15.75" thickBot="1">
      <c r="C126" s="216" t="s">
        <v>430</v>
      </c>
      <c r="D126" s="217">
        <v>6</v>
      </c>
      <c r="E126" s="330">
        <v>2.5</v>
      </c>
      <c r="F126" s="104">
        <v>2000</v>
      </c>
      <c r="G126" s="105">
        <f>D126*E126*F126</f>
        <v>30000</v>
      </c>
      <c r="H126" s="161" t="s">
        <v>129</v>
      </c>
      <c r="I126" s="332" t="s">
        <v>301</v>
      </c>
      <c r="J126" s="106" t="str">
        <f>VLOOKUP(I126,Presupuesto!$B$11:$C$566,2,0)</f>
        <v>VIATICOS (26200-00)</v>
      </c>
      <c r="K126" s="98" t="s">
        <v>1363</v>
      </c>
      <c r="L126" s="333" t="s">
        <v>412</v>
      </c>
    </row>
    <row r="128" spans="3:12" ht="15.75" thickBot="1"/>
    <row r="129" spans="3:12" ht="15.75" thickBot="1">
      <c r="C129" s="29" t="s">
        <v>43</v>
      </c>
      <c r="D129" s="30">
        <f>SUM(G136:G145)</f>
        <v>0</v>
      </c>
      <c r="E129" s="93"/>
      <c r="F129" s="93"/>
      <c r="G129" s="93"/>
      <c r="H129" s="76"/>
      <c r="I129" s="76"/>
      <c r="J129" s="76"/>
      <c r="K129" s="112"/>
    </row>
    <row r="130" spans="3:12">
      <c r="C130" s="70"/>
      <c r="D130" s="31"/>
      <c r="E130" s="93"/>
      <c r="F130" s="93"/>
      <c r="G130" s="93"/>
      <c r="H130" s="76"/>
      <c r="I130" s="76"/>
      <c r="J130" s="76"/>
      <c r="K130" s="112"/>
    </row>
    <row r="131" spans="3:12">
      <c r="C131" s="70"/>
      <c r="D131" s="31"/>
      <c r="E131" s="93"/>
      <c r="F131" s="93"/>
      <c r="G131" s="93"/>
      <c r="H131" s="76"/>
      <c r="I131" s="76"/>
      <c r="J131" s="76"/>
      <c r="K131" s="112"/>
    </row>
    <row r="132" spans="3:12" ht="15.75">
      <c r="C132" s="202" t="s">
        <v>392</v>
      </c>
      <c r="D132" s="364"/>
      <c r="E132" s="93"/>
      <c r="F132" s="93"/>
      <c r="G132" s="93"/>
      <c r="H132" s="76"/>
      <c r="I132" s="76"/>
      <c r="J132" s="76"/>
      <c r="K132" s="112"/>
    </row>
    <row r="133" spans="3:12" ht="18.75">
      <c r="C133" s="210"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ht="15.75" thickBot="1">
      <c r="C134" s="70"/>
      <c r="D134" s="31"/>
      <c r="E134" s="93"/>
      <c r="F134" s="93"/>
      <c r="G134" s="93"/>
      <c r="H134" s="76"/>
      <c r="I134" s="76"/>
      <c r="J134" s="76"/>
      <c r="K134" s="112"/>
    </row>
    <row r="135" spans="3:12" ht="30.75" thickBot="1">
      <c r="C135" s="126" t="s">
        <v>44</v>
      </c>
      <c r="D135" s="129" t="s">
        <v>45</v>
      </c>
      <c r="E135" s="128" t="s">
        <v>55</v>
      </c>
      <c r="F135" s="128" t="s">
        <v>57</v>
      </c>
      <c r="G135" s="127" t="s">
        <v>27</v>
      </c>
      <c r="H135" s="133" t="s">
        <v>131</v>
      </c>
      <c r="I135" s="128" t="s">
        <v>46</v>
      </c>
      <c r="J135" s="128" t="s">
        <v>132</v>
      </c>
      <c r="K135" s="128" t="s">
        <v>410</v>
      </c>
      <c r="L135" s="128" t="s">
        <v>411</v>
      </c>
    </row>
    <row r="136" spans="3:12" hidden="1">
      <c r="C136" s="325" t="s">
        <v>47</v>
      </c>
      <c r="D136" s="704"/>
      <c r="E136" s="326"/>
      <c r="F136" s="115">
        <v>30000</v>
      </c>
      <c r="G136" s="327">
        <f t="shared" ref="G136:G144" si="9">E136*F136</f>
        <v>0</v>
      </c>
      <c r="H136" s="328"/>
      <c r="I136" s="116" t="s">
        <v>699</v>
      </c>
      <c r="J136" s="116" t="str">
        <f>VLOOKUP(I136,Presupuesto!$B$11:$C$566,2,0)</f>
        <v>SERVICIOS DE CAPACITACION.</v>
      </c>
      <c r="K136" s="329" t="s">
        <v>1363</v>
      </c>
      <c r="L136" s="116" t="s">
        <v>394</v>
      </c>
    </row>
    <row r="137" spans="3:12" hidden="1">
      <c r="C137" s="99" t="s">
        <v>48</v>
      </c>
      <c r="D137" s="703"/>
      <c r="E137" s="200">
        <f>D136</f>
        <v>0</v>
      </c>
      <c r="F137" s="100">
        <v>50</v>
      </c>
      <c r="G137" s="97">
        <f t="shared" si="9"/>
        <v>0</v>
      </c>
      <c r="H137" s="161"/>
      <c r="I137" s="98" t="s">
        <v>717</v>
      </c>
      <c r="J137" s="98" t="str">
        <f>VLOOKUP(I137,Presupuesto!$B$11:$C$566,2,0)</f>
        <v>SERVICIOS DE IMPRENTA PUBLIC.Y REPRODUCCION</v>
      </c>
      <c r="K137" s="98" t="str">
        <f>$K$136</f>
        <v>Cultura de Innovación Institucional y Educativa</v>
      </c>
      <c r="L137" s="98" t="s">
        <v>412</v>
      </c>
    </row>
    <row r="138" spans="3:12" hidden="1">
      <c r="C138" s="99" t="s">
        <v>49</v>
      </c>
      <c r="D138" s="703"/>
      <c r="E138" s="200">
        <f>D136</f>
        <v>0</v>
      </c>
      <c r="F138" s="100">
        <v>150</v>
      </c>
      <c r="G138" s="97">
        <f t="shared" si="9"/>
        <v>0</v>
      </c>
      <c r="H138" s="161"/>
      <c r="I138" s="98" t="s">
        <v>792</v>
      </c>
      <c r="J138" s="98" t="str">
        <f>VLOOKUP(I138,Presupuesto!$B$11:$C$566,2,0)</f>
        <v>ALIMENTOS B EBIDAS PARA PERSONAS</v>
      </c>
      <c r="K138" s="98" t="str">
        <f t="shared" ref="K138:K145" si="10">$K$136</f>
        <v>Cultura de Innovación Institucional y Educativa</v>
      </c>
      <c r="L138" s="98" t="s">
        <v>396</v>
      </c>
    </row>
    <row r="139" spans="3:12" hidden="1">
      <c r="C139" s="99" t="s">
        <v>50</v>
      </c>
      <c r="D139" s="703"/>
      <c r="E139" s="151">
        <v>0</v>
      </c>
      <c r="F139" s="118">
        <v>10000</v>
      </c>
      <c r="G139" s="97">
        <f t="shared" si="9"/>
        <v>0</v>
      </c>
      <c r="H139" s="161"/>
      <c r="I139" s="320" t="s">
        <v>300</v>
      </c>
      <c r="J139" s="98" t="str">
        <f>VLOOKUP(I139,Presupuesto!$B$11:$C$566,2,0)</f>
        <v>PASAJES (26100-00)</v>
      </c>
      <c r="K139" s="98" t="str">
        <f t="shared" si="10"/>
        <v>Cultura de Innovación Institucional y Educativa</v>
      </c>
      <c r="L139" s="98" t="s">
        <v>412</v>
      </c>
    </row>
    <row r="140" spans="3:12" hidden="1">
      <c r="C140" s="99" t="s">
        <v>417</v>
      </c>
      <c r="D140" s="703"/>
      <c r="E140" s="151">
        <v>0</v>
      </c>
      <c r="F140" s="118">
        <v>250</v>
      </c>
      <c r="G140" s="97">
        <f t="shared" si="9"/>
        <v>0</v>
      </c>
      <c r="H140" s="161"/>
      <c r="I140" s="98" t="s">
        <v>821</v>
      </c>
      <c r="J140" s="98" t="str">
        <f>VLOOKUP(I140,Presupuesto!$B$11:$C$566,2,0)</f>
        <v>PRODUCTOS PAPEL Y CARTON</v>
      </c>
      <c r="K140" s="98" t="str">
        <f t="shared" si="10"/>
        <v>Cultura de Innovación Institucional y Educativa</v>
      </c>
      <c r="L140" s="98" t="s">
        <v>412</v>
      </c>
    </row>
    <row r="141" spans="3:12" hidden="1">
      <c r="C141" s="99" t="s">
        <v>51</v>
      </c>
      <c r="D141" s="703"/>
      <c r="E141" s="200">
        <f>(D136*25)/500</f>
        <v>0</v>
      </c>
      <c r="F141" s="100">
        <v>85</v>
      </c>
      <c r="G141" s="97">
        <f t="shared" si="9"/>
        <v>0</v>
      </c>
      <c r="H141" s="161"/>
      <c r="I141" s="98" t="s">
        <v>821</v>
      </c>
      <c r="J141" s="98" t="str">
        <f>VLOOKUP(I141,Presupuesto!$B$11:$C$566,2,0)</f>
        <v>PRODUCTOS PAPEL Y CARTON</v>
      </c>
      <c r="K141" s="98" t="str">
        <f t="shared" si="10"/>
        <v>Cultura de Innovación Institucional y Educativa</v>
      </c>
      <c r="L141" s="98" t="s">
        <v>412</v>
      </c>
    </row>
    <row r="142" spans="3:12" hidden="1">
      <c r="C142" s="99" t="s">
        <v>123</v>
      </c>
      <c r="D142" s="703"/>
      <c r="E142" s="200">
        <f>D136/12</f>
        <v>0</v>
      </c>
      <c r="F142" s="100">
        <v>36</v>
      </c>
      <c r="G142" s="97">
        <f t="shared" si="9"/>
        <v>0</v>
      </c>
      <c r="H142" s="161"/>
      <c r="I142" s="98" t="s">
        <v>942</v>
      </c>
      <c r="J142" s="98" t="str">
        <f>VLOOKUP(I142,Presupuesto!$B$11:$C$566,2,0)</f>
        <v>UTILES DE ESCRITORIO, OFICINA Y ENSE¥ANZA</v>
      </c>
      <c r="K142" s="98" t="str">
        <f t="shared" si="10"/>
        <v>Cultura de Innovación Institucional y Educativa</v>
      </c>
      <c r="L142" s="98" t="s">
        <v>412</v>
      </c>
    </row>
    <row r="143" spans="3:12" hidden="1">
      <c r="C143" s="99" t="s">
        <v>34</v>
      </c>
      <c r="D143" s="703"/>
      <c r="E143" s="200">
        <f>D136/12</f>
        <v>0</v>
      </c>
      <c r="F143" s="100">
        <v>80</v>
      </c>
      <c r="G143" s="97">
        <f t="shared" si="9"/>
        <v>0</v>
      </c>
      <c r="H143" s="161"/>
      <c r="I143" s="98" t="s">
        <v>942</v>
      </c>
      <c r="J143" s="98" t="str">
        <f>VLOOKUP(I143,Presupuesto!$B$11:$C$566,2,0)</f>
        <v>UTILES DE ESCRITORIO, OFICINA Y ENSE¥ANZA</v>
      </c>
      <c r="K143" s="98" t="str">
        <f t="shared" si="10"/>
        <v>Cultura de Innovación Institucional y Educativa</v>
      </c>
      <c r="L143" s="98" t="s">
        <v>412</v>
      </c>
    </row>
    <row r="144" spans="3:12" hidden="1">
      <c r="C144" s="109" t="s">
        <v>52</v>
      </c>
      <c r="D144" s="703"/>
      <c r="E144" s="212">
        <v>0</v>
      </c>
      <c r="F144" s="119">
        <v>25</v>
      </c>
      <c r="G144" s="97">
        <f t="shared" si="9"/>
        <v>0</v>
      </c>
      <c r="H144" s="161"/>
      <c r="I144" s="98" t="s">
        <v>942</v>
      </c>
      <c r="J144" s="98" t="str">
        <f>VLOOKUP(I144,Presupuesto!$B$11:$C$566,2,0)</f>
        <v>UTILES DE ESCRITORIO, OFICINA Y ENSE¥ANZA</v>
      </c>
      <c r="K144" s="98" t="str">
        <f t="shared" si="10"/>
        <v>Cultura de Innovación Institucional y Educativa</v>
      </c>
      <c r="L144" s="98" t="s">
        <v>412</v>
      </c>
    </row>
    <row r="145" spans="3:12" ht="15.75" hidden="1" thickBot="1">
      <c r="C145" s="216" t="s">
        <v>430</v>
      </c>
      <c r="D145" s="217">
        <v>0</v>
      </c>
      <c r="E145" s="330">
        <v>0</v>
      </c>
      <c r="F145" s="104">
        <f>HLOOKUP(C145,$AH$2:$BU$3,2,0)</f>
        <v>1150</v>
      </c>
      <c r="G145" s="105">
        <f>D145*E145*F145</f>
        <v>0</v>
      </c>
      <c r="H145" s="331"/>
      <c r="I145" s="332" t="s">
        <v>301</v>
      </c>
      <c r="J145" s="106" t="str">
        <f>VLOOKUP(I145,Presupuesto!$B$11:$C$566,2,0)</f>
        <v>VIATICOS (26200-00)</v>
      </c>
      <c r="K145" s="333" t="str">
        <f t="shared" si="10"/>
        <v>Cultura de Innovación Institucional y Educativa</v>
      </c>
      <c r="L145" s="333" t="s">
        <v>412</v>
      </c>
    </row>
    <row r="146" spans="3:12">
      <c r="C146" s="93"/>
      <c r="E146" s="112"/>
      <c r="F146" s="112"/>
      <c r="G146" s="112"/>
      <c r="H146" s="174"/>
      <c r="I146" s="112"/>
      <c r="J146" s="112"/>
      <c r="K146" s="112"/>
    </row>
    <row r="147" spans="3:12" ht="15.75" thickBot="1"/>
    <row r="148" spans="3:12" ht="15.75" thickBot="1">
      <c r="C148" s="29" t="s">
        <v>43</v>
      </c>
      <c r="D148" s="30">
        <f>SUM(G155:G164)</f>
        <v>0</v>
      </c>
      <c r="E148" s="93"/>
      <c r="F148" s="93"/>
      <c r="G148" s="93"/>
      <c r="H148" s="76"/>
      <c r="I148" s="76"/>
      <c r="J148" s="76"/>
      <c r="K148" s="112"/>
    </row>
    <row r="149" spans="3:12">
      <c r="C149" s="70"/>
      <c r="D149" s="31"/>
      <c r="E149" s="93"/>
      <c r="F149" s="93"/>
      <c r="G149" s="93"/>
      <c r="H149" s="76"/>
      <c r="I149" s="76"/>
      <c r="J149" s="76"/>
      <c r="K149" s="112"/>
    </row>
    <row r="150" spans="3:12">
      <c r="C150" s="70"/>
      <c r="D150" s="31"/>
      <c r="E150" s="93"/>
      <c r="F150" s="93"/>
      <c r="G150" s="93"/>
      <c r="H150" s="76"/>
      <c r="I150" s="76"/>
      <c r="J150" s="76"/>
      <c r="K150" s="112"/>
    </row>
    <row r="151" spans="3:12" ht="15.75">
      <c r="C151" s="202" t="s">
        <v>392</v>
      </c>
      <c r="D151" s="364"/>
      <c r="E151" s="93"/>
      <c r="F151" s="93"/>
      <c r="G151" s="93"/>
      <c r="H151" s="76"/>
      <c r="I151" s="76"/>
      <c r="J151" s="76"/>
      <c r="K151" s="112"/>
    </row>
    <row r="152" spans="3:12" ht="18.75">
      <c r="C152" s="210"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Posgrado'!$E:$F,2,FALSE),IFERROR(VLOOKUP(D151,'17. Gestión TIC'!$E:$F,2,FALSE),IFERROR(VLOOKUP(D151,'16.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ht="15.75" thickBot="1">
      <c r="C153" s="70"/>
      <c r="D153" s="31"/>
      <c r="E153" s="93"/>
      <c r="F153" s="93"/>
      <c r="G153" s="93"/>
      <c r="H153" s="76"/>
      <c r="I153" s="76"/>
      <c r="J153" s="76"/>
      <c r="K153" s="112"/>
    </row>
    <row r="154" spans="3:12" ht="30.75" thickBot="1">
      <c r="C154" s="126" t="s">
        <v>44</v>
      </c>
      <c r="D154" s="129" t="s">
        <v>45</v>
      </c>
      <c r="E154" s="128" t="s">
        <v>55</v>
      </c>
      <c r="F154" s="128" t="s">
        <v>57</v>
      </c>
      <c r="G154" s="127" t="s">
        <v>27</v>
      </c>
      <c r="H154" s="133" t="s">
        <v>131</v>
      </c>
      <c r="I154" s="128" t="s">
        <v>46</v>
      </c>
      <c r="J154" s="128" t="s">
        <v>132</v>
      </c>
      <c r="K154" s="128" t="s">
        <v>410</v>
      </c>
      <c r="L154" s="128" t="s">
        <v>411</v>
      </c>
    </row>
    <row r="155" spans="3:12" hidden="1">
      <c r="C155" s="325" t="s">
        <v>47</v>
      </c>
      <c r="D155" s="704"/>
      <c r="E155" s="326"/>
      <c r="F155" s="115">
        <v>30000</v>
      </c>
      <c r="G155" s="327">
        <f t="shared" ref="G155:G163" si="11">E155*F155</f>
        <v>0</v>
      </c>
      <c r="H155" s="328"/>
      <c r="I155" s="116" t="s">
        <v>699</v>
      </c>
      <c r="J155" s="116" t="str">
        <f>VLOOKUP(I155,Presupuesto!$B$11:$C$566,2,0)</f>
        <v>SERVICIOS DE CAPACITACION.</v>
      </c>
      <c r="K155" s="329" t="s">
        <v>1363</v>
      </c>
      <c r="L155" s="116" t="s">
        <v>394</v>
      </c>
    </row>
    <row r="156" spans="3:12" hidden="1">
      <c r="C156" s="99" t="s">
        <v>48</v>
      </c>
      <c r="D156" s="703"/>
      <c r="E156" s="200">
        <f>D155</f>
        <v>0</v>
      </c>
      <c r="F156" s="100">
        <v>50</v>
      </c>
      <c r="G156" s="97">
        <f t="shared" si="11"/>
        <v>0</v>
      </c>
      <c r="H156" s="161"/>
      <c r="I156" s="98" t="s">
        <v>717</v>
      </c>
      <c r="J156" s="98" t="str">
        <f>VLOOKUP(I156,Presupuesto!$B$11:$C$566,2,0)</f>
        <v>SERVICIOS DE IMPRENTA PUBLIC.Y REPRODUCCION</v>
      </c>
      <c r="K156" s="98" t="str">
        <f>$K$155</f>
        <v>Cultura de Innovación Institucional y Educativa</v>
      </c>
      <c r="L156" s="98" t="s">
        <v>412</v>
      </c>
    </row>
    <row r="157" spans="3:12" hidden="1">
      <c r="C157" s="99" t="s">
        <v>49</v>
      </c>
      <c r="D157" s="703"/>
      <c r="E157" s="200">
        <f>D155</f>
        <v>0</v>
      </c>
      <c r="F157" s="100">
        <v>150</v>
      </c>
      <c r="G157" s="97">
        <f t="shared" si="11"/>
        <v>0</v>
      </c>
      <c r="H157" s="161"/>
      <c r="I157" s="98" t="s">
        <v>792</v>
      </c>
      <c r="J157" s="98" t="str">
        <f>VLOOKUP(I157,Presupuesto!$B$11:$C$566,2,0)</f>
        <v>ALIMENTOS B EBIDAS PARA PERSONAS</v>
      </c>
      <c r="K157" s="98" t="str">
        <f t="shared" ref="K157:K164" si="12">$K$155</f>
        <v>Cultura de Innovación Institucional y Educativa</v>
      </c>
      <c r="L157" s="98" t="s">
        <v>396</v>
      </c>
    </row>
    <row r="158" spans="3:12" hidden="1">
      <c r="C158" s="99" t="s">
        <v>50</v>
      </c>
      <c r="D158" s="703"/>
      <c r="E158" s="151">
        <v>0</v>
      </c>
      <c r="F158" s="118">
        <v>10000</v>
      </c>
      <c r="G158" s="97">
        <f t="shared" si="11"/>
        <v>0</v>
      </c>
      <c r="H158" s="161"/>
      <c r="I158" s="320" t="s">
        <v>300</v>
      </c>
      <c r="J158" s="98" t="str">
        <f>VLOOKUP(I158,Presupuesto!$B$11:$C$566,2,0)</f>
        <v>PASAJES (26100-00)</v>
      </c>
      <c r="K158" s="98" t="str">
        <f t="shared" si="12"/>
        <v>Cultura de Innovación Institucional y Educativa</v>
      </c>
      <c r="L158" s="98" t="s">
        <v>412</v>
      </c>
    </row>
    <row r="159" spans="3:12" hidden="1">
      <c r="C159" s="99" t="s">
        <v>417</v>
      </c>
      <c r="D159" s="703"/>
      <c r="E159" s="151">
        <v>0</v>
      </c>
      <c r="F159" s="118">
        <v>250</v>
      </c>
      <c r="G159" s="97">
        <f t="shared" si="11"/>
        <v>0</v>
      </c>
      <c r="H159" s="161"/>
      <c r="I159" s="98" t="s">
        <v>821</v>
      </c>
      <c r="J159" s="98" t="str">
        <f>VLOOKUP(I159,Presupuesto!$B$11:$C$566,2,0)</f>
        <v>PRODUCTOS PAPEL Y CARTON</v>
      </c>
      <c r="K159" s="98" t="str">
        <f t="shared" si="12"/>
        <v>Cultura de Innovación Institucional y Educativa</v>
      </c>
      <c r="L159" s="98" t="s">
        <v>412</v>
      </c>
    </row>
    <row r="160" spans="3:12" hidden="1">
      <c r="C160" s="99" t="s">
        <v>51</v>
      </c>
      <c r="D160" s="703"/>
      <c r="E160" s="200">
        <f>(D155*25)/500</f>
        <v>0</v>
      </c>
      <c r="F160" s="100">
        <v>85</v>
      </c>
      <c r="G160" s="97">
        <f t="shared" si="11"/>
        <v>0</v>
      </c>
      <c r="H160" s="161"/>
      <c r="I160" s="98" t="s">
        <v>821</v>
      </c>
      <c r="J160" s="98" t="str">
        <f>VLOOKUP(I160,Presupuesto!$B$11:$C$566,2,0)</f>
        <v>PRODUCTOS PAPEL Y CARTON</v>
      </c>
      <c r="K160" s="98" t="str">
        <f t="shared" si="12"/>
        <v>Cultura de Innovación Institucional y Educativa</v>
      </c>
      <c r="L160" s="98" t="s">
        <v>412</v>
      </c>
    </row>
    <row r="161" spans="3:12" hidden="1">
      <c r="C161" s="99" t="s">
        <v>123</v>
      </c>
      <c r="D161" s="703"/>
      <c r="E161" s="200">
        <f>D155/12</f>
        <v>0</v>
      </c>
      <c r="F161" s="100">
        <v>36</v>
      </c>
      <c r="G161" s="97">
        <f t="shared" si="11"/>
        <v>0</v>
      </c>
      <c r="H161" s="161"/>
      <c r="I161" s="98" t="s">
        <v>942</v>
      </c>
      <c r="J161" s="98" t="str">
        <f>VLOOKUP(I161,Presupuesto!$B$11:$C$566,2,0)</f>
        <v>UTILES DE ESCRITORIO, OFICINA Y ENSE¥ANZA</v>
      </c>
      <c r="K161" s="98" t="str">
        <f t="shared" si="12"/>
        <v>Cultura de Innovación Institucional y Educativa</v>
      </c>
      <c r="L161" s="98" t="s">
        <v>412</v>
      </c>
    </row>
    <row r="162" spans="3:12" hidden="1">
      <c r="C162" s="99" t="s">
        <v>34</v>
      </c>
      <c r="D162" s="703"/>
      <c r="E162" s="200">
        <f>D155/12</f>
        <v>0</v>
      </c>
      <c r="F162" s="100">
        <v>80</v>
      </c>
      <c r="G162" s="97">
        <f t="shared" si="11"/>
        <v>0</v>
      </c>
      <c r="H162" s="161"/>
      <c r="I162" s="98" t="s">
        <v>942</v>
      </c>
      <c r="J162" s="98" t="str">
        <f>VLOOKUP(I162,Presupuesto!$B$11:$C$566,2,0)</f>
        <v>UTILES DE ESCRITORIO, OFICINA Y ENSE¥ANZA</v>
      </c>
      <c r="K162" s="98" t="str">
        <f t="shared" si="12"/>
        <v>Cultura de Innovación Institucional y Educativa</v>
      </c>
      <c r="L162" s="98" t="s">
        <v>412</v>
      </c>
    </row>
    <row r="163" spans="3:12" hidden="1">
      <c r="C163" s="109" t="s">
        <v>52</v>
      </c>
      <c r="D163" s="703"/>
      <c r="E163" s="212">
        <v>0</v>
      </c>
      <c r="F163" s="119">
        <v>25</v>
      </c>
      <c r="G163" s="97">
        <f t="shared" si="11"/>
        <v>0</v>
      </c>
      <c r="H163" s="161"/>
      <c r="I163" s="98" t="s">
        <v>942</v>
      </c>
      <c r="J163" s="98" t="str">
        <f>VLOOKUP(I163,Presupuesto!$B$11:$C$566,2,0)</f>
        <v>UTILES DE ESCRITORIO, OFICINA Y ENSE¥ANZA</v>
      </c>
      <c r="K163" s="98" t="str">
        <f t="shared" si="12"/>
        <v>Cultura de Innovación Institucional y Educativa</v>
      </c>
      <c r="L163" s="98" t="s">
        <v>412</v>
      </c>
    </row>
    <row r="164" spans="3:12" ht="15.75" hidden="1" thickBot="1">
      <c r="C164" s="216" t="s">
        <v>430</v>
      </c>
      <c r="D164" s="217">
        <v>0</v>
      </c>
      <c r="E164" s="330">
        <v>0</v>
      </c>
      <c r="F164" s="104">
        <f>HLOOKUP(C164,$AH$2:$BU$3,2,0)</f>
        <v>1150</v>
      </c>
      <c r="G164" s="105">
        <f>D164*E164*F164</f>
        <v>0</v>
      </c>
      <c r="H164" s="331"/>
      <c r="I164" s="332" t="s">
        <v>301</v>
      </c>
      <c r="J164" s="106" t="str">
        <f>VLOOKUP(I164,Presupuesto!$B$11:$C$566,2,0)</f>
        <v>VIATICOS (26200-00)</v>
      </c>
      <c r="K164" s="333" t="str">
        <f t="shared" si="12"/>
        <v>Cultura de Innovación Institucional y Educativa</v>
      </c>
      <c r="L164" s="333" t="s">
        <v>412</v>
      </c>
    </row>
    <row r="166" spans="3:12" ht="15.75" thickBot="1"/>
    <row r="167" spans="3:12" ht="15.75" thickBot="1">
      <c r="C167" s="29" t="s">
        <v>43</v>
      </c>
      <c r="D167" s="30">
        <f>SUM(G174:G183)</f>
        <v>0</v>
      </c>
      <c r="E167" s="93"/>
      <c r="F167" s="93"/>
      <c r="G167" s="93"/>
      <c r="H167" s="76"/>
      <c r="I167" s="76"/>
      <c r="J167" s="76"/>
      <c r="K167" s="112"/>
    </row>
    <row r="168" spans="3:12">
      <c r="C168" s="70"/>
      <c r="D168" s="31"/>
      <c r="E168" s="93"/>
      <c r="F168" s="93"/>
      <c r="G168" s="93"/>
      <c r="H168" s="76"/>
      <c r="I168" s="76"/>
      <c r="J168" s="76"/>
      <c r="K168" s="112"/>
    </row>
    <row r="169" spans="3:12">
      <c r="C169" s="70"/>
      <c r="D169" s="31"/>
      <c r="E169" s="93"/>
      <c r="F169" s="93"/>
      <c r="G169" s="93"/>
      <c r="H169" s="76"/>
      <c r="I169" s="76"/>
      <c r="J169" s="76"/>
      <c r="K169" s="112"/>
    </row>
    <row r="170" spans="3:12" ht="15.75">
      <c r="C170" s="202" t="s">
        <v>392</v>
      </c>
      <c r="D170" s="364"/>
      <c r="E170" s="93"/>
      <c r="F170" s="93"/>
      <c r="G170" s="93"/>
      <c r="H170" s="76"/>
      <c r="I170" s="76"/>
      <c r="J170" s="76"/>
      <c r="K170" s="112"/>
    </row>
    <row r="171" spans="3:12" ht="18.75">
      <c r="C171" s="210" t="e">
        <f>IFERROR(VLOOKUP(D170,'1. Desarrollo e Innov. Curricu.'!$E:$F,2,FALSE),IFERROR(VLOOKUP(D170,'2. Investigación Científica'!$E:$F,2,FALSE),IFERROR(VLOOKUP(D170,'3. Vinculación Univ. Sociedad'!$E:$F,2,FALSE),IFERROR(VLOOKUP(D170,'4. Docencia y Profesorado Univ.'!$E:$F,2,FALSE),IFERROR(VLOOKUP(D170,'5. Estudiantes y Graduados'!$E:$F,2,FALSE),IFERROR(VLOOKUP(D170,'11. Gestion Administrativa'!$E:$F,2,FALSE),IFERROR(VLOOKUP(D170,'13. Gestión Académica'!$E:$F,2,FALSE),IFERROR(VLOOKUP(D170,'8. Asegura. de la Calid. y M'!$E:$F,2,FALSE),IFERROR(VLOOKUP(D170,'6. Gestión del Conocimiento'!$E:$F,2,FALSE),IFERROR(VLOOKUP(D170,'15. Gobernabilidad y Proceso...'!$E:$F,2,FALSE),IFERROR(VLOOKUP(D170,'12. Gestión del Talento Humano'!$E:$F,2,FALSE),IFERROR(VLOOKUP(D170,'14. Internacional... de la E.S.'!$E:$F,2,FALSE),IFERROR(VLOOKUP(D170,'10. Posgrado'!$E:$F,2,FALSE),IFERROR(VLOOKUP(D170,'17. Gestión TIC'!$E:$F,2,FALSE),IFERROR(VLOOKUP(D170,'16. Desa. del Sistema Educ.Sup.'!$E:$F,2,FALSE),IFERROR(VLOOKUP(D170,'9. Cultura de Inno. Insti...'!$E:$F,2,FALSE),VLOOKUP(D170,'7. Lo Esencial de la Reforma U.'!$E:$F,2,0)))))))))))))))))</f>
        <v>#N/A</v>
      </c>
      <c r="D171" s="31"/>
      <c r="E171" s="93"/>
      <c r="F171" s="93"/>
      <c r="G171" s="93"/>
      <c r="H171" s="76"/>
      <c r="I171" s="76"/>
      <c r="J171" s="76"/>
      <c r="K171" s="112"/>
    </row>
    <row r="172" spans="3:12" ht="15.75" thickBot="1">
      <c r="C172" s="70"/>
      <c r="D172" s="31"/>
      <c r="E172" s="93"/>
      <c r="F172" s="93"/>
      <c r="G172" s="93"/>
      <c r="H172" s="76"/>
      <c r="I172" s="76"/>
      <c r="J172" s="76"/>
      <c r="K172" s="112"/>
    </row>
    <row r="173" spans="3:12" ht="30.75" thickBot="1">
      <c r="C173" s="126" t="s">
        <v>44</v>
      </c>
      <c r="D173" s="129" t="s">
        <v>45</v>
      </c>
      <c r="E173" s="128" t="s">
        <v>55</v>
      </c>
      <c r="F173" s="128" t="s">
        <v>57</v>
      </c>
      <c r="G173" s="127" t="s">
        <v>27</v>
      </c>
      <c r="H173" s="133" t="s">
        <v>131</v>
      </c>
      <c r="I173" s="128" t="s">
        <v>46</v>
      </c>
      <c r="J173" s="128" t="s">
        <v>132</v>
      </c>
      <c r="K173" s="128" t="s">
        <v>410</v>
      </c>
      <c r="L173" s="128" t="s">
        <v>411</v>
      </c>
    </row>
    <row r="174" spans="3:12" hidden="1">
      <c r="C174" s="325" t="s">
        <v>47</v>
      </c>
      <c r="D174" s="704"/>
      <c r="E174" s="326"/>
      <c r="F174" s="115">
        <v>30000</v>
      </c>
      <c r="G174" s="327">
        <f t="shared" ref="G174:G182" si="13">E174*F174</f>
        <v>0</v>
      </c>
      <c r="H174" s="328"/>
      <c r="I174" s="116" t="s">
        <v>699</v>
      </c>
      <c r="J174" s="116" t="str">
        <f>VLOOKUP(I174,Presupuesto!$B$11:$C$566,2,0)</f>
        <v>SERVICIOS DE CAPACITACION.</v>
      </c>
      <c r="K174" s="329" t="s">
        <v>1363</v>
      </c>
      <c r="L174" s="116" t="s">
        <v>394</v>
      </c>
    </row>
    <row r="175" spans="3:12" hidden="1">
      <c r="C175" s="99" t="s">
        <v>48</v>
      </c>
      <c r="D175" s="703"/>
      <c r="E175" s="200">
        <f>D174</f>
        <v>0</v>
      </c>
      <c r="F175" s="100">
        <v>50</v>
      </c>
      <c r="G175" s="97">
        <f t="shared" si="13"/>
        <v>0</v>
      </c>
      <c r="H175" s="161"/>
      <c r="I175" s="98" t="s">
        <v>717</v>
      </c>
      <c r="J175" s="98" t="str">
        <f>VLOOKUP(I175,Presupuesto!$B$11:$C$566,2,0)</f>
        <v>SERVICIOS DE IMPRENTA PUBLIC.Y REPRODUCCION</v>
      </c>
      <c r="K175" s="98" t="str">
        <f>$K$174</f>
        <v>Cultura de Innovación Institucional y Educativa</v>
      </c>
      <c r="L175" s="98" t="s">
        <v>412</v>
      </c>
    </row>
    <row r="176" spans="3:12" hidden="1">
      <c r="C176" s="99" t="s">
        <v>49</v>
      </c>
      <c r="D176" s="703"/>
      <c r="E176" s="200">
        <f>D174</f>
        <v>0</v>
      </c>
      <c r="F176" s="100">
        <v>150</v>
      </c>
      <c r="G176" s="97">
        <f t="shared" si="13"/>
        <v>0</v>
      </c>
      <c r="H176" s="161"/>
      <c r="I176" s="98" t="s">
        <v>792</v>
      </c>
      <c r="J176" s="98" t="str">
        <f>VLOOKUP(I176,Presupuesto!$B$11:$C$566,2,0)</f>
        <v>ALIMENTOS B EBIDAS PARA PERSONAS</v>
      </c>
      <c r="K176" s="98" t="str">
        <f t="shared" ref="K176:K183" si="14">$K$174</f>
        <v>Cultura de Innovación Institucional y Educativa</v>
      </c>
      <c r="L176" s="98" t="s">
        <v>396</v>
      </c>
    </row>
    <row r="177" spans="3:12" hidden="1">
      <c r="C177" s="99" t="s">
        <v>50</v>
      </c>
      <c r="D177" s="703"/>
      <c r="E177" s="151">
        <v>0</v>
      </c>
      <c r="F177" s="118">
        <v>10000</v>
      </c>
      <c r="G177" s="97">
        <f t="shared" si="13"/>
        <v>0</v>
      </c>
      <c r="H177" s="161"/>
      <c r="I177" s="320" t="s">
        <v>300</v>
      </c>
      <c r="J177" s="98" t="str">
        <f>VLOOKUP(I177,Presupuesto!$B$11:$C$566,2,0)</f>
        <v>PASAJES (26100-00)</v>
      </c>
      <c r="K177" s="98" t="str">
        <f t="shared" si="14"/>
        <v>Cultura de Innovación Institucional y Educativa</v>
      </c>
      <c r="L177" s="98" t="s">
        <v>412</v>
      </c>
    </row>
    <row r="178" spans="3:12" hidden="1">
      <c r="C178" s="99" t="s">
        <v>417</v>
      </c>
      <c r="D178" s="703"/>
      <c r="E178" s="151">
        <v>0</v>
      </c>
      <c r="F178" s="118">
        <v>250</v>
      </c>
      <c r="G178" s="97">
        <f t="shared" si="13"/>
        <v>0</v>
      </c>
      <c r="H178" s="161"/>
      <c r="I178" s="98" t="s">
        <v>821</v>
      </c>
      <c r="J178" s="98" t="str">
        <f>VLOOKUP(I178,Presupuesto!$B$11:$C$566,2,0)</f>
        <v>PRODUCTOS PAPEL Y CARTON</v>
      </c>
      <c r="K178" s="98" t="str">
        <f t="shared" si="14"/>
        <v>Cultura de Innovación Institucional y Educativa</v>
      </c>
      <c r="L178" s="98" t="s">
        <v>412</v>
      </c>
    </row>
    <row r="179" spans="3:12" hidden="1">
      <c r="C179" s="99" t="s">
        <v>51</v>
      </c>
      <c r="D179" s="703"/>
      <c r="E179" s="200">
        <f>(D174*25)/500</f>
        <v>0</v>
      </c>
      <c r="F179" s="100">
        <v>85</v>
      </c>
      <c r="G179" s="97">
        <f t="shared" si="13"/>
        <v>0</v>
      </c>
      <c r="H179" s="161"/>
      <c r="I179" s="98" t="s">
        <v>821</v>
      </c>
      <c r="J179" s="98" t="str">
        <f>VLOOKUP(I179,Presupuesto!$B$11:$C$566,2,0)</f>
        <v>PRODUCTOS PAPEL Y CARTON</v>
      </c>
      <c r="K179" s="98" t="str">
        <f t="shared" si="14"/>
        <v>Cultura de Innovación Institucional y Educativa</v>
      </c>
      <c r="L179" s="98" t="s">
        <v>412</v>
      </c>
    </row>
    <row r="180" spans="3:12" hidden="1">
      <c r="C180" s="99" t="s">
        <v>123</v>
      </c>
      <c r="D180" s="703"/>
      <c r="E180" s="200">
        <f>D174/12</f>
        <v>0</v>
      </c>
      <c r="F180" s="100">
        <v>36</v>
      </c>
      <c r="G180" s="97">
        <f t="shared" si="13"/>
        <v>0</v>
      </c>
      <c r="H180" s="161"/>
      <c r="I180" s="98" t="s">
        <v>942</v>
      </c>
      <c r="J180" s="98" t="str">
        <f>VLOOKUP(I180,Presupuesto!$B$11:$C$566,2,0)</f>
        <v>UTILES DE ESCRITORIO, OFICINA Y ENSE¥ANZA</v>
      </c>
      <c r="K180" s="98" t="str">
        <f t="shared" si="14"/>
        <v>Cultura de Innovación Institucional y Educativa</v>
      </c>
      <c r="L180" s="98" t="s">
        <v>412</v>
      </c>
    </row>
    <row r="181" spans="3:12" hidden="1">
      <c r="C181" s="99" t="s">
        <v>34</v>
      </c>
      <c r="D181" s="703"/>
      <c r="E181" s="200">
        <f>D174/12</f>
        <v>0</v>
      </c>
      <c r="F181" s="100">
        <v>80</v>
      </c>
      <c r="G181" s="97">
        <f t="shared" si="13"/>
        <v>0</v>
      </c>
      <c r="H181" s="161"/>
      <c r="I181" s="98" t="s">
        <v>942</v>
      </c>
      <c r="J181" s="98" t="str">
        <f>VLOOKUP(I181,Presupuesto!$B$11:$C$566,2,0)</f>
        <v>UTILES DE ESCRITORIO, OFICINA Y ENSE¥ANZA</v>
      </c>
      <c r="K181" s="98" t="str">
        <f t="shared" si="14"/>
        <v>Cultura de Innovación Institucional y Educativa</v>
      </c>
      <c r="L181" s="98" t="s">
        <v>412</v>
      </c>
    </row>
    <row r="182" spans="3:12" hidden="1">
      <c r="C182" s="109" t="s">
        <v>52</v>
      </c>
      <c r="D182" s="703"/>
      <c r="E182" s="212">
        <v>0</v>
      </c>
      <c r="F182" s="119">
        <v>25</v>
      </c>
      <c r="G182" s="97">
        <f t="shared" si="13"/>
        <v>0</v>
      </c>
      <c r="H182" s="161"/>
      <c r="I182" s="98" t="s">
        <v>942</v>
      </c>
      <c r="J182" s="98" t="str">
        <f>VLOOKUP(I182,Presupuesto!$B$11:$C$566,2,0)</f>
        <v>UTILES DE ESCRITORIO, OFICINA Y ENSE¥ANZA</v>
      </c>
      <c r="K182" s="98" t="str">
        <f t="shared" si="14"/>
        <v>Cultura de Innovación Institucional y Educativa</v>
      </c>
      <c r="L182" s="98" t="s">
        <v>412</v>
      </c>
    </row>
    <row r="183" spans="3:12" ht="15.75" hidden="1" thickBot="1">
      <c r="C183" s="216" t="s">
        <v>430</v>
      </c>
      <c r="D183" s="217">
        <v>0</v>
      </c>
      <c r="E183" s="330">
        <v>0</v>
      </c>
      <c r="F183" s="104">
        <f>HLOOKUP(C183,$AH$2:$BU$3,2,0)</f>
        <v>1150</v>
      </c>
      <c r="G183" s="105">
        <f>D183*E183*F183</f>
        <v>0</v>
      </c>
      <c r="H183" s="331"/>
      <c r="I183" s="332" t="s">
        <v>301</v>
      </c>
      <c r="J183" s="106" t="str">
        <f>VLOOKUP(I183,Presupuesto!$B$11:$C$566,2,0)</f>
        <v>VIATICOS (26200-00)</v>
      </c>
      <c r="K183" s="333" t="str">
        <f t="shared" si="14"/>
        <v>Cultura de Innovación Institucional y Educativa</v>
      </c>
      <c r="L183" s="333" t="s">
        <v>412</v>
      </c>
    </row>
    <row r="184" spans="3:12">
      <c r="C184" s="93"/>
      <c r="E184" s="112"/>
      <c r="F184" s="112"/>
      <c r="G184" s="112"/>
      <c r="H184" s="174"/>
      <c r="I184" s="112"/>
      <c r="J184" s="112"/>
      <c r="K184" s="112"/>
    </row>
    <row r="185" spans="3:12" ht="15.75" thickBot="1"/>
    <row r="186" spans="3:12" ht="15.75" thickBot="1">
      <c r="C186" s="29" t="s">
        <v>43</v>
      </c>
      <c r="D186" s="30">
        <f>SUM(G193:G202)</f>
        <v>0</v>
      </c>
      <c r="E186" s="93"/>
      <c r="F186" s="93"/>
      <c r="G186" s="93"/>
      <c r="H186" s="76"/>
      <c r="I186" s="76"/>
      <c r="J186" s="76"/>
      <c r="K186" s="112"/>
    </row>
    <row r="187" spans="3:12">
      <c r="C187" s="70"/>
      <c r="D187" s="31"/>
      <c r="E187" s="93"/>
      <c r="F187" s="93"/>
      <c r="G187" s="93"/>
      <c r="H187" s="76"/>
      <c r="I187" s="76"/>
      <c r="J187" s="76"/>
      <c r="K187" s="112"/>
    </row>
    <row r="188" spans="3:12">
      <c r="C188" s="70"/>
      <c r="D188" s="31"/>
      <c r="E188" s="93"/>
      <c r="F188" s="93"/>
      <c r="G188" s="93"/>
      <c r="H188" s="76"/>
      <c r="I188" s="76"/>
      <c r="J188" s="76"/>
      <c r="K188" s="112"/>
    </row>
    <row r="189" spans="3:12" ht="15.75">
      <c r="C189" s="202" t="s">
        <v>392</v>
      </c>
      <c r="D189" s="364"/>
      <c r="E189" s="93"/>
      <c r="F189" s="93"/>
      <c r="G189" s="93"/>
      <c r="H189" s="76"/>
      <c r="I189" s="76"/>
      <c r="J189" s="76"/>
      <c r="K189" s="112"/>
    </row>
    <row r="190" spans="3:12" ht="18.75">
      <c r="C190" s="210"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row>
    <row r="191" spans="3:12" ht="15.75" thickBot="1">
      <c r="C191" s="70"/>
      <c r="D191" s="31"/>
      <c r="E191" s="93"/>
      <c r="F191" s="93"/>
      <c r="G191" s="93"/>
      <c r="H191" s="76"/>
      <c r="I191" s="76"/>
      <c r="J191" s="76"/>
      <c r="K191" s="112"/>
    </row>
    <row r="192" spans="3:12" ht="30.75" thickBot="1">
      <c r="C192" s="126" t="s">
        <v>44</v>
      </c>
      <c r="D192" s="129" t="s">
        <v>45</v>
      </c>
      <c r="E192" s="128" t="s">
        <v>55</v>
      </c>
      <c r="F192" s="128" t="s">
        <v>57</v>
      </c>
      <c r="G192" s="127" t="s">
        <v>27</v>
      </c>
      <c r="H192" s="133" t="s">
        <v>131</v>
      </c>
      <c r="I192" s="128" t="s">
        <v>46</v>
      </c>
      <c r="J192" s="128" t="s">
        <v>132</v>
      </c>
      <c r="K192" s="128" t="s">
        <v>410</v>
      </c>
      <c r="L192" s="128" t="s">
        <v>411</v>
      </c>
    </row>
    <row r="193" spans="3:12" hidden="1">
      <c r="C193" s="325" t="s">
        <v>47</v>
      </c>
      <c r="D193" s="704"/>
      <c r="E193" s="326"/>
      <c r="F193" s="115">
        <v>30000</v>
      </c>
      <c r="G193" s="327">
        <f t="shared" ref="G193:G201" si="15">E193*F193</f>
        <v>0</v>
      </c>
      <c r="H193" s="328"/>
      <c r="I193" s="116" t="s">
        <v>699</v>
      </c>
      <c r="J193" s="116" t="str">
        <f>VLOOKUP(I193,Presupuesto!$B$11:$C$566,2,0)</f>
        <v>SERVICIOS DE CAPACITACION.</v>
      </c>
      <c r="K193" s="329" t="s">
        <v>1363</v>
      </c>
      <c r="L193" s="116" t="s">
        <v>394</v>
      </c>
    </row>
    <row r="194" spans="3:12" hidden="1">
      <c r="C194" s="99" t="s">
        <v>48</v>
      </c>
      <c r="D194" s="703"/>
      <c r="E194" s="200">
        <f>D193</f>
        <v>0</v>
      </c>
      <c r="F194" s="100">
        <v>50</v>
      </c>
      <c r="G194" s="97">
        <f t="shared" si="15"/>
        <v>0</v>
      </c>
      <c r="H194" s="161"/>
      <c r="I194" s="98" t="s">
        <v>717</v>
      </c>
      <c r="J194" s="98" t="str">
        <f>VLOOKUP(I194,Presupuesto!$B$11:$C$566,2,0)</f>
        <v>SERVICIOS DE IMPRENTA PUBLIC.Y REPRODUCCION</v>
      </c>
      <c r="K194" s="98" t="str">
        <f>$K$193</f>
        <v>Cultura de Innovación Institucional y Educativa</v>
      </c>
      <c r="L194" s="98" t="s">
        <v>412</v>
      </c>
    </row>
    <row r="195" spans="3:12" hidden="1">
      <c r="C195" s="99" t="s">
        <v>49</v>
      </c>
      <c r="D195" s="703"/>
      <c r="E195" s="200">
        <f>D193</f>
        <v>0</v>
      </c>
      <c r="F195" s="100">
        <v>150</v>
      </c>
      <c r="G195" s="97">
        <f t="shared" si="15"/>
        <v>0</v>
      </c>
      <c r="H195" s="161"/>
      <c r="I195" s="98" t="s">
        <v>792</v>
      </c>
      <c r="J195" s="98" t="str">
        <f>VLOOKUP(I195,Presupuesto!$B$11:$C$566,2,0)</f>
        <v>ALIMENTOS B EBIDAS PARA PERSONAS</v>
      </c>
      <c r="K195" s="98" t="str">
        <f t="shared" ref="K195:K202" si="16">$K$193</f>
        <v>Cultura de Innovación Institucional y Educativa</v>
      </c>
      <c r="L195" s="98" t="s">
        <v>396</v>
      </c>
    </row>
    <row r="196" spans="3:12" hidden="1">
      <c r="C196" s="99" t="s">
        <v>50</v>
      </c>
      <c r="D196" s="703"/>
      <c r="E196" s="151">
        <v>0</v>
      </c>
      <c r="F196" s="118">
        <v>10000</v>
      </c>
      <c r="G196" s="97">
        <f t="shared" si="15"/>
        <v>0</v>
      </c>
      <c r="H196" s="161"/>
      <c r="I196" s="320" t="s">
        <v>300</v>
      </c>
      <c r="J196" s="98" t="str">
        <f>VLOOKUP(I196,Presupuesto!$B$11:$C$566,2,0)</f>
        <v>PASAJES (26100-00)</v>
      </c>
      <c r="K196" s="98" t="str">
        <f t="shared" si="16"/>
        <v>Cultura de Innovación Institucional y Educativa</v>
      </c>
      <c r="L196" s="98" t="s">
        <v>412</v>
      </c>
    </row>
    <row r="197" spans="3:12" hidden="1">
      <c r="C197" s="99" t="s">
        <v>417</v>
      </c>
      <c r="D197" s="703"/>
      <c r="E197" s="151">
        <v>0</v>
      </c>
      <c r="F197" s="118">
        <v>250</v>
      </c>
      <c r="G197" s="97">
        <f t="shared" si="15"/>
        <v>0</v>
      </c>
      <c r="H197" s="161"/>
      <c r="I197" s="98" t="s">
        <v>821</v>
      </c>
      <c r="J197" s="98" t="str">
        <f>VLOOKUP(I197,Presupuesto!$B$11:$C$566,2,0)</f>
        <v>PRODUCTOS PAPEL Y CARTON</v>
      </c>
      <c r="K197" s="98" t="str">
        <f t="shared" si="16"/>
        <v>Cultura de Innovación Institucional y Educativa</v>
      </c>
      <c r="L197" s="98" t="s">
        <v>412</v>
      </c>
    </row>
    <row r="198" spans="3:12" hidden="1">
      <c r="C198" s="99" t="s">
        <v>51</v>
      </c>
      <c r="D198" s="703"/>
      <c r="E198" s="200">
        <f>(D193*25)/500</f>
        <v>0</v>
      </c>
      <c r="F198" s="100">
        <v>85</v>
      </c>
      <c r="G198" s="97">
        <f t="shared" si="15"/>
        <v>0</v>
      </c>
      <c r="H198" s="161"/>
      <c r="I198" s="98" t="s">
        <v>821</v>
      </c>
      <c r="J198" s="98" t="str">
        <f>VLOOKUP(I198,Presupuesto!$B$11:$C$566,2,0)</f>
        <v>PRODUCTOS PAPEL Y CARTON</v>
      </c>
      <c r="K198" s="98" t="str">
        <f t="shared" si="16"/>
        <v>Cultura de Innovación Institucional y Educativa</v>
      </c>
      <c r="L198" s="98" t="s">
        <v>412</v>
      </c>
    </row>
    <row r="199" spans="3:12" hidden="1">
      <c r="C199" s="99" t="s">
        <v>123</v>
      </c>
      <c r="D199" s="703"/>
      <c r="E199" s="200">
        <f>D193/12</f>
        <v>0</v>
      </c>
      <c r="F199" s="100">
        <v>36</v>
      </c>
      <c r="G199" s="97">
        <f t="shared" si="15"/>
        <v>0</v>
      </c>
      <c r="H199" s="161"/>
      <c r="I199" s="98" t="s">
        <v>942</v>
      </c>
      <c r="J199" s="98" t="str">
        <f>VLOOKUP(I199,Presupuesto!$B$11:$C$566,2,0)</f>
        <v>UTILES DE ESCRITORIO, OFICINA Y ENSE¥ANZA</v>
      </c>
      <c r="K199" s="98" t="str">
        <f t="shared" si="16"/>
        <v>Cultura de Innovación Institucional y Educativa</v>
      </c>
      <c r="L199" s="98" t="s">
        <v>412</v>
      </c>
    </row>
    <row r="200" spans="3:12" hidden="1">
      <c r="C200" s="99" t="s">
        <v>34</v>
      </c>
      <c r="D200" s="703"/>
      <c r="E200" s="200">
        <f>D193/12</f>
        <v>0</v>
      </c>
      <c r="F200" s="100">
        <v>80</v>
      </c>
      <c r="G200" s="97">
        <f t="shared" si="15"/>
        <v>0</v>
      </c>
      <c r="H200" s="161"/>
      <c r="I200" s="98" t="s">
        <v>942</v>
      </c>
      <c r="J200" s="98" t="str">
        <f>VLOOKUP(I200,Presupuesto!$B$11:$C$566,2,0)</f>
        <v>UTILES DE ESCRITORIO, OFICINA Y ENSE¥ANZA</v>
      </c>
      <c r="K200" s="98" t="str">
        <f t="shared" si="16"/>
        <v>Cultura de Innovación Institucional y Educativa</v>
      </c>
      <c r="L200" s="98" t="s">
        <v>412</v>
      </c>
    </row>
    <row r="201" spans="3:12" hidden="1">
      <c r="C201" s="109" t="s">
        <v>52</v>
      </c>
      <c r="D201" s="703"/>
      <c r="E201" s="212">
        <v>0</v>
      </c>
      <c r="F201" s="119">
        <v>25</v>
      </c>
      <c r="G201" s="97">
        <f t="shared" si="15"/>
        <v>0</v>
      </c>
      <c r="H201" s="161"/>
      <c r="I201" s="98" t="s">
        <v>942</v>
      </c>
      <c r="J201" s="98" t="str">
        <f>VLOOKUP(I201,Presupuesto!$B$11:$C$566,2,0)</f>
        <v>UTILES DE ESCRITORIO, OFICINA Y ENSE¥ANZA</v>
      </c>
      <c r="K201" s="98" t="str">
        <f t="shared" si="16"/>
        <v>Cultura de Innovación Institucional y Educativa</v>
      </c>
      <c r="L201" s="98" t="s">
        <v>412</v>
      </c>
    </row>
    <row r="202" spans="3:12" ht="15.75" hidden="1" thickBot="1">
      <c r="C202" s="216" t="s">
        <v>430</v>
      </c>
      <c r="D202" s="217">
        <v>0</v>
      </c>
      <c r="E202" s="330">
        <v>0</v>
      </c>
      <c r="F202" s="104">
        <f>HLOOKUP(C202,$AH$2:$BU$3,2,0)</f>
        <v>1150</v>
      </c>
      <c r="G202" s="105">
        <f>D202*E202*F202</f>
        <v>0</v>
      </c>
      <c r="H202" s="331"/>
      <c r="I202" s="332" t="s">
        <v>301</v>
      </c>
      <c r="J202" s="106" t="str">
        <f>VLOOKUP(I202,Presupuesto!$B$11:$C$566,2,0)</f>
        <v>VIATICOS (26200-00)</v>
      </c>
      <c r="K202" s="333" t="str">
        <f t="shared" si="16"/>
        <v>Cultura de Innovación Institucional y Educativa</v>
      </c>
      <c r="L202" s="333" t="s">
        <v>412</v>
      </c>
    </row>
    <row r="204" spans="3:12" ht="15.75" thickBot="1"/>
    <row r="205" spans="3:12" ht="15.75" thickBot="1">
      <c r="C205" s="29" t="s">
        <v>43</v>
      </c>
      <c r="D205" s="30">
        <f>SUM(G212:G221)</f>
        <v>0</v>
      </c>
      <c r="E205" s="93"/>
      <c r="F205" s="93"/>
      <c r="G205" s="93"/>
      <c r="H205" s="76"/>
      <c r="I205" s="76"/>
      <c r="J205" s="76"/>
      <c r="K205" s="112"/>
    </row>
    <row r="206" spans="3:12">
      <c r="C206" s="70"/>
      <c r="D206" s="31"/>
      <c r="E206" s="93"/>
      <c r="F206" s="93"/>
      <c r="G206" s="93"/>
      <c r="H206" s="76"/>
      <c r="I206" s="76"/>
      <c r="J206" s="76"/>
      <c r="K206" s="112"/>
    </row>
    <row r="207" spans="3:12">
      <c r="C207" s="70"/>
      <c r="D207" s="31"/>
      <c r="E207" s="93"/>
      <c r="F207" s="93"/>
      <c r="G207" s="93"/>
      <c r="H207" s="76"/>
      <c r="I207" s="76"/>
      <c r="J207" s="76"/>
      <c r="K207" s="112"/>
    </row>
    <row r="208" spans="3:12" ht="15.75">
      <c r="C208" s="202" t="s">
        <v>392</v>
      </c>
      <c r="D208" s="364"/>
      <c r="E208" s="93"/>
      <c r="F208" s="93"/>
      <c r="G208" s="93"/>
      <c r="H208" s="76"/>
      <c r="I208" s="76"/>
      <c r="J208" s="76"/>
      <c r="K208" s="112"/>
    </row>
    <row r="209" spans="3:12" ht="18.75">
      <c r="C209" s="210" t="e">
        <f>IFERROR(VLOOKUP(D208,'1. Desarrollo e Innov. Curricu.'!$E:$F,2,FALSE),IFERROR(VLOOKUP(D208,'2. Investigación Científica'!$E:$F,2,FALSE),IFERROR(VLOOKUP(D208,'3. Vinculación Univ. Sociedad'!$E:$F,2,FALSE),IFERROR(VLOOKUP(D208,'4. Docencia y Profesorado Univ.'!$E:$F,2,FALSE),IFERROR(VLOOKUP(D208,'5. Estudiantes y Graduados'!$E:$F,2,FALSE),IFERROR(VLOOKUP(D208,'11. Gestion Administrativa'!$E:$F,2,FALSE),IFERROR(VLOOKUP(D208,'13. Gestión Académica'!$E:$F,2,FALSE),IFERROR(VLOOKUP(D208,'8. Asegura. de la Calid. y M'!$E:$F,2,FALSE),IFERROR(VLOOKUP(D208,'6. Gestión del Conocimiento'!$E:$F,2,FALSE),IFERROR(VLOOKUP(D208,'15. Gobernabilidad y Proceso...'!$E:$F,2,FALSE),IFERROR(VLOOKUP(D208,'12. Gestión del Talento Humano'!$E:$F,2,FALSE),IFERROR(VLOOKUP(D208,'14. Internacional... de la E.S.'!$E:$F,2,FALSE),IFERROR(VLOOKUP(D208,'10. Posgrado'!$E:$F,2,FALSE),IFERROR(VLOOKUP(D208,'17. Gestión TIC'!$E:$F,2,FALSE),IFERROR(VLOOKUP(D208,'16. Desa. del Sistema Educ.Sup.'!$E:$F,2,FALSE),IFERROR(VLOOKUP(D208,'9. Cultura de Inno. Insti...'!$E:$F,2,FALSE),VLOOKUP(D208,'7. Lo Esencial de la Reforma U.'!$E:$F,2,0)))))))))))))))))</f>
        <v>#N/A</v>
      </c>
      <c r="D209" s="31"/>
      <c r="E209" s="93"/>
      <c r="F209" s="93"/>
      <c r="G209" s="93"/>
      <c r="H209" s="76"/>
      <c r="I209" s="76"/>
      <c r="J209" s="76"/>
      <c r="K209" s="112"/>
    </row>
    <row r="210" spans="3:12" ht="15.75" thickBot="1">
      <c r="C210" s="70"/>
      <c r="D210" s="31"/>
      <c r="E210" s="93"/>
      <c r="F210" s="93"/>
      <c r="G210" s="93"/>
      <c r="H210" s="76"/>
      <c r="I210" s="76"/>
      <c r="J210" s="76"/>
      <c r="K210" s="112"/>
    </row>
    <row r="211" spans="3:12" ht="30.75" thickBot="1">
      <c r="C211" s="126" t="s">
        <v>44</v>
      </c>
      <c r="D211" s="129" t="s">
        <v>45</v>
      </c>
      <c r="E211" s="128" t="s">
        <v>55</v>
      </c>
      <c r="F211" s="128" t="s">
        <v>57</v>
      </c>
      <c r="G211" s="127" t="s">
        <v>27</v>
      </c>
      <c r="H211" s="133" t="s">
        <v>131</v>
      </c>
      <c r="I211" s="128" t="s">
        <v>46</v>
      </c>
      <c r="J211" s="128" t="s">
        <v>132</v>
      </c>
      <c r="K211" s="128" t="s">
        <v>410</v>
      </c>
      <c r="L211" s="128" t="s">
        <v>411</v>
      </c>
    </row>
    <row r="212" spans="3:12" hidden="1">
      <c r="C212" s="325" t="s">
        <v>47</v>
      </c>
      <c r="D212" s="704"/>
      <c r="E212" s="326"/>
      <c r="F212" s="115">
        <v>30000</v>
      </c>
      <c r="G212" s="327">
        <f t="shared" ref="G212:G220" si="17">E212*F212</f>
        <v>0</v>
      </c>
      <c r="H212" s="328"/>
      <c r="I212" s="116" t="s">
        <v>699</v>
      </c>
      <c r="J212" s="116" t="str">
        <f>VLOOKUP(I212,Presupuesto!$B$11:$C$566,2,0)</f>
        <v>SERVICIOS DE CAPACITACION.</v>
      </c>
      <c r="K212" s="329" t="s">
        <v>1363</v>
      </c>
      <c r="L212" s="116" t="s">
        <v>394</v>
      </c>
    </row>
    <row r="213" spans="3:12" hidden="1">
      <c r="C213" s="99" t="s">
        <v>48</v>
      </c>
      <c r="D213" s="703"/>
      <c r="E213" s="200">
        <f>D212</f>
        <v>0</v>
      </c>
      <c r="F213" s="100">
        <v>50</v>
      </c>
      <c r="G213" s="97">
        <f t="shared" si="17"/>
        <v>0</v>
      </c>
      <c r="H213" s="161"/>
      <c r="I213" s="98" t="s">
        <v>717</v>
      </c>
      <c r="J213" s="98" t="str">
        <f>VLOOKUP(I213,Presupuesto!$B$11:$C$566,2,0)</f>
        <v>SERVICIOS DE IMPRENTA PUBLIC.Y REPRODUCCION</v>
      </c>
      <c r="K213" s="98" t="str">
        <f>$K$212</f>
        <v>Cultura de Innovación Institucional y Educativa</v>
      </c>
      <c r="L213" s="98" t="s">
        <v>412</v>
      </c>
    </row>
    <row r="214" spans="3:12" hidden="1">
      <c r="C214" s="99" t="s">
        <v>49</v>
      </c>
      <c r="D214" s="703"/>
      <c r="E214" s="200">
        <f>D212</f>
        <v>0</v>
      </c>
      <c r="F214" s="100">
        <v>150</v>
      </c>
      <c r="G214" s="97">
        <f t="shared" si="17"/>
        <v>0</v>
      </c>
      <c r="H214" s="161"/>
      <c r="I214" s="98" t="s">
        <v>792</v>
      </c>
      <c r="J214" s="98" t="str">
        <f>VLOOKUP(I214,Presupuesto!$B$11:$C$566,2,0)</f>
        <v>ALIMENTOS B EBIDAS PARA PERSONAS</v>
      </c>
      <c r="K214" s="98" t="str">
        <f t="shared" ref="K214:K221" si="18">$K$212</f>
        <v>Cultura de Innovación Institucional y Educativa</v>
      </c>
      <c r="L214" s="98" t="s">
        <v>396</v>
      </c>
    </row>
    <row r="215" spans="3:12" hidden="1">
      <c r="C215" s="99" t="s">
        <v>50</v>
      </c>
      <c r="D215" s="703"/>
      <c r="E215" s="151">
        <v>0</v>
      </c>
      <c r="F215" s="118">
        <v>10000</v>
      </c>
      <c r="G215" s="97">
        <f t="shared" si="17"/>
        <v>0</v>
      </c>
      <c r="H215" s="161"/>
      <c r="I215" s="320" t="s">
        <v>300</v>
      </c>
      <c r="J215" s="98" t="str">
        <f>VLOOKUP(I215,Presupuesto!$B$11:$C$566,2,0)</f>
        <v>PASAJES (26100-00)</v>
      </c>
      <c r="K215" s="98" t="str">
        <f t="shared" si="18"/>
        <v>Cultura de Innovación Institucional y Educativa</v>
      </c>
      <c r="L215" s="98" t="s">
        <v>412</v>
      </c>
    </row>
    <row r="216" spans="3:12" hidden="1">
      <c r="C216" s="99" t="s">
        <v>417</v>
      </c>
      <c r="D216" s="703"/>
      <c r="E216" s="151">
        <v>0</v>
      </c>
      <c r="F216" s="118">
        <v>250</v>
      </c>
      <c r="G216" s="97">
        <f t="shared" si="17"/>
        <v>0</v>
      </c>
      <c r="H216" s="161"/>
      <c r="I216" s="98" t="s">
        <v>821</v>
      </c>
      <c r="J216" s="98" t="str">
        <f>VLOOKUP(I216,Presupuesto!$B$11:$C$566,2,0)</f>
        <v>PRODUCTOS PAPEL Y CARTON</v>
      </c>
      <c r="K216" s="98" t="str">
        <f t="shared" si="18"/>
        <v>Cultura de Innovación Institucional y Educativa</v>
      </c>
      <c r="L216" s="98" t="s">
        <v>412</v>
      </c>
    </row>
    <row r="217" spans="3:12" hidden="1">
      <c r="C217" s="99" t="s">
        <v>51</v>
      </c>
      <c r="D217" s="703"/>
      <c r="E217" s="200">
        <f>(D212*25)/500</f>
        <v>0</v>
      </c>
      <c r="F217" s="100">
        <v>85</v>
      </c>
      <c r="G217" s="97">
        <f t="shared" si="17"/>
        <v>0</v>
      </c>
      <c r="H217" s="161"/>
      <c r="I217" s="98" t="s">
        <v>821</v>
      </c>
      <c r="J217" s="98" t="str">
        <f>VLOOKUP(I217,Presupuesto!$B$11:$C$566,2,0)</f>
        <v>PRODUCTOS PAPEL Y CARTON</v>
      </c>
      <c r="K217" s="98" t="str">
        <f t="shared" si="18"/>
        <v>Cultura de Innovación Institucional y Educativa</v>
      </c>
      <c r="L217" s="98" t="s">
        <v>412</v>
      </c>
    </row>
    <row r="218" spans="3:12" hidden="1">
      <c r="C218" s="99" t="s">
        <v>123</v>
      </c>
      <c r="D218" s="703"/>
      <c r="E218" s="200">
        <f>D212/12</f>
        <v>0</v>
      </c>
      <c r="F218" s="100">
        <v>36</v>
      </c>
      <c r="G218" s="97">
        <f t="shared" si="17"/>
        <v>0</v>
      </c>
      <c r="H218" s="161"/>
      <c r="I218" s="98" t="s">
        <v>942</v>
      </c>
      <c r="J218" s="98" t="str">
        <f>VLOOKUP(I218,Presupuesto!$B$11:$C$566,2,0)</f>
        <v>UTILES DE ESCRITORIO, OFICINA Y ENSE¥ANZA</v>
      </c>
      <c r="K218" s="98" t="str">
        <f t="shared" si="18"/>
        <v>Cultura de Innovación Institucional y Educativa</v>
      </c>
      <c r="L218" s="98" t="s">
        <v>412</v>
      </c>
    </row>
    <row r="219" spans="3:12" hidden="1">
      <c r="C219" s="99" t="s">
        <v>34</v>
      </c>
      <c r="D219" s="703"/>
      <c r="E219" s="200">
        <f>D212/12</f>
        <v>0</v>
      </c>
      <c r="F219" s="100">
        <v>80</v>
      </c>
      <c r="G219" s="97">
        <f t="shared" si="17"/>
        <v>0</v>
      </c>
      <c r="H219" s="161"/>
      <c r="I219" s="98" t="s">
        <v>942</v>
      </c>
      <c r="J219" s="98" t="str">
        <f>VLOOKUP(I219,Presupuesto!$B$11:$C$566,2,0)</f>
        <v>UTILES DE ESCRITORIO, OFICINA Y ENSE¥ANZA</v>
      </c>
      <c r="K219" s="98" t="str">
        <f t="shared" si="18"/>
        <v>Cultura de Innovación Institucional y Educativa</v>
      </c>
      <c r="L219" s="98" t="s">
        <v>412</v>
      </c>
    </row>
    <row r="220" spans="3:12" hidden="1">
      <c r="C220" s="109" t="s">
        <v>52</v>
      </c>
      <c r="D220" s="703"/>
      <c r="E220" s="212">
        <v>0</v>
      </c>
      <c r="F220" s="119">
        <v>25</v>
      </c>
      <c r="G220" s="97">
        <f t="shared" si="17"/>
        <v>0</v>
      </c>
      <c r="H220" s="161"/>
      <c r="I220" s="98" t="s">
        <v>942</v>
      </c>
      <c r="J220" s="98" t="str">
        <f>VLOOKUP(I220,Presupuesto!$B$11:$C$566,2,0)</f>
        <v>UTILES DE ESCRITORIO, OFICINA Y ENSE¥ANZA</v>
      </c>
      <c r="K220" s="98" t="str">
        <f t="shared" si="18"/>
        <v>Cultura de Innovación Institucional y Educativa</v>
      </c>
      <c r="L220" s="98" t="s">
        <v>412</v>
      </c>
    </row>
    <row r="221" spans="3:12" ht="15.75" hidden="1" thickBot="1">
      <c r="C221" s="216" t="s">
        <v>430</v>
      </c>
      <c r="D221" s="217">
        <v>0</v>
      </c>
      <c r="E221" s="330">
        <v>0</v>
      </c>
      <c r="F221" s="104">
        <f>HLOOKUP(C221,$AH$2:$BU$3,2,0)</f>
        <v>1150</v>
      </c>
      <c r="G221" s="105">
        <f>D221*E221*F221</f>
        <v>0</v>
      </c>
      <c r="H221" s="331"/>
      <c r="I221" s="332" t="s">
        <v>301</v>
      </c>
      <c r="J221" s="106" t="str">
        <f>VLOOKUP(I221,Presupuesto!$B$11:$C$566,2,0)</f>
        <v>VIATICOS (26200-00)</v>
      </c>
      <c r="K221" s="333" t="str">
        <f t="shared" si="18"/>
        <v>Cultura de Innovación Institucional y Educativa</v>
      </c>
      <c r="L221" s="333" t="s">
        <v>412</v>
      </c>
    </row>
    <row r="222" spans="3:12">
      <c r="C222" s="93"/>
      <c r="E222" s="112"/>
      <c r="F222" s="112"/>
      <c r="G222" s="112"/>
      <c r="H222" s="174"/>
      <c r="I222" s="112"/>
      <c r="J222" s="112"/>
      <c r="K222" s="112"/>
    </row>
    <row r="223" spans="3:12" ht="15.75" thickBot="1"/>
    <row r="224" spans="3:12" ht="15.75" thickBot="1">
      <c r="C224" s="29" t="s">
        <v>43</v>
      </c>
      <c r="D224" s="30">
        <f>SUM(G231:G240)</f>
        <v>0</v>
      </c>
      <c r="E224" s="93"/>
      <c r="F224" s="93"/>
      <c r="G224" s="93"/>
      <c r="H224" s="76"/>
      <c r="I224" s="76"/>
      <c r="J224" s="76"/>
      <c r="K224" s="112"/>
    </row>
    <row r="225" spans="3:12">
      <c r="C225" s="70"/>
      <c r="D225" s="31"/>
      <c r="E225" s="93"/>
      <c r="F225" s="93"/>
      <c r="G225" s="93"/>
      <c r="H225" s="76"/>
      <c r="I225" s="76"/>
      <c r="J225" s="76"/>
      <c r="K225" s="112"/>
    </row>
    <row r="226" spans="3:12">
      <c r="C226" s="70"/>
      <c r="D226" s="31"/>
      <c r="E226" s="93"/>
      <c r="F226" s="93"/>
      <c r="G226" s="93"/>
      <c r="H226" s="76"/>
      <c r="I226" s="76"/>
      <c r="J226" s="76"/>
      <c r="K226" s="112"/>
    </row>
    <row r="227" spans="3:12" ht="15.75">
      <c r="C227" s="202" t="s">
        <v>392</v>
      </c>
      <c r="D227" s="364"/>
      <c r="E227" s="93"/>
      <c r="F227" s="93"/>
      <c r="G227" s="93"/>
      <c r="H227" s="76"/>
      <c r="I227" s="76"/>
      <c r="J227" s="76"/>
      <c r="K227" s="112"/>
    </row>
    <row r="228" spans="3:12" ht="18.75">
      <c r="C228" s="210" t="e">
        <f>IFERROR(VLOOKUP(D227,'1. Desarrollo e Innov. Curricu.'!$E:$F,2,FALSE),IFERROR(VLOOKUP(D227,'2. Investigación Científica'!$E:$F,2,FALSE),IFERROR(VLOOKUP(D227,'3. Vinculación Univ. Sociedad'!$E:$F,2,FALSE),IFERROR(VLOOKUP(D227,'4. Docencia y Profesorado Univ.'!$E:$F,2,FALSE),IFERROR(VLOOKUP(D227,'5. Estudiantes y Graduados'!$E:$F,2,FALSE),IFERROR(VLOOKUP(D227,'11. Gestion Administrativa'!$E:$F,2,FALSE),IFERROR(VLOOKUP(D227,'13. Gestión Académica'!$E:$F,2,FALSE),IFERROR(VLOOKUP(D227,'8. Asegura. de la Calid. y M'!$E:$F,2,FALSE),IFERROR(VLOOKUP(D227,'6. Gestión del Conocimiento'!$E:$F,2,FALSE),IFERROR(VLOOKUP(D227,'15. Gobernabilidad y Proceso...'!$E:$F,2,FALSE),IFERROR(VLOOKUP(D227,'12. Gestión del Talento Humano'!$E:$F,2,FALSE),IFERROR(VLOOKUP(D227,'14. Internacional... de la E.S.'!$E:$F,2,FALSE),IFERROR(VLOOKUP(D227,'10. Posgrado'!$E:$F,2,FALSE),IFERROR(VLOOKUP(D227,'17. Gestión TIC'!$E:$F,2,FALSE),IFERROR(VLOOKUP(D227,'16. Desa. del Sistema Educ.Sup.'!$E:$F,2,FALSE),IFERROR(VLOOKUP(D227,'9. Cultura de Inno. Insti...'!$E:$F,2,FALSE),VLOOKUP(D227,'7. Lo Esencial de la Reforma U.'!$E:$F,2,0)))))))))))))))))</f>
        <v>#N/A</v>
      </c>
      <c r="D228" s="31"/>
      <c r="E228" s="93"/>
      <c r="F228" s="93"/>
      <c r="G228" s="93"/>
      <c r="H228" s="76"/>
      <c r="I228" s="76"/>
      <c r="J228" s="76"/>
      <c r="K228" s="112"/>
    </row>
    <row r="229" spans="3:12" ht="15.75" thickBot="1">
      <c r="C229" s="70"/>
      <c r="D229" s="31"/>
      <c r="E229" s="93"/>
      <c r="F229" s="93"/>
      <c r="G229" s="93"/>
      <c r="H229" s="76"/>
      <c r="I229" s="76"/>
      <c r="J229" s="76"/>
      <c r="K229" s="112"/>
    </row>
    <row r="230" spans="3:12" ht="30.75" thickBot="1">
      <c r="C230" s="126" t="s">
        <v>44</v>
      </c>
      <c r="D230" s="129" t="s">
        <v>45</v>
      </c>
      <c r="E230" s="128" t="s">
        <v>55</v>
      </c>
      <c r="F230" s="128" t="s">
        <v>57</v>
      </c>
      <c r="G230" s="127" t="s">
        <v>27</v>
      </c>
      <c r="H230" s="133" t="s">
        <v>131</v>
      </c>
      <c r="I230" s="128" t="s">
        <v>46</v>
      </c>
      <c r="J230" s="128" t="s">
        <v>132</v>
      </c>
      <c r="K230" s="128" t="s">
        <v>410</v>
      </c>
      <c r="L230" s="128" t="s">
        <v>411</v>
      </c>
    </row>
    <row r="231" spans="3:12" hidden="1">
      <c r="C231" s="325" t="s">
        <v>47</v>
      </c>
      <c r="D231" s="704"/>
      <c r="E231" s="326"/>
      <c r="F231" s="115">
        <v>30000</v>
      </c>
      <c r="G231" s="327">
        <f t="shared" ref="G231:G239" si="19">E231*F231</f>
        <v>0</v>
      </c>
      <c r="H231" s="328"/>
      <c r="I231" s="116" t="s">
        <v>699</v>
      </c>
      <c r="J231" s="116" t="str">
        <f>VLOOKUP(I231,Presupuesto!$B$11:$C$566,2,0)</f>
        <v>SERVICIOS DE CAPACITACION.</v>
      </c>
      <c r="K231" s="329" t="s">
        <v>1517</v>
      </c>
      <c r="L231" s="116" t="s">
        <v>394</v>
      </c>
    </row>
    <row r="232" spans="3:12" hidden="1">
      <c r="C232" s="99" t="s">
        <v>48</v>
      </c>
      <c r="D232" s="703"/>
      <c r="E232" s="200">
        <f>D231</f>
        <v>0</v>
      </c>
      <c r="F232" s="100">
        <v>50</v>
      </c>
      <c r="G232" s="97">
        <f t="shared" si="19"/>
        <v>0</v>
      </c>
      <c r="H232" s="161"/>
      <c r="I232" s="98" t="s">
        <v>717</v>
      </c>
      <c r="J232" s="98" t="str">
        <f>VLOOKUP(I232,Presupuesto!$B$11:$C$566,2,0)</f>
        <v>SERVICIOS DE IMPRENTA PUBLIC.Y REPRODUCCION</v>
      </c>
      <c r="K232" s="98" t="str">
        <f>$K$231</f>
        <v>Gestión Tecnologías de Información y Comunicación</v>
      </c>
      <c r="L232" s="98" t="s">
        <v>412</v>
      </c>
    </row>
    <row r="233" spans="3:12" hidden="1">
      <c r="C233" s="99" t="s">
        <v>49</v>
      </c>
      <c r="D233" s="703"/>
      <c r="E233" s="200">
        <f>D231</f>
        <v>0</v>
      </c>
      <c r="F233" s="100">
        <v>150</v>
      </c>
      <c r="G233" s="97">
        <f t="shared" si="19"/>
        <v>0</v>
      </c>
      <c r="H233" s="161"/>
      <c r="I233" s="98" t="s">
        <v>792</v>
      </c>
      <c r="J233" s="98" t="str">
        <f>VLOOKUP(I233,Presupuesto!$B$11:$C$566,2,0)</f>
        <v>ALIMENTOS B EBIDAS PARA PERSONAS</v>
      </c>
      <c r="K233" s="98" t="str">
        <f t="shared" ref="K233:K240" si="20">$K$231</f>
        <v>Gestión Tecnologías de Información y Comunicación</v>
      </c>
      <c r="L233" s="98" t="s">
        <v>396</v>
      </c>
    </row>
    <row r="234" spans="3:12" hidden="1">
      <c r="C234" s="99" t="s">
        <v>50</v>
      </c>
      <c r="D234" s="703"/>
      <c r="E234" s="151">
        <v>0</v>
      </c>
      <c r="F234" s="118">
        <v>10000</v>
      </c>
      <c r="G234" s="97">
        <f t="shared" si="19"/>
        <v>0</v>
      </c>
      <c r="H234" s="161"/>
      <c r="I234" s="320" t="s">
        <v>300</v>
      </c>
      <c r="J234" s="98" t="str">
        <f>VLOOKUP(I234,Presupuesto!$B$11:$C$566,2,0)</f>
        <v>PASAJES (26100-00)</v>
      </c>
      <c r="K234" s="98" t="str">
        <f t="shared" si="20"/>
        <v>Gestión Tecnologías de Información y Comunicación</v>
      </c>
      <c r="L234" s="98" t="s">
        <v>412</v>
      </c>
    </row>
    <row r="235" spans="3:12" hidden="1">
      <c r="C235" s="99" t="s">
        <v>417</v>
      </c>
      <c r="D235" s="703"/>
      <c r="E235" s="151">
        <v>0</v>
      </c>
      <c r="F235" s="118">
        <v>250</v>
      </c>
      <c r="G235" s="97">
        <f t="shared" si="19"/>
        <v>0</v>
      </c>
      <c r="H235" s="161"/>
      <c r="I235" s="98" t="s">
        <v>821</v>
      </c>
      <c r="J235" s="98" t="str">
        <f>VLOOKUP(I235,Presupuesto!$B$11:$C$566,2,0)</f>
        <v>PRODUCTOS PAPEL Y CARTON</v>
      </c>
      <c r="K235" s="98" t="str">
        <f t="shared" si="20"/>
        <v>Gestión Tecnologías de Información y Comunicación</v>
      </c>
      <c r="L235" s="98" t="s">
        <v>412</v>
      </c>
    </row>
    <row r="236" spans="3:12" hidden="1">
      <c r="C236" s="99" t="s">
        <v>51</v>
      </c>
      <c r="D236" s="703"/>
      <c r="E236" s="200">
        <f>(D231*25)/500</f>
        <v>0</v>
      </c>
      <c r="F236" s="100">
        <v>85</v>
      </c>
      <c r="G236" s="97">
        <f t="shared" si="19"/>
        <v>0</v>
      </c>
      <c r="H236" s="161"/>
      <c r="I236" s="98" t="s">
        <v>821</v>
      </c>
      <c r="J236" s="98" t="str">
        <f>VLOOKUP(I236,Presupuesto!$B$11:$C$566,2,0)</f>
        <v>PRODUCTOS PAPEL Y CARTON</v>
      </c>
      <c r="K236" s="98" t="str">
        <f t="shared" si="20"/>
        <v>Gestión Tecnologías de Información y Comunicación</v>
      </c>
      <c r="L236" s="98" t="s">
        <v>412</v>
      </c>
    </row>
    <row r="237" spans="3:12" hidden="1">
      <c r="C237" s="99" t="s">
        <v>123</v>
      </c>
      <c r="D237" s="703"/>
      <c r="E237" s="200">
        <f>D231/12</f>
        <v>0</v>
      </c>
      <c r="F237" s="100">
        <v>36</v>
      </c>
      <c r="G237" s="97">
        <f t="shared" si="19"/>
        <v>0</v>
      </c>
      <c r="H237" s="161"/>
      <c r="I237" s="98" t="s">
        <v>942</v>
      </c>
      <c r="J237" s="98" t="str">
        <f>VLOOKUP(I237,Presupuesto!$B$11:$C$566,2,0)</f>
        <v>UTILES DE ESCRITORIO, OFICINA Y ENSE¥ANZA</v>
      </c>
      <c r="K237" s="98" t="str">
        <f t="shared" si="20"/>
        <v>Gestión Tecnologías de Información y Comunicación</v>
      </c>
      <c r="L237" s="98" t="s">
        <v>412</v>
      </c>
    </row>
    <row r="238" spans="3:12" hidden="1">
      <c r="C238" s="99" t="s">
        <v>34</v>
      </c>
      <c r="D238" s="703"/>
      <c r="E238" s="200">
        <f>D231/12</f>
        <v>0</v>
      </c>
      <c r="F238" s="100">
        <v>80</v>
      </c>
      <c r="G238" s="97">
        <f t="shared" si="19"/>
        <v>0</v>
      </c>
      <c r="H238" s="161"/>
      <c r="I238" s="98" t="s">
        <v>942</v>
      </c>
      <c r="J238" s="98" t="str">
        <f>VLOOKUP(I238,Presupuesto!$B$11:$C$566,2,0)</f>
        <v>UTILES DE ESCRITORIO, OFICINA Y ENSE¥ANZA</v>
      </c>
      <c r="K238" s="98" t="str">
        <f t="shared" si="20"/>
        <v>Gestión Tecnologías de Información y Comunicación</v>
      </c>
      <c r="L238" s="98" t="s">
        <v>412</v>
      </c>
    </row>
    <row r="239" spans="3:12" hidden="1">
      <c r="C239" s="109" t="s">
        <v>52</v>
      </c>
      <c r="D239" s="703"/>
      <c r="E239" s="212">
        <v>0</v>
      </c>
      <c r="F239" s="119">
        <v>25</v>
      </c>
      <c r="G239" s="97">
        <f t="shared" si="19"/>
        <v>0</v>
      </c>
      <c r="H239" s="161"/>
      <c r="I239" s="98" t="s">
        <v>942</v>
      </c>
      <c r="J239" s="98" t="str">
        <f>VLOOKUP(I239,Presupuesto!$B$11:$C$566,2,0)</f>
        <v>UTILES DE ESCRITORIO, OFICINA Y ENSE¥ANZA</v>
      </c>
      <c r="K239" s="98" t="str">
        <f t="shared" si="20"/>
        <v>Gestión Tecnologías de Información y Comunicación</v>
      </c>
      <c r="L239" s="98" t="s">
        <v>412</v>
      </c>
    </row>
    <row r="240" spans="3:12" ht="15.75" hidden="1" thickBot="1">
      <c r="C240" s="216" t="s">
        <v>430</v>
      </c>
      <c r="D240" s="217">
        <v>0</v>
      </c>
      <c r="E240" s="330">
        <v>0</v>
      </c>
      <c r="F240" s="104">
        <f>HLOOKUP(C240,$AH$2:$BU$3,2,0)</f>
        <v>1150</v>
      </c>
      <c r="G240" s="105">
        <f>D240*E240*F240</f>
        <v>0</v>
      </c>
      <c r="H240" s="331"/>
      <c r="I240" s="332" t="s">
        <v>301</v>
      </c>
      <c r="J240" s="106" t="str">
        <f>VLOOKUP(I240,Presupuesto!$B$11:$C$566,2,0)</f>
        <v>VIATICOS (26200-00)</v>
      </c>
      <c r="K240" s="333" t="str">
        <f t="shared" si="20"/>
        <v>Gestión Tecnologías de Información y Comunicación</v>
      </c>
      <c r="L240" s="333" t="s">
        <v>412</v>
      </c>
    </row>
    <row r="242" spans="3:12" ht="15.75" thickBot="1"/>
    <row r="243" spans="3:12" ht="15.75" thickBot="1">
      <c r="C243" s="29" t="s">
        <v>43</v>
      </c>
      <c r="D243" s="30">
        <f>SUM(G250:G259)</f>
        <v>0</v>
      </c>
      <c r="E243" s="93"/>
      <c r="F243" s="93"/>
      <c r="G243" s="93"/>
      <c r="H243" s="76"/>
      <c r="I243" s="76"/>
      <c r="J243" s="76"/>
      <c r="K243" s="112"/>
    </row>
    <row r="244" spans="3:12">
      <c r="C244" s="70"/>
      <c r="D244" s="31"/>
      <c r="E244" s="93"/>
      <c r="F244" s="93"/>
      <c r="G244" s="93"/>
      <c r="H244" s="76"/>
      <c r="I244" s="76"/>
      <c r="J244" s="76"/>
      <c r="K244" s="112"/>
    </row>
    <row r="245" spans="3:12">
      <c r="C245" s="70"/>
      <c r="D245" s="31"/>
      <c r="E245" s="93"/>
      <c r="F245" s="93"/>
      <c r="G245" s="93"/>
      <c r="H245" s="76"/>
      <c r="I245" s="76"/>
      <c r="J245" s="76"/>
      <c r="K245" s="112"/>
    </row>
    <row r="246" spans="3:12" ht="15.75">
      <c r="C246" s="202" t="s">
        <v>392</v>
      </c>
      <c r="D246" s="364"/>
      <c r="E246" s="93"/>
      <c r="F246" s="93"/>
      <c r="G246" s="93"/>
      <c r="H246" s="76"/>
      <c r="I246" s="76"/>
      <c r="J246" s="76"/>
      <c r="K246" s="112"/>
    </row>
    <row r="247" spans="3:12" ht="18.75">
      <c r="C247" s="210" t="e">
        <f>IFERROR(VLOOKUP(D246,'1. Desarrollo e Innov. Curricu.'!$E:$F,2,FALSE),IFERROR(VLOOKUP(D246,'2. Investigación Científica'!$E:$F,2,FALSE),IFERROR(VLOOKUP(D246,'3. Vinculación Univ. Sociedad'!$E:$F,2,FALSE),IFERROR(VLOOKUP(D246,'4. Docencia y Profesorado Univ.'!$E:$F,2,FALSE),IFERROR(VLOOKUP(D246,'5. Estudiantes y Graduados'!$E:$F,2,FALSE),IFERROR(VLOOKUP(D246,'11. Gestion Administrativa'!$E:$F,2,FALSE),IFERROR(VLOOKUP(D246,'13. Gestión Académica'!$E:$F,2,FALSE),IFERROR(VLOOKUP(D246,'8. Asegura. de la Calid. y M'!$E:$F,2,FALSE),IFERROR(VLOOKUP(D246,'6. Gestión del Conocimiento'!$E:$F,2,FALSE),IFERROR(VLOOKUP(D246,'15. Gobernabilidad y Proceso...'!$E:$F,2,FALSE),IFERROR(VLOOKUP(D246,'12. Gestión del Talento Humano'!$E:$F,2,FALSE),IFERROR(VLOOKUP(D246,'14. Internacional... de la E.S.'!$E:$F,2,FALSE),IFERROR(VLOOKUP(D246,'10. Posgrado'!$E:$F,2,FALSE),IFERROR(VLOOKUP(D246,'17. Gestión TIC'!$E:$F,2,FALSE),IFERROR(VLOOKUP(D246,'16. Desa. del Sistema Educ.Sup.'!$E:$F,2,FALSE),IFERROR(VLOOKUP(D246,'9. Cultura de Inno. Insti...'!$E:$F,2,FALSE),VLOOKUP(D246,'7. Lo Esencial de la Reforma U.'!$E:$F,2,0)))))))))))))))))</f>
        <v>#N/A</v>
      </c>
      <c r="D247" s="31"/>
      <c r="E247" s="93"/>
      <c r="F247" s="93"/>
      <c r="G247" s="93"/>
      <c r="H247" s="76"/>
      <c r="I247" s="76"/>
      <c r="J247" s="76"/>
      <c r="K247" s="112"/>
    </row>
    <row r="248" spans="3:12" ht="15.75" thickBot="1">
      <c r="C248" s="70"/>
      <c r="D248" s="31"/>
      <c r="E248" s="93"/>
      <c r="F248" s="93"/>
      <c r="G248" s="93"/>
      <c r="H248" s="76"/>
      <c r="I248" s="76"/>
      <c r="J248" s="76"/>
      <c r="K248" s="112"/>
    </row>
    <row r="249" spans="3:12" ht="30.75" thickBot="1">
      <c r="C249" s="126" t="s">
        <v>44</v>
      </c>
      <c r="D249" s="129" t="s">
        <v>45</v>
      </c>
      <c r="E249" s="128" t="s">
        <v>55</v>
      </c>
      <c r="F249" s="128" t="s">
        <v>57</v>
      </c>
      <c r="G249" s="127" t="s">
        <v>27</v>
      </c>
      <c r="H249" s="133" t="s">
        <v>131</v>
      </c>
      <c r="I249" s="128" t="s">
        <v>46</v>
      </c>
      <c r="J249" s="128" t="s">
        <v>132</v>
      </c>
      <c r="K249" s="128" t="s">
        <v>410</v>
      </c>
      <c r="L249" s="128" t="s">
        <v>411</v>
      </c>
    </row>
    <row r="250" spans="3:12" hidden="1">
      <c r="C250" s="325" t="s">
        <v>47</v>
      </c>
      <c r="D250" s="704"/>
      <c r="E250" s="326"/>
      <c r="F250" s="115">
        <v>30000</v>
      </c>
      <c r="G250" s="327">
        <f t="shared" ref="G250:G258" si="21">E250*F250</f>
        <v>0</v>
      </c>
      <c r="H250" s="328"/>
      <c r="I250" s="116" t="s">
        <v>699</v>
      </c>
      <c r="J250" s="116" t="str">
        <f>VLOOKUP(I250,Presupuesto!$B$11:$C$566,2,0)</f>
        <v>SERVICIOS DE CAPACITACION.</v>
      </c>
      <c r="K250" s="329" t="s">
        <v>1517</v>
      </c>
      <c r="L250" s="116" t="s">
        <v>394</v>
      </c>
    </row>
    <row r="251" spans="3:12" hidden="1">
      <c r="C251" s="99" t="s">
        <v>48</v>
      </c>
      <c r="D251" s="703"/>
      <c r="E251" s="200">
        <f>D250</f>
        <v>0</v>
      </c>
      <c r="F251" s="100">
        <v>50</v>
      </c>
      <c r="G251" s="97">
        <f t="shared" si="21"/>
        <v>0</v>
      </c>
      <c r="H251" s="161"/>
      <c r="I251" s="98" t="s">
        <v>717</v>
      </c>
      <c r="J251" s="98" t="str">
        <f>VLOOKUP(I251,Presupuesto!$B$11:$C$566,2,0)</f>
        <v>SERVICIOS DE IMPRENTA PUBLIC.Y REPRODUCCION</v>
      </c>
      <c r="K251" s="98" t="str">
        <f>$K$250</f>
        <v>Gestión Tecnologías de Información y Comunicación</v>
      </c>
      <c r="L251" s="98" t="s">
        <v>412</v>
      </c>
    </row>
    <row r="252" spans="3:12" hidden="1">
      <c r="C252" s="99" t="s">
        <v>49</v>
      </c>
      <c r="D252" s="703"/>
      <c r="E252" s="200">
        <f>D250</f>
        <v>0</v>
      </c>
      <c r="F252" s="100">
        <v>150</v>
      </c>
      <c r="G252" s="97">
        <f t="shared" si="21"/>
        <v>0</v>
      </c>
      <c r="H252" s="161"/>
      <c r="I252" s="98" t="s">
        <v>792</v>
      </c>
      <c r="J252" s="98" t="str">
        <f>VLOOKUP(I252,Presupuesto!$B$11:$C$566,2,0)</f>
        <v>ALIMENTOS B EBIDAS PARA PERSONAS</v>
      </c>
      <c r="K252" s="98" t="str">
        <f t="shared" ref="K252:K259" si="22">$K$250</f>
        <v>Gestión Tecnologías de Información y Comunicación</v>
      </c>
      <c r="L252" s="98" t="s">
        <v>396</v>
      </c>
    </row>
    <row r="253" spans="3:12" hidden="1">
      <c r="C253" s="99" t="s">
        <v>50</v>
      </c>
      <c r="D253" s="703"/>
      <c r="E253" s="151">
        <v>0</v>
      </c>
      <c r="F253" s="118">
        <v>10000</v>
      </c>
      <c r="G253" s="97">
        <f t="shared" si="21"/>
        <v>0</v>
      </c>
      <c r="H253" s="161"/>
      <c r="I253" s="320" t="s">
        <v>300</v>
      </c>
      <c r="J253" s="98" t="str">
        <f>VLOOKUP(I253,Presupuesto!$B$11:$C$566,2,0)</f>
        <v>PASAJES (26100-00)</v>
      </c>
      <c r="K253" s="98" t="str">
        <f t="shared" si="22"/>
        <v>Gestión Tecnologías de Información y Comunicación</v>
      </c>
      <c r="L253" s="98" t="s">
        <v>412</v>
      </c>
    </row>
    <row r="254" spans="3:12" hidden="1">
      <c r="C254" s="99" t="s">
        <v>417</v>
      </c>
      <c r="D254" s="703"/>
      <c r="E254" s="151">
        <v>0</v>
      </c>
      <c r="F254" s="118">
        <v>250</v>
      </c>
      <c r="G254" s="97">
        <f t="shared" si="21"/>
        <v>0</v>
      </c>
      <c r="H254" s="161"/>
      <c r="I254" s="98" t="s">
        <v>821</v>
      </c>
      <c r="J254" s="98" t="str">
        <f>VLOOKUP(I254,Presupuesto!$B$11:$C$566,2,0)</f>
        <v>PRODUCTOS PAPEL Y CARTON</v>
      </c>
      <c r="K254" s="98" t="str">
        <f t="shared" si="22"/>
        <v>Gestión Tecnologías de Información y Comunicación</v>
      </c>
      <c r="L254" s="98" t="s">
        <v>412</v>
      </c>
    </row>
    <row r="255" spans="3:12" hidden="1">
      <c r="C255" s="99" t="s">
        <v>51</v>
      </c>
      <c r="D255" s="703"/>
      <c r="E255" s="200">
        <f>(D250*25)/500</f>
        <v>0</v>
      </c>
      <c r="F255" s="100">
        <v>85</v>
      </c>
      <c r="G255" s="97">
        <f t="shared" si="21"/>
        <v>0</v>
      </c>
      <c r="H255" s="161"/>
      <c r="I255" s="98" t="s">
        <v>821</v>
      </c>
      <c r="J255" s="98" t="str">
        <f>VLOOKUP(I255,Presupuesto!$B$11:$C$566,2,0)</f>
        <v>PRODUCTOS PAPEL Y CARTON</v>
      </c>
      <c r="K255" s="98" t="str">
        <f t="shared" si="22"/>
        <v>Gestión Tecnologías de Información y Comunicación</v>
      </c>
      <c r="L255" s="98" t="s">
        <v>412</v>
      </c>
    </row>
    <row r="256" spans="3:12" hidden="1">
      <c r="C256" s="99" t="s">
        <v>123</v>
      </c>
      <c r="D256" s="703"/>
      <c r="E256" s="200">
        <f>D250/12</f>
        <v>0</v>
      </c>
      <c r="F256" s="100">
        <v>36</v>
      </c>
      <c r="G256" s="97">
        <f t="shared" si="21"/>
        <v>0</v>
      </c>
      <c r="H256" s="161"/>
      <c r="I256" s="98" t="s">
        <v>942</v>
      </c>
      <c r="J256" s="98" t="str">
        <f>VLOOKUP(I256,Presupuesto!$B$11:$C$566,2,0)</f>
        <v>UTILES DE ESCRITORIO, OFICINA Y ENSE¥ANZA</v>
      </c>
      <c r="K256" s="98" t="str">
        <f t="shared" si="22"/>
        <v>Gestión Tecnologías de Información y Comunicación</v>
      </c>
      <c r="L256" s="98" t="s">
        <v>412</v>
      </c>
    </row>
    <row r="257" spans="3:12" hidden="1">
      <c r="C257" s="99" t="s">
        <v>34</v>
      </c>
      <c r="D257" s="703"/>
      <c r="E257" s="200">
        <f>D250/12</f>
        <v>0</v>
      </c>
      <c r="F257" s="100">
        <v>80</v>
      </c>
      <c r="G257" s="97">
        <f t="shared" si="21"/>
        <v>0</v>
      </c>
      <c r="H257" s="161"/>
      <c r="I257" s="98" t="s">
        <v>942</v>
      </c>
      <c r="J257" s="98" t="str">
        <f>VLOOKUP(I257,Presupuesto!$B$11:$C$566,2,0)</f>
        <v>UTILES DE ESCRITORIO, OFICINA Y ENSE¥ANZA</v>
      </c>
      <c r="K257" s="98" t="str">
        <f t="shared" si="22"/>
        <v>Gestión Tecnologías de Información y Comunicación</v>
      </c>
      <c r="L257" s="98" t="s">
        <v>412</v>
      </c>
    </row>
    <row r="258" spans="3:12" hidden="1">
      <c r="C258" s="109" t="s">
        <v>52</v>
      </c>
      <c r="D258" s="703"/>
      <c r="E258" s="212">
        <v>0</v>
      </c>
      <c r="F258" s="119">
        <v>25</v>
      </c>
      <c r="G258" s="97">
        <f t="shared" si="21"/>
        <v>0</v>
      </c>
      <c r="H258" s="161"/>
      <c r="I258" s="98" t="s">
        <v>942</v>
      </c>
      <c r="J258" s="98" t="str">
        <f>VLOOKUP(I258,Presupuesto!$B$11:$C$566,2,0)</f>
        <v>UTILES DE ESCRITORIO, OFICINA Y ENSE¥ANZA</v>
      </c>
      <c r="K258" s="98" t="str">
        <f t="shared" si="22"/>
        <v>Gestión Tecnologías de Información y Comunicación</v>
      </c>
      <c r="L258" s="98" t="s">
        <v>412</v>
      </c>
    </row>
    <row r="259" spans="3:12" ht="15.75" hidden="1" thickBot="1">
      <c r="C259" s="216" t="s">
        <v>430</v>
      </c>
      <c r="D259" s="217">
        <v>0</v>
      </c>
      <c r="E259" s="330">
        <v>0</v>
      </c>
      <c r="F259" s="104">
        <f>HLOOKUP(C259,$AH$2:$BU$3,2,0)</f>
        <v>1150</v>
      </c>
      <c r="G259" s="105">
        <f>D259*E259*F259</f>
        <v>0</v>
      </c>
      <c r="H259" s="331"/>
      <c r="I259" s="332" t="s">
        <v>301</v>
      </c>
      <c r="J259" s="106" t="str">
        <f>VLOOKUP(I259,Presupuesto!$B$11:$C$566,2,0)</f>
        <v>VIATICOS (26200-00)</v>
      </c>
      <c r="K259" s="333" t="str">
        <f t="shared" si="22"/>
        <v>Gestión Tecnologías de Información y Comunicación</v>
      </c>
      <c r="L259" s="333" t="s">
        <v>412</v>
      </c>
    </row>
    <row r="260" spans="3:12">
      <c r="C260" s="93"/>
      <c r="E260" s="112"/>
      <c r="F260" s="112"/>
      <c r="G260" s="112"/>
      <c r="H260" s="174"/>
      <c r="I260" s="112"/>
      <c r="J260" s="112"/>
      <c r="K260" s="112"/>
    </row>
    <row r="261" spans="3:12" ht="15.75" thickBot="1"/>
    <row r="262" spans="3:12" ht="15.75" thickBot="1">
      <c r="C262" s="29" t="s">
        <v>43</v>
      </c>
      <c r="D262" s="30">
        <f>SUM(G269:G278)</f>
        <v>0</v>
      </c>
      <c r="E262" s="93"/>
      <c r="F262" s="93"/>
      <c r="G262" s="93"/>
      <c r="H262" s="76"/>
      <c r="I262" s="76"/>
      <c r="J262" s="76"/>
      <c r="K262" s="112"/>
    </row>
    <row r="263" spans="3:12">
      <c r="C263" s="70"/>
      <c r="D263" s="31"/>
      <c r="E263" s="93"/>
      <c r="F263" s="93"/>
      <c r="G263" s="93"/>
      <c r="H263" s="76"/>
      <c r="I263" s="76"/>
      <c r="J263" s="76"/>
      <c r="K263" s="112"/>
    </row>
    <row r="264" spans="3:12">
      <c r="C264" s="70"/>
      <c r="D264" s="31"/>
      <c r="E264" s="93"/>
      <c r="F264" s="93"/>
      <c r="G264" s="93"/>
      <c r="H264" s="76"/>
      <c r="I264" s="76"/>
      <c r="J264" s="76"/>
      <c r="K264" s="112"/>
    </row>
    <row r="265" spans="3:12" ht="15.75">
      <c r="C265" s="202" t="s">
        <v>392</v>
      </c>
      <c r="D265" s="364"/>
      <c r="E265" s="93"/>
      <c r="F265" s="93"/>
      <c r="G265" s="93"/>
      <c r="H265" s="76"/>
      <c r="I265" s="76"/>
      <c r="J265" s="76"/>
      <c r="K265" s="112"/>
    </row>
    <row r="266" spans="3:12" ht="18.75">
      <c r="C266" s="210" t="e">
        <f>IFERROR(VLOOKUP(D265,'1. Desarrollo e Innov. Curricu.'!$E:$F,2,FALSE),IFERROR(VLOOKUP(D265,'2. Investigación Científica'!$E:$F,2,FALSE),IFERROR(VLOOKUP(D265,'3. Vinculación Univ. Sociedad'!$E:$F,2,FALSE),IFERROR(VLOOKUP(D265,'4. Docencia y Profesorado Univ.'!$E:$F,2,FALSE),IFERROR(VLOOKUP(D265,'5. Estudiantes y Graduados'!$E:$F,2,FALSE),IFERROR(VLOOKUP(D265,'11. Gestion Administrativa'!$E:$F,2,FALSE),IFERROR(VLOOKUP(D265,'13. Gestión Académica'!$E:$F,2,FALSE),IFERROR(VLOOKUP(D265,'8. Asegura. de la Calid. y M'!$E:$F,2,FALSE),IFERROR(VLOOKUP(D265,'6. Gestión del Conocimiento'!$E:$F,2,FALSE),IFERROR(VLOOKUP(D265,'15. Gobernabilidad y Proceso...'!$E:$F,2,FALSE),IFERROR(VLOOKUP(D265,'12. Gestión del Talento Humano'!$E:$F,2,FALSE),IFERROR(VLOOKUP(D265,'14. Internacional... de la E.S.'!$E:$F,2,FALSE),IFERROR(VLOOKUP(D265,'10. Posgrado'!$E:$F,2,FALSE),IFERROR(VLOOKUP(D265,'17. Gestión TIC'!$E:$F,2,FALSE),IFERROR(VLOOKUP(D265,'16. Desa. del Sistema Educ.Sup.'!$E:$F,2,FALSE),IFERROR(VLOOKUP(D265,'9. Cultura de Inno. Insti...'!$E:$F,2,FALSE),VLOOKUP(D265,'7. Lo Esencial de la Reforma U.'!$E:$F,2,0)))))))))))))))))</f>
        <v>#N/A</v>
      </c>
      <c r="D266" s="31"/>
      <c r="E266" s="93"/>
      <c r="F266" s="93"/>
      <c r="G266" s="93"/>
      <c r="H266" s="76"/>
      <c r="I266" s="76"/>
      <c r="J266" s="76"/>
      <c r="K266" s="112"/>
    </row>
    <row r="267" spans="3:12" ht="15.75" thickBot="1">
      <c r="C267" s="70"/>
      <c r="D267" s="31"/>
      <c r="E267" s="93"/>
      <c r="F267" s="93"/>
      <c r="G267" s="93"/>
      <c r="H267" s="76"/>
      <c r="I267" s="76"/>
      <c r="J267" s="76"/>
      <c r="K267" s="112"/>
    </row>
    <row r="268" spans="3:12" ht="30.75" thickBot="1">
      <c r="C268" s="126" t="s">
        <v>44</v>
      </c>
      <c r="D268" s="129" t="s">
        <v>45</v>
      </c>
      <c r="E268" s="128" t="s">
        <v>55</v>
      </c>
      <c r="F268" s="128" t="s">
        <v>57</v>
      </c>
      <c r="G268" s="127" t="s">
        <v>27</v>
      </c>
      <c r="H268" s="133" t="s">
        <v>131</v>
      </c>
      <c r="I268" s="128" t="s">
        <v>46</v>
      </c>
      <c r="J268" s="128" t="s">
        <v>132</v>
      </c>
      <c r="K268" s="128" t="s">
        <v>410</v>
      </c>
      <c r="L268" s="128" t="s">
        <v>411</v>
      </c>
    </row>
    <row r="269" spans="3:12" hidden="1">
      <c r="C269" s="325" t="s">
        <v>47</v>
      </c>
      <c r="D269" s="704"/>
      <c r="E269" s="326"/>
      <c r="F269" s="115">
        <v>30000</v>
      </c>
      <c r="G269" s="327">
        <f t="shared" ref="G269:G277" si="23">E269*F269</f>
        <v>0</v>
      </c>
      <c r="H269" s="328"/>
      <c r="I269" s="116" t="s">
        <v>699</v>
      </c>
      <c r="J269" s="116" t="str">
        <f>VLOOKUP(I269,Presupuesto!$B$11:$C$566,2,0)</f>
        <v>SERVICIOS DE CAPACITACION.</v>
      </c>
      <c r="K269" s="329" t="s">
        <v>1517</v>
      </c>
      <c r="L269" s="116" t="s">
        <v>394</v>
      </c>
    </row>
    <row r="270" spans="3:12" hidden="1">
      <c r="C270" s="99" t="s">
        <v>48</v>
      </c>
      <c r="D270" s="703"/>
      <c r="E270" s="200">
        <f>D269</f>
        <v>0</v>
      </c>
      <c r="F270" s="100">
        <v>50</v>
      </c>
      <c r="G270" s="97">
        <f t="shared" si="23"/>
        <v>0</v>
      </c>
      <c r="H270" s="161"/>
      <c r="I270" s="98" t="s">
        <v>717</v>
      </c>
      <c r="J270" s="98" t="str">
        <f>VLOOKUP(I270,Presupuesto!$B$11:$C$566,2,0)</f>
        <v>SERVICIOS DE IMPRENTA PUBLIC.Y REPRODUCCION</v>
      </c>
      <c r="K270" s="98" t="str">
        <f>$K$269</f>
        <v>Gestión Tecnologías de Información y Comunicación</v>
      </c>
      <c r="L270" s="98" t="s">
        <v>412</v>
      </c>
    </row>
    <row r="271" spans="3:12" hidden="1">
      <c r="C271" s="99" t="s">
        <v>49</v>
      </c>
      <c r="D271" s="703"/>
      <c r="E271" s="200">
        <f>D269</f>
        <v>0</v>
      </c>
      <c r="F271" s="100">
        <v>150</v>
      </c>
      <c r="G271" s="97">
        <f t="shared" si="23"/>
        <v>0</v>
      </c>
      <c r="H271" s="161"/>
      <c r="I271" s="98" t="s">
        <v>792</v>
      </c>
      <c r="J271" s="98" t="str">
        <f>VLOOKUP(I271,Presupuesto!$B$11:$C$566,2,0)</f>
        <v>ALIMENTOS B EBIDAS PARA PERSONAS</v>
      </c>
      <c r="K271" s="98" t="str">
        <f t="shared" ref="K271:K278" si="24">$K$269</f>
        <v>Gestión Tecnologías de Información y Comunicación</v>
      </c>
      <c r="L271" s="98" t="s">
        <v>396</v>
      </c>
    </row>
    <row r="272" spans="3:12" hidden="1">
      <c r="C272" s="99" t="s">
        <v>50</v>
      </c>
      <c r="D272" s="703"/>
      <c r="E272" s="151">
        <v>0</v>
      </c>
      <c r="F272" s="118">
        <v>10000</v>
      </c>
      <c r="G272" s="97">
        <f t="shared" si="23"/>
        <v>0</v>
      </c>
      <c r="H272" s="161"/>
      <c r="I272" s="320" t="s">
        <v>300</v>
      </c>
      <c r="J272" s="98" t="str">
        <f>VLOOKUP(I272,Presupuesto!$B$11:$C$566,2,0)</f>
        <v>PASAJES (26100-00)</v>
      </c>
      <c r="K272" s="98" t="str">
        <f t="shared" si="24"/>
        <v>Gestión Tecnologías de Información y Comunicación</v>
      </c>
      <c r="L272" s="98" t="s">
        <v>412</v>
      </c>
    </row>
    <row r="273" spans="3:12" hidden="1">
      <c r="C273" s="99" t="s">
        <v>417</v>
      </c>
      <c r="D273" s="703"/>
      <c r="E273" s="151">
        <v>0</v>
      </c>
      <c r="F273" s="118">
        <v>250</v>
      </c>
      <c r="G273" s="97">
        <f t="shared" si="23"/>
        <v>0</v>
      </c>
      <c r="H273" s="161"/>
      <c r="I273" s="98" t="s">
        <v>821</v>
      </c>
      <c r="J273" s="98" t="str">
        <f>VLOOKUP(I273,Presupuesto!$B$11:$C$566,2,0)</f>
        <v>PRODUCTOS PAPEL Y CARTON</v>
      </c>
      <c r="K273" s="98" t="str">
        <f t="shared" si="24"/>
        <v>Gestión Tecnologías de Información y Comunicación</v>
      </c>
      <c r="L273" s="98" t="s">
        <v>412</v>
      </c>
    </row>
    <row r="274" spans="3:12" hidden="1">
      <c r="C274" s="99" t="s">
        <v>51</v>
      </c>
      <c r="D274" s="703"/>
      <c r="E274" s="200">
        <f>(D269*25)/500</f>
        <v>0</v>
      </c>
      <c r="F274" s="100">
        <v>85</v>
      </c>
      <c r="G274" s="97">
        <f t="shared" si="23"/>
        <v>0</v>
      </c>
      <c r="H274" s="161"/>
      <c r="I274" s="98" t="s">
        <v>821</v>
      </c>
      <c r="J274" s="98" t="str">
        <f>VLOOKUP(I274,Presupuesto!$B$11:$C$566,2,0)</f>
        <v>PRODUCTOS PAPEL Y CARTON</v>
      </c>
      <c r="K274" s="98" t="str">
        <f t="shared" si="24"/>
        <v>Gestión Tecnologías de Información y Comunicación</v>
      </c>
      <c r="L274" s="98" t="s">
        <v>412</v>
      </c>
    </row>
    <row r="275" spans="3:12" hidden="1">
      <c r="C275" s="99" t="s">
        <v>123</v>
      </c>
      <c r="D275" s="703"/>
      <c r="E275" s="200">
        <f>D269/12</f>
        <v>0</v>
      </c>
      <c r="F275" s="100">
        <v>36</v>
      </c>
      <c r="G275" s="97">
        <f t="shared" si="23"/>
        <v>0</v>
      </c>
      <c r="H275" s="161"/>
      <c r="I275" s="98" t="s">
        <v>942</v>
      </c>
      <c r="J275" s="98" t="str">
        <f>VLOOKUP(I275,Presupuesto!$B$11:$C$566,2,0)</f>
        <v>UTILES DE ESCRITORIO, OFICINA Y ENSE¥ANZA</v>
      </c>
      <c r="K275" s="98" t="str">
        <f t="shared" si="24"/>
        <v>Gestión Tecnologías de Información y Comunicación</v>
      </c>
      <c r="L275" s="98" t="s">
        <v>412</v>
      </c>
    </row>
    <row r="276" spans="3:12" hidden="1">
      <c r="C276" s="99" t="s">
        <v>34</v>
      </c>
      <c r="D276" s="703"/>
      <c r="E276" s="200">
        <f>D269/12</f>
        <v>0</v>
      </c>
      <c r="F276" s="100">
        <v>80</v>
      </c>
      <c r="G276" s="97">
        <f t="shared" si="23"/>
        <v>0</v>
      </c>
      <c r="H276" s="161"/>
      <c r="I276" s="98" t="s">
        <v>942</v>
      </c>
      <c r="J276" s="98" t="str">
        <f>VLOOKUP(I276,Presupuesto!$B$11:$C$566,2,0)</f>
        <v>UTILES DE ESCRITORIO, OFICINA Y ENSE¥ANZA</v>
      </c>
      <c r="K276" s="98" t="str">
        <f t="shared" si="24"/>
        <v>Gestión Tecnologías de Información y Comunicación</v>
      </c>
      <c r="L276" s="98" t="s">
        <v>412</v>
      </c>
    </row>
    <row r="277" spans="3:12" hidden="1">
      <c r="C277" s="109" t="s">
        <v>52</v>
      </c>
      <c r="D277" s="703"/>
      <c r="E277" s="212">
        <v>0</v>
      </c>
      <c r="F277" s="119">
        <v>25</v>
      </c>
      <c r="G277" s="97">
        <f t="shared" si="23"/>
        <v>0</v>
      </c>
      <c r="H277" s="161"/>
      <c r="I277" s="98" t="s">
        <v>942</v>
      </c>
      <c r="J277" s="98" t="str">
        <f>VLOOKUP(I277,Presupuesto!$B$11:$C$566,2,0)</f>
        <v>UTILES DE ESCRITORIO, OFICINA Y ENSE¥ANZA</v>
      </c>
      <c r="K277" s="98" t="str">
        <f t="shared" si="24"/>
        <v>Gestión Tecnologías de Información y Comunicación</v>
      </c>
      <c r="L277" s="98" t="s">
        <v>412</v>
      </c>
    </row>
    <row r="278" spans="3:12" ht="15.75" hidden="1" thickBot="1">
      <c r="C278" s="216" t="s">
        <v>430</v>
      </c>
      <c r="D278" s="217">
        <v>0</v>
      </c>
      <c r="E278" s="330">
        <v>0</v>
      </c>
      <c r="F278" s="104">
        <f>HLOOKUP(C278,$AH$2:$BU$3,2,0)</f>
        <v>1150</v>
      </c>
      <c r="G278" s="105">
        <f>D278*E278*F278</f>
        <v>0</v>
      </c>
      <c r="H278" s="331"/>
      <c r="I278" s="332" t="s">
        <v>301</v>
      </c>
      <c r="J278" s="106" t="str">
        <f>VLOOKUP(I278,Presupuesto!$B$11:$C$566,2,0)</f>
        <v>VIATICOS (26200-00)</v>
      </c>
      <c r="K278" s="333" t="str">
        <f t="shared" si="24"/>
        <v>Gestión Tecnologías de Información y Comunicación</v>
      </c>
      <c r="L278" s="333" t="s">
        <v>412</v>
      </c>
    </row>
  </sheetData>
  <protectedRanges>
    <protectedRange password="DE9D" sqref="K92:L92 H92:I92 K82:L83 K112:K115 K136 K155 K174 K193 K212 K231 K250 K269 H82:I83 H17:I20 D17:F20 H28:I31 D28:F31 H39:I42 D39:F42 D50:F52 H50:I52 D61:F63 H61:I63 H72:I74 D72:F74 D82:F83 D92:F92 K17:L20 K28:L31 K39:L42 K50:L52 K61:L63 K72:L74" name="bloqueo"/>
  </protectedRanges>
  <autoFilter ref="G10:H278">
    <filterColumn colId="0">
      <filters blank="1">
        <filter val="10,000"/>
        <filter val="115,000"/>
        <filter val="12,750"/>
        <filter val="18,000"/>
        <filter val="2,975"/>
        <filter val="20,000"/>
        <filter val="200"/>
        <filter val="21,505"/>
        <filter val="23,000"/>
        <filter val="25,000"/>
        <filter val="26,000"/>
        <filter val="3,000"/>
        <filter val="3,900"/>
        <filter val="30,000"/>
        <filter val="4,225"/>
        <filter val="500"/>
        <filter val="Costo Total"/>
      </filters>
    </filterColumn>
  </autoFilter>
  <mergeCells count="13">
    <mergeCell ref="D136:D144"/>
    <mergeCell ref="D250:D258"/>
    <mergeCell ref="D269:D277"/>
    <mergeCell ref="D155:D163"/>
    <mergeCell ref="D174:D182"/>
    <mergeCell ref="D193:D201"/>
    <mergeCell ref="D212:D220"/>
    <mergeCell ref="D231:D239"/>
    <mergeCell ref="D18:D20"/>
    <mergeCell ref="D29:D31"/>
    <mergeCell ref="D40:D42"/>
    <mergeCell ref="D93:D98"/>
    <mergeCell ref="D112:D115"/>
  </mergeCells>
  <dataValidations count="7">
    <dataValidation type="list" allowBlank="1" showInputMessage="1" showErrorMessage="1" sqref="C126 C145 C164 C183 C202 C221 C240 C259 C278 C100">
      <formula1>$AH$2:$BU$2</formula1>
    </dataValidation>
    <dataValidation type="list" allowBlank="1" showInputMessage="1" showErrorMessage="1" errorTitle="¡Ingreso Inválido!" error="Seleccione una opción de la lista" promptTitle="Mes Requerido" prompt="Seleccione el mes en el que requiere el recurso." sqref="L112:L115 L136:L145 L155:L164 L174:L183 L193:L202 L212:L221 L231:L240 L250:L259 L269:L278 L18:L20 L29:L31 L40:L42 L51:L52 L62:L63 L73:L74 L83 L93:L100 L125:L126">
      <formula1>$U$2:$AF$2</formula1>
    </dataValidation>
    <dataValidation type="list" allowBlank="1" showInputMessage="1" showErrorMessage="1" errorTitle="¡Ingreso no valido!" error="Favor ingrese un elemento de la lista." promptTitle="Tipo de Presupuesto" prompt="Seleccione una opción de la lista." sqref="H93:H100 H136:H145 H155:H164 H174:H183 H193:H202 H212:H221 H231:H240 H250:H259 H269:H278 H18:H20 H29:H31 H40:H42 H51:H52 H62:H63 H73:H74 H83 H112:H115 H125:H126">
      <formula1>$S$2:$T$2</formula1>
    </dataValidation>
    <dataValidation type="list" allowBlank="1" showInputMessage="1" showErrorMessage="1" errorTitle="¡Ingreso Inválido!" error="Verifique el valor ingresado.&#10;" sqref="I269:I278 I112:I115 I136:I145 I155:I164 I174:I183 I193:I202 I212:I221 I231:I240 I250:I259 I18:I20 I29:I31 I40:I42 I51:I52 I62:I63 I73:I74 I83 I93:I100 I125:I126">
      <formula1>$A$1:$UI$1</formula1>
    </dataValidation>
    <dataValidation type="list" allowBlank="1" showInputMessage="1" showErrorMessage="1" sqref="K83 K137:K145 K156:K164 K175:K183 K194:K202 K213:K221 K232:K240 K251:K259 K270:K278 K73:K74 K18:K20 K29:K31 K40:K42 K51:K52 K62:K63 K125:K126">
      <formula1>$A$2:$P$2</formula1>
    </dataValidation>
    <dataValidation type="list" allowBlank="1" showInputMessage="1" showErrorMessage="1" errorTitle="¡Ingreso Inválido!" error="Seleccione una opción de la lista." promptTitle="Dimensión Estratégica" prompt="Seleccione una opción de la lista." sqref="K112:K115 K136 K155 K174 K193 K212 K231 K250 K269">
      <formula1>$A$2:$Q$2</formula1>
    </dataValidation>
    <dataValidation type="list" allowBlank="1" showInputMessage="1" showErrorMessage="1" errorTitle="¡Ingreso Inválido!" error="Seleccione una opción de la lista." promptTitle="Dimensión Estratégica" prompt="Seleccione una opción de la lista." sqref="K93:K100">
      <formula1>$A$2:$N$2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filterMode="1">
    <tabColor rgb="FF92D050"/>
  </sheetPr>
  <dimension ref="A1:UI852"/>
  <sheetViews>
    <sheetView showGridLines="0" topLeftCell="A4" zoomScale="84" zoomScaleNormal="84" workbookViewId="0">
      <selection activeCell="G4" sqref="G4"/>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447" customWidth="1"/>
    <col min="5" max="5" width="10.140625" style="86" customWidth="1"/>
    <col min="6" max="6" width="13.85546875" style="86" customWidth="1"/>
    <col min="7" max="7" width="20"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251</v>
      </c>
      <c r="B1" s="190" t="s">
        <v>252</v>
      </c>
      <c r="C1" s="181" t="s">
        <v>253</v>
      </c>
      <c r="D1" s="464"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462"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56" t="str">
        <f>+Presupuesto!D11</f>
        <v>Recurrente</v>
      </c>
      <c r="S2" s="456"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3" t="s">
        <v>420</v>
      </c>
      <c r="AI2" s="213" t="s">
        <v>421</v>
      </c>
      <c r="AJ2" s="213" t="s">
        <v>422</v>
      </c>
      <c r="AK2" s="213" t="s">
        <v>423</v>
      </c>
      <c r="AL2" s="213" t="s">
        <v>424</v>
      </c>
      <c r="AM2" s="213" t="s">
        <v>427</v>
      </c>
      <c r="AN2" s="213" t="s">
        <v>425</v>
      </c>
      <c r="AO2" s="213" t="s">
        <v>426</v>
      </c>
      <c r="AP2" s="213" t="s">
        <v>428</v>
      </c>
      <c r="AQ2" s="213" t="s">
        <v>429</v>
      </c>
      <c r="AR2" s="213" t="s">
        <v>430</v>
      </c>
      <c r="AS2" s="213" t="s">
        <v>431</v>
      </c>
      <c r="AT2" s="213" t="s">
        <v>432</v>
      </c>
      <c r="AU2" s="213" t="s">
        <v>433</v>
      </c>
      <c r="AV2" s="213" t="s">
        <v>434</v>
      </c>
      <c r="AW2" s="213" t="s">
        <v>435</v>
      </c>
      <c r="AX2" s="213" t="s">
        <v>436</v>
      </c>
      <c r="AY2" s="213" t="s">
        <v>437</v>
      </c>
      <c r="AZ2" s="213" t="s">
        <v>438</v>
      </c>
      <c r="BA2" s="213" t="s">
        <v>439</v>
      </c>
      <c r="BB2" s="213" t="s">
        <v>440</v>
      </c>
      <c r="BC2" s="213" t="s">
        <v>441</v>
      </c>
      <c r="BD2" s="213" t="s">
        <v>442</v>
      </c>
      <c r="BE2" s="213" t="s">
        <v>443</v>
      </c>
      <c r="BF2" s="213" t="s">
        <v>444</v>
      </c>
      <c r="BG2" s="213" t="s">
        <v>445</v>
      </c>
      <c r="BH2" s="213" t="s">
        <v>446</v>
      </c>
      <c r="BI2" s="213" t="s">
        <v>447</v>
      </c>
      <c r="BJ2" s="213" t="s">
        <v>448</v>
      </c>
      <c r="BK2" s="213" t="s">
        <v>449</v>
      </c>
      <c r="BL2" s="213" t="s">
        <v>450</v>
      </c>
      <c r="BM2" s="213" t="s">
        <v>451</v>
      </c>
      <c r="BN2" s="213" t="s">
        <v>452</v>
      </c>
      <c r="BO2" s="213" t="s">
        <v>453</v>
      </c>
      <c r="BP2" s="213" t="s">
        <v>454</v>
      </c>
      <c r="BQ2" s="213" t="s">
        <v>455</v>
      </c>
      <c r="BR2" s="213" t="s">
        <v>456</v>
      </c>
      <c r="BS2" s="213" t="s">
        <v>457</v>
      </c>
      <c r="BT2" s="213" t="s">
        <v>458</v>
      </c>
      <c r="BU2" s="213"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c r="C5" s="195" t="s">
        <v>128</v>
      </c>
      <c r="D5" s="457">
        <f>SUMIF(C:C,$C$10,D:D)</f>
        <v>5152185.45</v>
      </c>
      <c r="CA5" s="303"/>
    </row>
    <row r="6" spans="1:555">
      <c r="CA6" s="303"/>
    </row>
    <row r="7" spans="1:555">
      <c r="CA7" s="303"/>
    </row>
    <row r="8" spans="1:555">
      <c r="C8" s="70" t="s">
        <v>54</v>
      </c>
      <c r="D8" s="79"/>
      <c r="E8" s="70"/>
      <c r="F8" s="70"/>
      <c r="G8" s="70"/>
      <c r="H8" s="79"/>
      <c r="I8" s="70"/>
      <c r="J8" s="70"/>
      <c r="CA8" s="303"/>
    </row>
    <row r="9" spans="1:555" ht="15.75" thickBot="1">
      <c r="C9" s="94"/>
      <c r="D9" s="79"/>
      <c r="E9" s="94"/>
      <c r="F9" s="94"/>
      <c r="G9" s="94"/>
      <c r="H9" s="79"/>
      <c r="I9" s="94"/>
      <c r="J9" s="121"/>
      <c r="CA9" s="303"/>
    </row>
    <row r="10" spans="1:555" ht="15.75" thickBot="1">
      <c r="C10" s="69" t="s">
        <v>43</v>
      </c>
      <c r="D10" s="30">
        <f>SUM(G17:G19)</f>
        <v>486000</v>
      </c>
      <c r="E10" s="93"/>
      <c r="F10" s="93"/>
      <c r="G10" s="93"/>
      <c r="H10" s="76"/>
      <c r="I10" s="76"/>
      <c r="J10" s="76"/>
      <c r="K10" s="153"/>
      <c r="CA10" s="303"/>
    </row>
    <row r="11" spans="1:555">
      <c r="B11" s="177"/>
      <c r="D11" s="31"/>
      <c r="E11" s="93"/>
      <c r="F11" s="93"/>
      <c r="G11" s="93"/>
      <c r="H11" s="76"/>
      <c r="I11" s="76"/>
      <c r="J11" s="76"/>
      <c r="K11" s="153"/>
      <c r="CA11" s="303"/>
    </row>
    <row r="12" spans="1:555">
      <c r="B12" s="177"/>
      <c r="D12" s="31"/>
      <c r="E12" s="93"/>
      <c r="F12" s="93"/>
      <c r="G12" s="93"/>
      <c r="H12" s="76"/>
      <c r="I12" s="76"/>
      <c r="J12" s="76"/>
      <c r="K12" s="153"/>
      <c r="CA12" s="303"/>
    </row>
    <row r="13" spans="1:555" ht="15.75">
      <c r="C13" s="202" t="s">
        <v>392</v>
      </c>
      <c r="D13" s="364" t="s">
        <v>1695</v>
      </c>
      <c r="E13" s="93"/>
      <c r="F13" s="93"/>
      <c r="G13" s="93"/>
      <c r="H13" s="76"/>
      <c r="I13" s="76"/>
      <c r="J13" s="76"/>
      <c r="K13" s="153"/>
      <c r="CA13" s="303"/>
    </row>
    <row r="14" spans="1:555" ht="18.75">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Mejora y producción de al menos 60 videos educativos.</v>
      </c>
      <c r="D14" s="31"/>
      <c r="E14" s="93"/>
      <c r="F14" s="93"/>
      <c r="G14" s="93"/>
      <c r="H14" s="76"/>
      <c r="I14" s="76"/>
      <c r="J14" s="76"/>
      <c r="K14" s="153"/>
      <c r="CA14" s="303"/>
    </row>
    <row r="15" spans="1:555" ht="15.75" thickBot="1">
      <c r="C15" s="94"/>
      <c r="D15" s="31"/>
      <c r="E15" s="93"/>
      <c r="F15" s="93"/>
      <c r="G15" s="93"/>
      <c r="H15" s="76"/>
      <c r="I15" s="76"/>
      <c r="J15" s="76"/>
      <c r="K15" s="153"/>
      <c r="CA15" s="303"/>
    </row>
    <row r="16" spans="1:555" ht="30">
      <c r="C16" s="526" t="s">
        <v>44</v>
      </c>
      <c r="D16" s="138" t="s">
        <v>55</v>
      </c>
      <c r="E16" s="170" t="s">
        <v>56</v>
      </c>
      <c r="F16" s="138" t="s">
        <v>57</v>
      </c>
      <c r="G16" s="527" t="s">
        <v>27</v>
      </c>
      <c r="H16" s="528" t="s">
        <v>131</v>
      </c>
      <c r="I16" s="170" t="s">
        <v>46</v>
      </c>
      <c r="J16" s="170" t="s">
        <v>132</v>
      </c>
      <c r="K16" s="170" t="s">
        <v>410</v>
      </c>
      <c r="L16" s="170" t="s">
        <v>411</v>
      </c>
      <c r="CA16" s="303"/>
    </row>
    <row r="17" spans="3:79" s="460" customFormat="1">
      <c r="C17" s="529" t="s">
        <v>1576</v>
      </c>
      <c r="D17" s="530">
        <v>2</v>
      </c>
      <c r="E17" s="530">
        <v>12</v>
      </c>
      <c r="F17" s="531">
        <v>18000</v>
      </c>
      <c r="G17" s="532">
        <f>D17*E17*F17</f>
        <v>432000</v>
      </c>
      <c r="H17" s="533" t="s">
        <v>1509</v>
      </c>
      <c r="I17" s="534" t="s">
        <v>496</v>
      </c>
      <c r="J17" s="534" t="str">
        <f>VLOOKUP(I17,Presupuesto!$B$11:$C$565,2,0)</f>
        <v>SUELDOS Y SALARIOS PERMANENTES</v>
      </c>
      <c r="K17" s="535" t="s">
        <v>1363</v>
      </c>
      <c r="L17" s="535" t="s">
        <v>394</v>
      </c>
    </row>
    <row r="18" spans="3:79">
      <c r="C18" s="536" t="s">
        <v>58</v>
      </c>
      <c r="D18" s="537">
        <v>2</v>
      </c>
      <c r="E18" s="538">
        <v>0</v>
      </c>
      <c r="F18" s="538">
        <v>18000</v>
      </c>
      <c r="G18" s="538">
        <f>F18*2</f>
        <v>36000</v>
      </c>
      <c r="H18" s="537" t="s">
        <v>1509</v>
      </c>
      <c r="I18" s="535" t="s">
        <v>516</v>
      </c>
      <c r="J18" s="535" t="str">
        <f>VLOOKUP(I18,Presupuesto!$B$11:$C$565,2,0)</f>
        <v>AGUINALDO Y DECIMO CUARTO MES</v>
      </c>
      <c r="K18" s="535" t="s">
        <v>1363</v>
      </c>
      <c r="L18" s="535" t="s">
        <v>412</v>
      </c>
      <c r="CA18" s="303"/>
    </row>
    <row r="19" spans="3:79">
      <c r="C19" s="536" t="s">
        <v>59</v>
      </c>
      <c r="D19" s="537">
        <v>1</v>
      </c>
      <c r="E19" s="538">
        <v>0</v>
      </c>
      <c r="F19" s="538">
        <v>18000</v>
      </c>
      <c r="G19" s="538">
        <f>F19</f>
        <v>18000</v>
      </c>
      <c r="H19" s="537" t="s">
        <v>1509</v>
      </c>
      <c r="I19" s="535" t="s">
        <v>519</v>
      </c>
      <c r="J19" s="535" t="str">
        <f>VLOOKUP(I19,Presupuesto!$B$11:$C$565,2,0)</f>
        <v>DECIMOCUARTO MES</v>
      </c>
      <c r="K19" s="535" t="s">
        <v>1363</v>
      </c>
      <c r="L19" s="535" t="s">
        <v>395</v>
      </c>
      <c r="CA19" s="303"/>
    </row>
    <row r="21" spans="3:79" ht="15.75" thickBot="1">
      <c r="K21" s="153"/>
    </row>
    <row r="22" spans="3:79" ht="15.75" thickBot="1">
      <c r="C22" s="69" t="s">
        <v>43</v>
      </c>
      <c r="D22" s="30">
        <f>SUM(G29:G72)</f>
        <v>4666185.45</v>
      </c>
      <c r="E22" s="93"/>
      <c r="F22" s="93"/>
      <c r="G22" s="93"/>
      <c r="H22" s="76"/>
      <c r="I22" s="76"/>
      <c r="J22" s="76"/>
      <c r="K22" s="153"/>
    </row>
    <row r="23" spans="3:79">
      <c r="D23" s="31"/>
      <c r="E23" s="93"/>
      <c r="F23" s="93"/>
      <c r="G23" s="93"/>
      <c r="H23" s="76"/>
      <c r="I23" s="76"/>
      <c r="J23" s="76"/>
      <c r="K23" s="153"/>
    </row>
    <row r="24" spans="3:79">
      <c r="D24" s="31"/>
      <c r="E24" s="93"/>
      <c r="F24" s="93"/>
      <c r="G24" s="93"/>
      <c r="H24" s="76"/>
      <c r="I24" s="76"/>
      <c r="J24" s="76"/>
      <c r="K24" s="153"/>
    </row>
    <row r="25" spans="3:79" ht="15.75">
      <c r="C25" s="202" t="s">
        <v>392</v>
      </c>
      <c r="D25" s="364" t="s">
        <v>1732</v>
      </c>
      <c r="E25" s="93"/>
      <c r="F25" s="93"/>
      <c r="G25" s="93"/>
      <c r="H25" s="76"/>
      <c r="I25" s="76"/>
      <c r="J25" s="76"/>
      <c r="K25" s="153"/>
    </row>
    <row r="26" spans="3:79" ht="18.75">
      <c r="C26" s="210" t="str">
        <f>IFERROR(VLOOKUP(D25,'1. Desarrollo e Innov. Curricu.'!$E:$F,2,FALSE),IFERROR(VLOOKUP(D25,'2. Investigación Científica'!$E:$F,2,FALSE),IFERROR(VLOOKUP(D25,'3. Vinculación Univ. Sociedad'!$E:$F,2,FALSE),IFERROR(VLOOKUP(D25,'4. Docencia y Profesorado Univ.'!$E:$F,2,FALSE),IFERROR(VLOOKUP(D25,'5. Estudiantes y Graduados'!$E:$F,2,FALSE),IFERROR(VLOOKUP(D25,'11. Gestion Administrativa'!$E:$F,2,FALSE),IFERROR(VLOOKUP(D25,'13. Gestión Académica'!$E:$F,2,FALSE),IFERROR(VLOOKUP(D25,'8. Asegura. de la Calid. y M'!$E:$F,2,FALSE),IFERROR(VLOOKUP(D25,'6. Gestión del Conocimiento'!$E:$F,2,FALSE),IFERROR(VLOOKUP(D25,'15. Gobernabilidad y Proceso...'!$E:$F,2,FALSE),IFERROR(VLOOKUP(D25,'12. Gestión del Talento Humano'!$E:$F,2,FALSE),IFERROR(VLOOKUP(D25,'14. Internacional... de la E.S.'!$E:$F,2,FALSE),IFERROR(VLOOKUP(D25,'10. Posgrado'!$E:$F,2,FALSE),IFERROR(VLOOKUP(D25,'17. Gestión TIC'!$E:$F,2,FALSE),IFERROR(VLOOKUP(D25,'16. Desa. del Sistema Educ.Sup.'!$E:$F,2,FALSE),IFERROR(VLOOKUP(D25,'9. Cultura de Inno. Insti...'!$E:$F,2,FALSE),VLOOKUP(D25,'7. Lo Esencial de la Reforma U.'!$E:$F,2,0)))))))))))))))))</f>
        <v xml:space="preserve">Gestión eficiente de los recursos financieros de la DIE. </v>
      </c>
      <c r="D26" s="31"/>
      <c r="E26" s="93"/>
      <c r="F26" s="93"/>
      <c r="G26" s="93"/>
      <c r="H26" s="76"/>
      <c r="I26" s="76"/>
      <c r="J26" s="76"/>
      <c r="K26" s="153"/>
    </row>
    <row r="27" spans="3:79" ht="15.75" thickBot="1">
      <c r="C27" s="177"/>
      <c r="D27" s="31"/>
      <c r="E27" s="93"/>
      <c r="F27" s="93"/>
      <c r="G27" s="93"/>
      <c r="H27" s="76"/>
      <c r="I27" s="76"/>
      <c r="J27" s="76"/>
      <c r="K27" s="153"/>
    </row>
    <row r="28" spans="3:79" s="460" customFormat="1" ht="30.75" thickBot="1">
      <c r="C28" s="134" t="s">
        <v>44</v>
      </c>
      <c r="D28" s="138" t="s">
        <v>55</v>
      </c>
      <c r="E28" s="585" t="s">
        <v>56</v>
      </c>
      <c r="F28" s="138" t="s">
        <v>57</v>
      </c>
      <c r="G28" s="135" t="s">
        <v>27</v>
      </c>
      <c r="H28" s="133" t="s">
        <v>131</v>
      </c>
      <c r="I28" s="136" t="s">
        <v>46</v>
      </c>
      <c r="J28" s="136" t="s">
        <v>132</v>
      </c>
      <c r="K28" s="136" t="s">
        <v>410</v>
      </c>
      <c r="L28" s="136" t="s">
        <v>411</v>
      </c>
    </row>
    <row r="29" spans="3:79" s="460" customFormat="1" ht="15.75" thickBot="1">
      <c r="C29" s="586" t="s">
        <v>1745</v>
      </c>
      <c r="D29" s="587">
        <v>1</v>
      </c>
      <c r="E29" s="588">
        <v>12</v>
      </c>
      <c r="F29" s="589">
        <v>17718</v>
      </c>
      <c r="G29" s="590">
        <f>D29*E29*F29</f>
        <v>212616</v>
      </c>
      <c r="H29" s="166" t="s">
        <v>129</v>
      </c>
      <c r="I29" s="591" t="s">
        <v>496</v>
      </c>
      <c r="J29" s="591" t="str">
        <f>VLOOKUP(I29,[1]Presupuesto!$B$11:$C$565,2,0)</f>
        <v>SUELDOS Y SALARIOS PERMANENTES</v>
      </c>
      <c r="K29" s="535" t="s">
        <v>1364</v>
      </c>
      <c r="L29" s="98" t="s">
        <v>394</v>
      </c>
    </row>
    <row r="30" spans="3:79" s="460" customFormat="1">
      <c r="C30" s="565" t="s">
        <v>58</v>
      </c>
      <c r="D30" s="569"/>
      <c r="E30" s="568">
        <v>2</v>
      </c>
      <c r="F30" s="568">
        <v>17718</v>
      </c>
      <c r="G30" s="568">
        <f>F30*E30</f>
        <v>35436</v>
      </c>
      <c r="H30" s="569" t="s">
        <v>129</v>
      </c>
      <c r="I30" s="570" t="s">
        <v>256</v>
      </c>
      <c r="J30" s="570" t="str">
        <f>VLOOKUP(I30,[1]Presupuesto!$B$11:$C$565,2,0)</f>
        <v>AGUINALDO Y DECIMOCUARTO MES (11500-00)</v>
      </c>
      <c r="K30" s="535" t="s">
        <v>1364</v>
      </c>
      <c r="L30" s="98" t="s">
        <v>394</v>
      </c>
    </row>
    <row r="31" spans="3:79" s="460" customFormat="1" ht="15.75" thickBot="1">
      <c r="C31" s="565" t="s">
        <v>59</v>
      </c>
      <c r="D31" s="569"/>
      <c r="E31" s="568">
        <v>1</v>
      </c>
      <c r="F31" s="568">
        <v>17718</v>
      </c>
      <c r="G31" s="568">
        <f>F31</f>
        <v>17718</v>
      </c>
      <c r="H31" s="569" t="s">
        <v>129</v>
      </c>
      <c r="I31" s="570" t="s">
        <v>256</v>
      </c>
      <c r="J31" s="570" t="str">
        <f>VLOOKUP(I31,[1]Presupuesto!$B$11:$C$565,2,0)</f>
        <v>AGUINALDO Y DECIMOCUARTO MES (11500-00)</v>
      </c>
      <c r="K31" s="535" t="s">
        <v>1364</v>
      </c>
      <c r="L31" s="98" t="s">
        <v>394</v>
      </c>
    </row>
    <row r="32" spans="3:79" s="460" customFormat="1" ht="15.75" thickBot="1">
      <c r="C32" s="586" t="s">
        <v>1746</v>
      </c>
      <c r="D32" s="587">
        <v>1</v>
      </c>
      <c r="E32" s="588">
        <v>12</v>
      </c>
      <c r="F32" s="589">
        <v>20844</v>
      </c>
      <c r="G32" s="590">
        <f>D32*E32*F32</f>
        <v>250128</v>
      </c>
      <c r="H32" s="166" t="s">
        <v>129</v>
      </c>
      <c r="I32" s="591" t="s">
        <v>496</v>
      </c>
      <c r="J32" s="591" t="str">
        <f>VLOOKUP(I32,[1]Presupuesto!$B$11:$C$565,2,0)</f>
        <v>SUELDOS Y SALARIOS PERMANENTES</v>
      </c>
      <c r="K32" s="535" t="s">
        <v>1364</v>
      </c>
      <c r="L32" s="98" t="s">
        <v>394</v>
      </c>
    </row>
    <row r="33" spans="3:12" s="460" customFormat="1">
      <c r="C33" s="565" t="s">
        <v>58</v>
      </c>
      <c r="D33" s="569"/>
      <c r="E33" s="568">
        <v>2</v>
      </c>
      <c r="F33" s="568">
        <v>20844</v>
      </c>
      <c r="G33" s="568">
        <f>F33*E33</f>
        <v>41688</v>
      </c>
      <c r="H33" s="569" t="s">
        <v>129</v>
      </c>
      <c r="I33" s="570" t="s">
        <v>256</v>
      </c>
      <c r="J33" s="570" t="str">
        <f>VLOOKUP(I33,[1]Presupuesto!$B$11:$C$565,2,0)</f>
        <v>AGUINALDO Y DECIMOCUARTO MES (11500-00)</v>
      </c>
      <c r="K33" s="535" t="s">
        <v>1364</v>
      </c>
      <c r="L33" s="98" t="s">
        <v>394</v>
      </c>
    </row>
    <row r="34" spans="3:12" s="460" customFormat="1" ht="15.75" thickBot="1">
      <c r="C34" s="565" t="s">
        <v>59</v>
      </c>
      <c r="D34" s="569"/>
      <c r="E34" s="568">
        <v>1</v>
      </c>
      <c r="F34" s="568">
        <v>20844</v>
      </c>
      <c r="G34" s="568">
        <f>F34</f>
        <v>20844</v>
      </c>
      <c r="H34" s="569" t="s">
        <v>129</v>
      </c>
      <c r="I34" s="570" t="s">
        <v>256</v>
      </c>
      <c r="J34" s="570" t="str">
        <f>VLOOKUP(I34,[1]Presupuesto!$B$11:$C$565,2,0)</f>
        <v>AGUINALDO Y DECIMOCUARTO MES (11500-00)</v>
      </c>
      <c r="K34" s="535" t="s">
        <v>1364</v>
      </c>
      <c r="L34" s="98" t="s">
        <v>394</v>
      </c>
    </row>
    <row r="35" spans="3:12" s="460" customFormat="1" ht="15.75" thickBot="1">
      <c r="C35" s="592" t="s">
        <v>1747</v>
      </c>
      <c r="D35" s="587">
        <v>1</v>
      </c>
      <c r="E35" s="588">
        <v>12</v>
      </c>
      <c r="F35" s="589">
        <v>17718</v>
      </c>
      <c r="G35" s="590">
        <f>D35*E35*F35</f>
        <v>212616</v>
      </c>
      <c r="H35" s="166" t="s">
        <v>129</v>
      </c>
      <c r="I35" s="591" t="s">
        <v>496</v>
      </c>
      <c r="J35" s="591" t="str">
        <f>VLOOKUP(I35,[1]Presupuesto!$B$11:$C$565,2,0)</f>
        <v>SUELDOS Y SALARIOS PERMANENTES</v>
      </c>
      <c r="K35" s="535" t="s">
        <v>1364</v>
      </c>
      <c r="L35" s="98" t="s">
        <v>1748</v>
      </c>
    </row>
    <row r="36" spans="3:12" s="460" customFormat="1">
      <c r="C36" s="565" t="s">
        <v>58</v>
      </c>
      <c r="D36" s="569"/>
      <c r="E36" s="568">
        <v>2</v>
      </c>
      <c r="F36" s="568">
        <v>17718</v>
      </c>
      <c r="G36" s="568">
        <f>F36*E36</f>
        <v>35436</v>
      </c>
      <c r="H36" s="569" t="s">
        <v>129</v>
      </c>
      <c r="I36" s="570" t="s">
        <v>256</v>
      </c>
      <c r="J36" s="570" t="str">
        <f>VLOOKUP(I36,[1]Presupuesto!$B$11:$C$565,2,0)</f>
        <v>AGUINALDO Y DECIMOCUARTO MES (11500-00)</v>
      </c>
      <c r="K36" s="535" t="s">
        <v>1364</v>
      </c>
      <c r="L36" s="98" t="s">
        <v>1748</v>
      </c>
    </row>
    <row r="37" spans="3:12" s="460" customFormat="1" ht="15.75" thickBot="1">
      <c r="C37" s="565" t="s">
        <v>59</v>
      </c>
      <c r="D37" s="569"/>
      <c r="E37" s="568">
        <v>1</v>
      </c>
      <c r="F37" s="568">
        <v>17718</v>
      </c>
      <c r="G37" s="568">
        <f>F37</f>
        <v>17718</v>
      </c>
      <c r="H37" s="569" t="s">
        <v>129</v>
      </c>
      <c r="I37" s="570" t="s">
        <v>256</v>
      </c>
      <c r="J37" s="570" t="str">
        <f>VLOOKUP(I37,[1]Presupuesto!$B$11:$C$565,2,0)</f>
        <v>AGUINALDO Y DECIMOCUARTO MES (11500-00)</v>
      </c>
      <c r="K37" s="535" t="s">
        <v>1364</v>
      </c>
      <c r="L37" s="98" t="s">
        <v>1748</v>
      </c>
    </row>
    <row r="38" spans="3:12" s="460" customFormat="1" ht="15.75" thickBot="1">
      <c r="C38" s="586" t="s">
        <v>1749</v>
      </c>
      <c r="D38" s="587">
        <v>1</v>
      </c>
      <c r="E38" s="588">
        <v>12</v>
      </c>
      <c r="F38" s="589">
        <v>7860</v>
      </c>
      <c r="G38" s="590">
        <f>D38*E38*F38</f>
        <v>94320</v>
      </c>
      <c r="H38" s="166" t="s">
        <v>129</v>
      </c>
      <c r="I38" s="591" t="s">
        <v>496</v>
      </c>
      <c r="J38" s="591" t="str">
        <f>VLOOKUP(I38,[1]Presupuesto!$B$11:$C$565,2,0)</f>
        <v>SUELDOS Y SALARIOS PERMANENTES</v>
      </c>
      <c r="K38" s="535" t="s">
        <v>1364</v>
      </c>
      <c r="L38" s="98" t="s">
        <v>1748</v>
      </c>
    </row>
    <row r="39" spans="3:12" s="460" customFormat="1">
      <c r="C39" s="565" t="s">
        <v>58</v>
      </c>
      <c r="D39" s="569"/>
      <c r="E39" s="568">
        <v>2</v>
      </c>
      <c r="F39" s="568">
        <v>7860</v>
      </c>
      <c r="G39" s="568">
        <f>F39</f>
        <v>7860</v>
      </c>
      <c r="H39" s="569" t="s">
        <v>129</v>
      </c>
      <c r="I39" s="570" t="s">
        <v>256</v>
      </c>
      <c r="J39" s="570" t="str">
        <f>VLOOKUP(I39,[1]Presupuesto!$B$11:$C$565,2,0)</f>
        <v>AGUINALDO Y DECIMOCUARTO MES (11500-00)</v>
      </c>
      <c r="K39" s="535" t="s">
        <v>1364</v>
      </c>
      <c r="L39" s="98" t="s">
        <v>1748</v>
      </c>
    </row>
    <row r="40" spans="3:12" s="460" customFormat="1" ht="15.75" thickBot="1">
      <c r="C40" s="565" t="s">
        <v>59</v>
      </c>
      <c r="D40" s="569"/>
      <c r="E40" s="568">
        <v>1</v>
      </c>
      <c r="F40" s="568">
        <v>7860</v>
      </c>
      <c r="G40" s="568">
        <f>F40</f>
        <v>7860</v>
      </c>
      <c r="H40" s="569" t="s">
        <v>129</v>
      </c>
      <c r="I40" s="570" t="s">
        <v>256</v>
      </c>
      <c r="J40" s="570" t="str">
        <f>VLOOKUP(I40,[1]Presupuesto!$B$11:$C$565,2,0)</f>
        <v>AGUINALDO Y DECIMOCUARTO MES (11500-00)</v>
      </c>
      <c r="K40" s="535" t="s">
        <v>1364</v>
      </c>
      <c r="L40" s="98" t="s">
        <v>1748</v>
      </c>
    </row>
    <row r="41" spans="3:12" s="460" customFormat="1" ht="15.75" thickBot="1">
      <c r="C41" s="586" t="s">
        <v>1750</v>
      </c>
      <c r="D41" s="587">
        <v>1</v>
      </c>
      <c r="E41" s="588">
        <v>12</v>
      </c>
      <c r="F41" s="589">
        <v>26369</v>
      </c>
      <c r="G41" s="590">
        <f>D41*E41*F41</f>
        <v>316428</v>
      </c>
      <c r="H41" s="166" t="s">
        <v>129</v>
      </c>
      <c r="I41" s="591" t="s">
        <v>496</v>
      </c>
      <c r="J41" s="591" t="str">
        <f>VLOOKUP(I41,[1]Presupuesto!$B$11:$C$565,2,0)</f>
        <v>SUELDOS Y SALARIOS PERMANENTES</v>
      </c>
      <c r="K41" s="535" t="s">
        <v>1364</v>
      </c>
      <c r="L41" s="98" t="s">
        <v>1748</v>
      </c>
    </row>
    <row r="42" spans="3:12" s="460" customFormat="1">
      <c r="C42" s="565" t="s">
        <v>58</v>
      </c>
      <c r="D42" s="569"/>
      <c r="E42" s="568">
        <v>2</v>
      </c>
      <c r="F42" s="568">
        <v>26369</v>
      </c>
      <c r="G42" s="568">
        <f>F42</f>
        <v>26369</v>
      </c>
      <c r="H42" s="569" t="s">
        <v>129</v>
      </c>
      <c r="I42" s="570" t="s">
        <v>256</v>
      </c>
      <c r="J42" s="570" t="str">
        <f>VLOOKUP(I42,[1]Presupuesto!$B$11:$C$565,2,0)</f>
        <v>AGUINALDO Y DECIMOCUARTO MES (11500-00)</v>
      </c>
      <c r="K42" s="535" t="s">
        <v>1364</v>
      </c>
      <c r="L42" s="98" t="s">
        <v>1748</v>
      </c>
    </row>
    <row r="43" spans="3:12" s="460" customFormat="1" ht="15.75" thickBot="1">
      <c r="C43" s="565" t="s">
        <v>59</v>
      </c>
      <c r="D43" s="569"/>
      <c r="E43" s="568">
        <v>1</v>
      </c>
      <c r="F43" s="568">
        <v>26369</v>
      </c>
      <c r="G43" s="568">
        <f>F43</f>
        <v>26369</v>
      </c>
      <c r="H43" s="569" t="s">
        <v>129</v>
      </c>
      <c r="I43" s="570" t="s">
        <v>256</v>
      </c>
      <c r="J43" s="570" t="str">
        <f>VLOOKUP(I43,[1]Presupuesto!$B$11:$C$565,2,0)</f>
        <v>AGUINALDO Y DECIMOCUARTO MES (11500-00)</v>
      </c>
      <c r="K43" s="535" t="s">
        <v>1364</v>
      </c>
      <c r="L43" s="98" t="s">
        <v>1748</v>
      </c>
    </row>
    <row r="44" spans="3:12" s="460" customFormat="1" ht="15.75" thickBot="1">
      <c r="C44" s="592" t="s">
        <v>1751</v>
      </c>
      <c r="D44" s="587">
        <v>1</v>
      </c>
      <c r="E44" s="588">
        <v>12</v>
      </c>
      <c r="F44" s="589">
        <v>15060</v>
      </c>
      <c r="G44" s="590">
        <f>D44*E44*F44</f>
        <v>180720</v>
      </c>
      <c r="H44" s="166" t="s">
        <v>129</v>
      </c>
      <c r="I44" s="591" t="s">
        <v>498</v>
      </c>
      <c r="J44" s="591" t="str">
        <f>VLOOKUP(I44,[1]Presupuesto!$B$11:$C$565,2,0)</f>
        <v>PAGOS A PERSONAL NO CLASIFICADO</v>
      </c>
      <c r="K44" s="535" t="s">
        <v>1364</v>
      </c>
      <c r="L44" s="98" t="s">
        <v>1748</v>
      </c>
    </row>
    <row r="45" spans="3:12" s="460" customFormat="1">
      <c r="C45" s="565" t="s">
        <v>58</v>
      </c>
      <c r="D45" s="569"/>
      <c r="E45" s="568">
        <v>2</v>
      </c>
      <c r="F45" s="568">
        <v>15060</v>
      </c>
      <c r="G45" s="568">
        <f>F45*E45</f>
        <v>30120</v>
      </c>
      <c r="H45" s="569" t="s">
        <v>129</v>
      </c>
      <c r="I45" s="570" t="s">
        <v>256</v>
      </c>
      <c r="J45" s="570" t="str">
        <f>VLOOKUP(I45,[1]Presupuesto!$B$11:$C$565,2,0)</f>
        <v>AGUINALDO Y DECIMOCUARTO MES (11500-00)</v>
      </c>
      <c r="K45" s="535" t="s">
        <v>1364</v>
      </c>
      <c r="L45" s="98" t="s">
        <v>1748</v>
      </c>
    </row>
    <row r="46" spans="3:12" s="460" customFormat="1" ht="15.75" thickBot="1">
      <c r="C46" s="565" t="s">
        <v>59</v>
      </c>
      <c r="D46" s="569"/>
      <c r="E46" s="568">
        <v>1</v>
      </c>
      <c r="F46" s="568">
        <v>15060</v>
      </c>
      <c r="G46" s="568">
        <f>F46</f>
        <v>15060</v>
      </c>
      <c r="H46" s="569" t="s">
        <v>129</v>
      </c>
      <c r="I46" s="570" t="s">
        <v>256</v>
      </c>
      <c r="J46" s="570" t="str">
        <f>VLOOKUP(I46,[1]Presupuesto!$B$11:$C$565,2,0)</f>
        <v>AGUINALDO Y DECIMOCUARTO MES (11500-00)</v>
      </c>
      <c r="K46" s="535" t="s">
        <v>1364</v>
      </c>
      <c r="L46" s="98" t="s">
        <v>1748</v>
      </c>
    </row>
    <row r="47" spans="3:12" s="460" customFormat="1" ht="15.75" thickBot="1">
      <c r="C47" s="592" t="s">
        <v>1752</v>
      </c>
      <c r="D47" s="587">
        <v>2</v>
      </c>
      <c r="E47" s="588">
        <v>12</v>
      </c>
      <c r="F47" s="589">
        <v>15060</v>
      </c>
      <c r="G47" s="590">
        <f>D47*E47*F47</f>
        <v>361440</v>
      </c>
      <c r="H47" s="166" t="s">
        <v>129</v>
      </c>
      <c r="I47" s="591" t="s">
        <v>496</v>
      </c>
      <c r="J47" s="591" t="str">
        <f>VLOOKUP(I47,[1]Presupuesto!$B$11:$C$565,2,0)</f>
        <v>SUELDOS Y SALARIOS PERMANENTES</v>
      </c>
      <c r="K47" s="535" t="s">
        <v>1364</v>
      </c>
      <c r="L47" s="98" t="s">
        <v>1748</v>
      </c>
    </row>
    <row r="48" spans="3:12" s="460" customFormat="1">
      <c r="C48" s="565" t="s">
        <v>58</v>
      </c>
      <c r="D48" s="569">
        <v>2</v>
      </c>
      <c r="E48" s="568">
        <v>2</v>
      </c>
      <c r="F48" s="568">
        <v>15060</v>
      </c>
      <c r="G48" s="568">
        <f>F48*E48*D48</f>
        <v>60240</v>
      </c>
      <c r="H48" s="569" t="s">
        <v>129</v>
      </c>
      <c r="I48" s="570" t="s">
        <v>256</v>
      </c>
      <c r="J48" s="570" t="str">
        <f>VLOOKUP(I48,[1]Presupuesto!$B$11:$C$565,2,0)</f>
        <v>AGUINALDO Y DECIMOCUARTO MES (11500-00)</v>
      </c>
      <c r="K48" s="535" t="s">
        <v>1364</v>
      </c>
      <c r="L48" s="98" t="s">
        <v>1748</v>
      </c>
    </row>
    <row r="49" spans="3:12" s="460" customFormat="1" ht="15.75" thickBot="1">
      <c r="C49" s="565" t="s">
        <v>59</v>
      </c>
      <c r="D49" s="569">
        <v>2</v>
      </c>
      <c r="E49" s="568">
        <v>1</v>
      </c>
      <c r="F49" s="568">
        <v>15060</v>
      </c>
      <c r="G49" s="568">
        <f>F49*E49*D49</f>
        <v>30120</v>
      </c>
      <c r="H49" s="569" t="s">
        <v>129</v>
      </c>
      <c r="I49" s="570" t="s">
        <v>256</v>
      </c>
      <c r="J49" s="570" t="str">
        <f>VLOOKUP(I49,[1]Presupuesto!$B$11:$C$565,2,0)</f>
        <v>AGUINALDO Y DECIMOCUARTO MES (11500-00)</v>
      </c>
      <c r="K49" s="535" t="s">
        <v>1364</v>
      </c>
      <c r="L49" s="98" t="s">
        <v>1748</v>
      </c>
    </row>
    <row r="50" spans="3:12" s="460" customFormat="1" ht="15.75" thickBot="1">
      <c r="C50" s="592" t="s">
        <v>1753</v>
      </c>
      <c r="D50" s="587">
        <v>1</v>
      </c>
      <c r="E50" s="588">
        <v>12</v>
      </c>
      <c r="F50" s="589">
        <v>26369</v>
      </c>
      <c r="G50" s="590">
        <f>D50*E50*F50</f>
        <v>316428</v>
      </c>
      <c r="H50" s="166" t="s">
        <v>129</v>
      </c>
      <c r="I50" s="591" t="s">
        <v>496</v>
      </c>
      <c r="J50" s="591" t="str">
        <f>VLOOKUP(I50,[1]Presupuesto!$B$11:$C$565,2,0)</f>
        <v>SUELDOS Y SALARIOS PERMANENTES</v>
      </c>
      <c r="K50" s="535" t="s">
        <v>1364</v>
      </c>
      <c r="L50" s="98" t="s">
        <v>1748</v>
      </c>
    </row>
    <row r="51" spans="3:12" s="460" customFormat="1">
      <c r="C51" s="565" t="s">
        <v>58</v>
      </c>
      <c r="D51" s="569"/>
      <c r="E51" s="568">
        <v>2</v>
      </c>
      <c r="F51" s="568">
        <v>26369</v>
      </c>
      <c r="G51" s="568">
        <f>F51*E51</f>
        <v>52738</v>
      </c>
      <c r="H51" s="569" t="s">
        <v>129</v>
      </c>
      <c r="I51" s="570" t="s">
        <v>256</v>
      </c>
      <c r="J51" s="570" t="str">
        <f>VLOOKUP(I51,[1]Presupuesto!$B$11:$C$565,2,0)</f>
        <v>AGUINALDO Y DECIMOCUARTO MES (11500-00)</v>
      </c>
      <c r="K51" s="535" t="s">
        <v>1364</v>
      </c>
      <c r="L51" s="98" t="s">
        <v>1748</v>
      </c>
    </row>
    <row r="52" spans="3:12" s="460" customFormat="1" ht="15.75" thickBot="1">
      <c r="C52" s="565" t="s">
        <v>59</v>
      </c>
      <c r="D52" s="569"/>
      <c r="E52" s="568">
        <v>1</v>
      </c>
      <c r="F52" s="568">
        <v>26369</v>
      </c>
      <c r="G52" s="568">
        <f>F52</f>
        <v>26369</v>
      </c>
      <c r="H52" s="569" t="s">
        <v>129</v>
      </c>
      <c r="I52" s="570" t="s">
        <v>256</v>
      </c>
      <c r="J52" s="570" t="str">
        <f>VLOOKUP(I52,[1]Presupuesto!$B$11:$C$565,2,0)</f>
        <v>AGUINALDO Y DECIMOCUARTO MES (11500-00)</v>
      </c>
      <c r="K52" s="535" t="s">
        <v>1364</v>
      </c>
      <c r="L52" s="98" t="s">
        <v>1748</v>
      </c>
    </row>
    <row r="53" spans="3:12" s="460" customFormat="1" ht="15.75" thickBot="1">
      <c r="C53" s="592" t="s">
        <v>1754</v>
      </c>
      <c r="D53" s="587">
        <v>1</v>
      </c>
      <c r="E53" s="588">
        <v>12</v>
      </c>
      <c r="F53" s="589">
        <v>50353</v>
      </c>
      <c r="G53" s="590">
        <f>D53*E53*F53</f>
        <v>604236</v>
      </c>
      <c r="H53" s="166" t="s">
        <v>129</v>
      </c>
      <c r="I53" s="591" t="s">
        <v>496</v>
      </c>
      <c r="J53" s="591" t="str">
        <f>VLOOKUP(I53,[1]Presupuesto!$B$11:$C$565,2,0)</f>
        <v>SUELDOS Y SALARIOS PERMANENTES</v>
      </c>
      <c r="K53" s="535" t="s">
        <v>1364</v>
      </c>
      <c r="L53" s="98" t="s">
        <v>1748</v>
      </c>
    </row>
    <row r="54" spans="3:12" s="460" customFormat="1">
      <c r="C54" s="565" t="s">
        <v>58</v>
      </c>
      <c r="D54" s="569"/>
      <c r="E54" s="568">
        <v>2</v>
      </c>
      <c r="F54" s="568">
        <v>50353</v>
      </c>
      <c r="G54" s="568">
        <f>F54*E54</f>
        <v>100706</v>
      </c>
      <c r="H54" s="569" t="s">
        <v>129</v>
      </c>
      <c r="I54" s="570" t="s">
        <v>256</v>
      </c>
      <c r="J54" s="570" t="str">
        <f>VLOOKUP(I54,[1]Presupuesto!$B$11:$C$565,2,0)</f>
        <v>AGUINALDO Y DECIMOCUARTO MES (11500-00)</v>
      </c>
      <c r="K54" s="535" t="s">
        <v>1364</v>
      </c>
      <c r="L54" s="98" t="s">
        <v>1748</v>
      </c>
    </row>
    <row r="55" spans="3:12" s="460" customFormat="1" ht="15.75" thickBot="1">
      <c r="C55" s="565" t="s">
        <v>59</v>
      </c>
      <c r="D55" s="569"/>
      <c r="E55" s="568">
        <v>1</v>
      </c>
      <c r="F55" s="568">
        <v>50353</v>
      </c>
      <c r="G55" s="568">
        <f>F55</f>
        <v>50353</v>
      </c>
      <c r="H55" s="569" t="s">
        <v>129</v>
      </c>
      <c r="I55" s="570" t="s">
        <v>256</v>
      </c>
      <c r="J55" s="570" t="str">
        <f>VLOOKUP(I55,[1]Presupuesto!$B$11:$C$565,2,0)</f>
        <v>AGUINALDO Y DECIMOCUARTO MES (11500-00)</v>
      </c>
      <c r="K55" s="535" t="s">
        <v>1364</v>
      </c>
      <c r="L55" s="98" t="s">
        <v>1748</v>
      </c>
    </row>
    <row r="56" spans="3:12" s="460" customFormat="1" ht="15.75" thickBot="1">
      <c r="C56" s="592" t="s">
        <v>1755</v>
      </c>
      <c r="D56" s="587">
        <v>1</v>
      </c>
      <c r="E56" s="588">
        <v>12</v>
      </c>
      <c r="F56" s="589">
        <v>9500</v>
      </c>
      <c r="G56" s="590">
        <f>D56*E56*F56</f>
        <v>114000</v>
      </c>
      <c r="H56" s="166" t="s">
        <v>129</v>
      </c>
      <c r="I56" s="591" t="s">
        <v>496</v>
      </c>
      <c r="J56" s="591" t="str">
        <f>VLOOKUP(I56,[1]Presupuesto!$B$11:$C$565,2,0)</f>
        <v>SUELDOS Y SALARIOS PERMANENTES</v>
      </c>
      <c r="K56" s="535" t="s">
        <v>1364</v>
      </c>
      <c r="L56" s="98" t="s">
        <v>1748</v>
      </c>
    </row>
    <row r="57" spans="3:12" s="460" customFormat="1">
      <c r="C57" s="565" t="s">
        <v>58</v>
      </c>
      <c r="D57" s="569"/>
      <c r="E57" s="568">
        <v>2</v>
      </c>
      <c r="F57" s="568">
        <v>9500</v>
      </c>
      <c r="G57" s="568">
        <f>F57*E57</f>
        <v>19000</v>
      </c>
      <c r="H57" s="569" t="s">
        <v>129</v>
      </c>
      <c r="I57" s="570" t="s">
        <v>256</v>
      </c>
      <c r="J57" s="570" t="str">
        <f>VLOOKUP(I57,[1]Presupuesto!$B$11:$C$565,2,0)</f>
        <v>AGUINALDO Y DECIMOCUARTO MES (11500-00)</v>
      </c>
      <c r="K57" s="535" t="s">
        <v>1364</v>
      </c>
      <c r="L57" s="98" t="s">
        <v>1748</v>
      </c>
    </row>
    <row r="58" spans="3:12" s="460" customFormat="1" ht="15.75" thickBot="1">
      <c r="C58" s="565" t="s">
        <v>59</v>
      </c>
      <c r="D58" s="569"/>
      <c r="E58" s="568">
        <v>1</v>
      </c>
      <c r="F58" s="568">
        <v>9500</v>
      </c>
      <c r="G58" s="568">
        <f>F58</f>
        <v>9500</v>
      </c>
      <c r="H58" s="569" t="s">
        <v>129</v>
      </c>
      <c r="I58" s="570" t="s">
        <v>256</v>
      </c>
      <c r="J58" s="570" t="str">
        <f>VLOOKUP(I58,[1]Presupuesto!$B$11:$C$565,2,0)</f>
        <v>AGUINALDO Y DECIMOCUARTO MES (11500-00)</v>
      </c>
      <c r="K58" s="535" t="s">
        <v>1364</v>
      </c>
      <c r="L58" s="98" t="s">
        <v>1748</v>
      </c>
    </row>
    <row r="59" spans="3:12" s="460" customFormat="1" ht="15.75" thickBot="1">
      <c r="C59" s="592" t="s">
        <v>1756</v>
      </c>
      <c r="D59" s="587">
        <v>1</v>
      </c>
      <c r="E59" s="588">
        <v>12</v>
      </c>
      <c r="F59" s="589">
        <v>28818.59</v>
      </c>
      <c r="G59" s="590">
        <f>D59*E59*F59</f>
        <v>345823.08</v>
      </c>
      <c r="H59" s="166" t="s">
        <v>129</v>
      </c>
      <c r="I59" s="591" t="s">
        <v>496</v>
      </c>
      <c r="J59" s="591" t="str">
        <f>VLOOKUP(I59,[1]Presupuesto!$B$11:$C$565,2,0)</f>
        <v>SUELDOS Y SALARIOS PERMANENTES</v>
      </c>
      <c r="K59" s="535" t="s">
        <v>1364</v>
      </c>
      <c r="L59" s="98" t="s">
        <v>1748</v>
      </c>
    </row>
    <row r="60" spans="3:12" s="460" customFormat="1">
      <c r="C60" s="565" t="s">
        <v>58</v>
      </c>
      <c r="D60" s="569"/>
      <c r="E60" s="568">
        <v>2</v>
      </c>
      <c r="F60" s="568">
        <v>28818.59</v>
      </c>
      <c r="G60" s="568">
        <f>F60*E60</f>
        <v>57637.18</v>
      </c>
      <c r="H60" s="569" t="s">
        <v>129</v>
      </c>
      <c r="I60" s="570" t="s">
        <v>256</v>
      </c>
      <c r="J60" s="570" t="str">
        <f>VLOOKUP(I60,[1]Presupuesto!$B$11:$C$565,2,0)</f>
        <v>AGUINALDO Y DECIMOCUARTO MES (11500-00)</v>
      </c>
      <c r="K60" s="535" t="s">
        <v>1364</v>
      </c>
      <c r="L60" s="98" t="s">
        <v>1748</v>
      </c>
    </row>
    <row r="61" spans="3:12" s="460" customFormat="1" ht="15.75" thickBot="1">
      <c r="C61" s="565" t="s">
        <v>59</v>
      </c>
      <c r="D61" s="569"/>
      <c r="E61" s="568">
        <v>1</v>
      </c>
      <c r="F61" s="568">
        <v>28818.59</v>
      </c>
      <c r="G61" s="568">
        <f>F61</f>
        <v>28818.59</v>
      </c>
      <c r="H61" s="569" t="s">
        <v>129</v>
      </c>
      <c r="I61" s="570" t="s">
        <v>256</v>
      </c>
      <c r="J61" s="570" t="str">
        <f>VLOOKUP(I61,[1]Presupuesto!$B$11:$C$565,2,0)</f>
        <v>AGUINALDO Y DECIMOCUARTO MES (11500-00)</v>
      </c>
      <c r="K61" s="535" t="s">
        <v>1364</v>
      </c>
      <c r="L61" s="98" t="s">
        <v>1748</v>
      </c>
    </row>
    <row r="62" spans="3:12" s="460" customFormat="1" ht="15.75" thickBot="1">
      <c r="C62" s="592" t="s">
        <v>1757</v>
      </c>
      <c r="D62" s="587">
        <v>1</v>
      </c>
      <c r="E62" s="588">
        <v>5</v>
      </c>
      <c r="F62" s="589">
        <v>28819</v>
      </c>
      <c r="G62" s="590">
        <f>F62*E62</f>
        <v>144095</v>
      </c>
      <c r="H62" s="166" t="s">
        <v>129</v>
      </c>
      <c r="I62" s="591" t="s">
        <v>496</v>
      </c>
      <c r="J62" s="591" t="s">
        <v>497</v>
      </c>
      <c r="K62" s="535" t="s">
        <v>1364</v>
      </c>
      <c r="L62" s="98"/>
    </row>
    <row r="63" spans="3:12" s="460" customFormat="1">
      <c r="C63" s="565" t="s">
        <v>58</v>
      </c>
      <c r="D63" s="569"/>
      <c r="E63" s="568">
        <v>2</v>
      </c>
      <c r="F63" s="568">
        <v>28819</v>
      </c>
      <c r="G63" s="568">
        <f>F63*E63</f>
        <v>57638</v>
      </c>
      <c r="H63" s="569" t="s">
        <v>129</v>
      </c>
      <c r="I63" s="570" t="s">
        <v>256</v>
      </c>
      <c r="J63" s="570" t="s">
        <v>139</v>
      </c>
      <c r="K63" s="535" t="s">
        <v>1364</v>
      </c>
      <c r="L63" s="98"/>
    </row>
    <row r="64" spans="3:12" s="460" customFormat="1" ht="15.75" thickBot="1">
      <c r="C64" s="565" t="s">
        <v>59</v>
      </c>
      <c r="D64" s="569"/>
      <c r="E64" s="568">
        <v>1</v>
      </c>
      <c r="F64" s="568">
        <v>28819</v>
      </c>
      <c r="G64" s="568">
        <f>F64*E64</f>
        <v>28819</v>
      </c>
      <c r="H64" s="569" t="s">
        <v>129</v>
      </c>
      <c r="I64" s="570" t="s">
        <v>256</v>
      </c>
      <c r="J64" s="570" t="s">
        <v>505</v>
      </c>
      <c r="K64" s="535" t="s">
        <v>1364</v>
      </c>
      <c r="L64" s="98"/>
    </row>
    <row r="65" spans="3:12" s="460" customFormat="1" ht="15.75" thickBot="1">
      <c r="C65" s="592" t="s">
        <v>1758</v>
      </c>
      <c r="D65" s="587">
        <v>1</v>
      </c>
      <c r="E65" s="588">
        <v>24</v>
      </c>
      <c r="F65" s="589">
        <v>4000</v>
      </c>
      <c r="G65" s="590">
        <f>D65*E65*F65</f>
        <v>96000</v>
      </c>
      <c r="H65" s="166" t="s">
        <v>129</v>
      </c>
      <c r="I65" s="591" t="s">
        <v>705</v>
      </c>
      <c r="J65" s="591" t="str">
        <f>VLOOKUP(I65,[1]Presupuesto!$B$11:$C$565,2,0)</f>
        <v>OTROS SERVICIOS TECNICOS Y PROFESIONALES</v>
      </c>
      <c r="K65" s="535" t="s">
        <v>1364</v>
      </c>
      <c r="L65" s="98" t="s">
        <v>1748</v>
      </c>
    </row>
    <row r="66" spans="3:12" s="460" customFormat="1" ht="15.75" hidden="1" thickBot="1">
      <c r="C66" s="565" t="s">
        <v>58</v>
      </c>
      <c r="D66" s="569"/>
      <c r="E66" s="568">
        <v>2</v>
      </c>
      <c r="F66" s="568"/>
      <c r="G66" s="568">
        <f>F66</f>
        <v>0</v>
      </c>
      <c r="H66" s="569" t="s">
        <v>129</v>
      </c>
      <c r="I66" s="570" t="s">
        <v>705</v>
      </c>
      <c r="J66" s="570" t="str">
        <f>VLOOKUP(I66,[1]Presupuesto!$B$11:$C$565,2,0)</f>
        <v>OTROS SERVICIOS TECNICOS Y PROFESIONALES</v>
      </c>
      <c r="K66" s="535" t="s">
        <v>1364</v>
      </c>
      <c r="L66" s="98" t="s">
        <v>1748</v>
      </c>
    </row>
    <row r="67" spans="3:12" s="460" customFormat="1" ht="15.75" hidden="1" thickBot="1">
      <c r="C67" s="565" t="s">
        <v>59</v>
      </c>
      <c r="D67" s="569"/>
      <c r="E67" s="568">
        <v>1</v>
      </c>
      <c r="F67" s="568"/>
      <c r="G67" s="568">
        <f>F67</f>
        <v>0</v>
      </c>
      <c r="H67" s="569" t="s">
        <v>129</v>
      </c>
      <c r="I67" s="570" t="s">
        <v>705</v>
      </c>
      <c r="J67" s="570" t="str">
        <f>VLOOKUP(I67,[1]Presupuesto!$B$11:$C$565,2,0)</f>
        <v>OTROS SERVICIOS TECNICOS Y PROFESIONALES</v>
      </c>
      <c r="K67" s="535" t="s">
        <v>1364</v>
      </c>
      <c r="L67" s="98" t="s">
        <v>1748</v>
      </c>
    </row>
    <row r="68" spans="3:12" s="460" customFormat="1" ht="15.75" thickBot="1">
      <c r="C68" s="592" t="s">
        <v>1759</v>
      </c>
      <c r="D68" s="587">
        <v>1</v>
      </c>
      <c r="E68" s="588">
        <v>11</v>
      </c>
      <c r="F68" s="589">
        <v>43779.9</v>
      </c>
      <c r="G68" s="590">
        <f>D68*E68*F68</f>
        <v>481578.9</v>
      </c>
      <c r="H68" s="166" t="s">
        <v>129</v>
      </c>
      <c r="I68" s="591" t="s">
        <v>496</v>
      </c>
      <c r="J68" s="591" t="str">
        <f>VLOOKUP(I68,[1]Presupuesto!$B$11:$C$565,2,0)</f>
        <v>SUELDOS Y SALARIOS PERMANENTES</v>
      </c>
      <c r="K68" s="535" t="s">
        <v>1364</v>
      </c>
      <c r="L68" s="98" t="s">
        <v>1748</v>
      </c>
    </row>
    <row r="69" spans="3:12" s="460" customFormat="1">
      <c r="C69" s="565" t="s">
        <v>58</v>
      </c>
      <c r="D69" s="569"/>
      <c r="E69" s="568">
        <v>2</v>
      </c>
      <c r="F69" s="568">
        <v>43779.9</v>
      </c>
      <c r="G69" s="568">
        <f>F69*E69</f>
        <v>87559.8</v>
      </c>
      <c r="H69" s="569" t="s">
        <v>129</v>
      </c>
      <c r="I69" s="570" t="s">
        <v>256</v>
      </c>
      <c r="J69" s="570" t="str">
        <f>VLOOKUP(I69,[1]Presupuesto!$B$11:$C$565,2,0)</f>
        <v>AGUINALDO Y DECIMOCUARTO MES (11500-00)</v>
      </c>
      <c r="K69" s="535" t="s">
        <v>1364</v>
      </c>
      <c r="L69" s="98" t="s">
        <v>1748</v>
      </c>
    </row>
    <row r="70" spans="3:12" s="460" customFormat="1">
      <c r="C70" s="565" t="s">
        <v>59</v>
      </c>
      <c r="D70" s="569"/>
      <c r="E70" s="568">
        <v>1</v>
      </c>
      <c r="F70" s="568">
        <v>43779.9</v>
      </c>
      <c r="G70" s="568">
        <f>F70</f>
        <v>43779.9</v>
      </c>
      <c r="H70" s="569" t="s">
        <v>129</v>
      </c>
      <c r="I70" s="570" t="s">
        <v>256</v>
      </c>
      <c r="J70" s="570" t="str">
        <f>VLOOKUP(I70,[1]Presupuesto!$B$11:$C$565,2,0)</f>
        <v>AGUINALDO Y DECIMOCUARTO MES (11500-00)</v>
      </c>
      <c r="K70" s="535" t="s">
        <v>1364</v>
      </c>
      <c r="L70" s="98" t="s">
        <v>1748</v>
      </c>
    </row>
    <row r="71" spans="3:12" s="460" customFormat="1">
      <c r="C71" s="177"/>
      <c r="D71" s="31"/>
      <c r="E71" s="93"/>
      <c r="F71" s="93"/>
      <c r="G71" s="93"/>
      <c r="H71" s="76"/>
      <c r="I71" s="76"/>
      <c r="J71" s="76"/>
      <c r="K71" s="153"/>
    </row>
    <row r="72" spans="3:12" s="460" customFormat="1">
      <c r="C72" s="177"/>
      <c r="D72" s="31"/>
      <c r="E72" s="93"/>
      <c r="F72" s="93"/>
      <c r="G72" s="93"/>
      <c r="H72" s="76"/>
      <c r="I72" s="76"/>
      <c r="J72" s="76"/>
      <c r="K72" s="153"/>
    </row>
    <row r="74" spans="3:12" ht="15.75" thickBot="1">
      <c r="K74" s="153"/>
    </row>
    <row r="75" spans="3:12" ht="15.75" thickBot="1">
      <c r="C75" s="69" t="s">
        <v>43</v>
      </c>
      <c r="D75" s="30">
        <f>SUM(G82:G132)</f>
        <v>0</v>
      </c>
      <c r="E75" s="93"/>
      <c r="F75" s="93"/>
      <c r="G75" s="93"/>
      <c r="H75" s="76"/>
      <c r="I75" s="76"/>
      <c r="J75" s="76"/>
      <c r="K75" s="153"/>
    </row>
    <row r="76" spans="3:12">
      <c r="D76" s="31"/>
      <c r="E76" s="93"/>
      <c r="F76" s="93"/>
      <c r="G76" s="93"/>
      <c r="H76" s="76"/>
      <c r="I76" s="76"/>
      <c r="J76" s="76"/>
      <c r="K76" s="153"/>
    </row>
    <row r="77" spans="3:12">
      <c r="D77" s="31"/>
      <c r="E77" s="93"/>
      <c r="F77" s="93"/>
      <c r="G77" s="93"/>
      <c r="H77" s="76"/>
      <c r="I77" s="76"/>
      <c r="J77" s="76"/>
      <c r="K77" s="153"/>
    </row>
    <row r="78" spans="3:12" ht="15.75">
      <c r="C78" s="202" t="s">
        <v>392</v>
      </c>
      <c r="D78" s="364"/>
      <c r="E78" s="93"/>
      <c r="F78" s="93"/>
      <c r="G78" s="93"/>
      <c r="H78" s="76"/>
      <c r="I78" s="76"/>
      <c r="J78" s="76"/>
      <c r="K78" s="153"/>
    </row>
    <row r="79" spans="3:12" ht="18.75">
      <c r="C79" s="210" t="e">
        <f>IFERROR(VLOOKUP(D78,'1. Desarrollo e Innov. Curricu.'!$E:$F,2,FALSE),IFERROR(VLOOKUP(D78,'2. Investigación Científica'!$E:$F,2,FALSE),IFERROR(VLOOKUP(D78,'3. Vinculación Univ. Sociedad'!$E:$F,2,FALSE),IFERROR(VLOOKUP(D78,'4. Docencia y Profesorado Univ.'!$E:$F,2,FALSE),IFERROR(VLOOKUP(D78,'5. Estudiantes y Graduados'!$E:$F,2,FALSE),IFERROR(VLOOKUP(D78,'11. Gestion Administrativa'!$E:$F,2,FALSE),IFERROR(VLOOKUP(D78,'13. Gestión Académica'!$E:$F,2,FALSE),IFERROR(VLOOKUP(D78,'8. Asegura. de la Calid. y M'!$E:$F,2,FALSE),IFERROR(VLOOKUP(D78,'6. Gestión del Conocimiento'!$E:$F,2,FALSE),IFERROR(VLOOKUP(D78,'15. Gobernabilidad y Proceso...'!$E:$F,2,FALSE),IFERROR(VLOOKUP(D78,'12. Gestión del Talento Humano'!$E:$F,2,FALSE),IFERROR(VLOOKUP(D78,'14. Internacional... de la E.S.'!$E:$F,2,FALSE),IFERROR(VLOOKUP(D78,'10. Posgrado'!$E:$F,2,FALSE),IFERROR(VLOOKUP(D78,'17. Gestión TIC'!$E:$F,2,FALSE),IFERROR(VLOOKUP(D78,'16. Desa. del Sistema Educ.Sup.'!$E:$F,2,FALSE),IFERROR(VLOOKUP(D78,'9. Cultura de Inno. Insti...'!$E:$F,2,FALSE),VLOOKUP(D78,'7. Lo Esencial de la Reforma U.'!$E:$F,2,0)))))))))))))))))</f>
        <v>#N/A</v>
      </c>
      <c r="D79" s="31"/>
      <c r="E79" s="93"/>
      <c r="F79" s="93"/>
      <c r="G79" s="93"/>
      <c r="H79" s="76"/>
      <c r="I79" s="76"/>
      <c r="J79" s="76"/>
      <c r="K79" s="153"/>
    </row>
    <row r="80" spans="3:12" ht="15.75" thickBot="1">
      <c r="C80" s="177"/>
      <c r="D80" s="31"/>
      <c r="E80" s="93"/>
      <c r="F80" s="93"/>
      <c r="G80" s="93"/>
      <c r="H80" s="76"/>
      <c r="I80" s="76"/>
      <c r="J80" s="76"/>
      <c r="K80" s="153"/>
    </row>
    <row r="81" spans="3:12" ht="30.75" thickBot="1">
      <c r="C81" s="134" t="s">
        <v>44</v>
      </c>
      <c r="D81" s="138" t="s">
        <v>55</v>
      </c>
      <c r="E81" s="170" t="s">
        <v>56</v>
      </c>
      <c r="F81" s="138" t="s">
        <v>57</v>
      </c>
      <c r="G81" s="135" t="s">
        <v>27</v>
      </c>
      <c r="H81" s="133" t="s">
        <v>131</v>
      </c>
      <c r="I81" s="136" t="s">
        <v>46</v>
      </c>
      <c r="J81" s="136" t="s">
        <v>132</v>
      </c>
      <c r="K81" s="136" t="s">
        <v>410</v>
      </c>
      <c r="L81" s="136" t="s">
        <v>411</v>
      </c>
    </row>
    <row r="82" spans="3:12" ht="15.75" hidden="1" thickBot="1">
      <c r="C82" s="137" t="s">
        <v>482</v>
      </c>
      <c r="D82" s="199"/>
      <c r="E82" s="152">
        <v>12</v>
      </c>
      <c r="F82" s="304">
        <f>HLOOKUP($C82,$BZ$2:$CM$3,2,0)</f>
        <v>43674.39</v>
      </c>
      <c r="G82" s="113">
        <f>D82*E82*F82</f>
        <v>0</v>
      </c>
      <c r="H82" s="166"/>
      <c r="I82" s="114" t="s">
        <v>496</v>
      </c>
      <c r="J82" s="114" t="str">
        <f>VLOOKUP(I82,Presupuesto!$B$11:$C$565,2,0)</f>
        <v>SUELDOS Y SALARIOS PERMANENTES</v>
      </c>
      <c r="K82" s="218" t="s">
        <v>1454</v>
      </c>
      <c r="L82" s="98" t="s">
        <v>394</v>
      </c>
    </row>
    <row r="83" spans="3:12" hidden="1">
      <c r="C83" s="171" t="s">
        <v>58</v>
      </c>
      <c r="D83" s="163"/>
      <c r="E83" s="154">
        <v>0</v>
      </c>
      <c r="F83" s="100">
        <f>IF(E82=0,"",(G82/E82)/12*E82)</f>
        <v>0</v>
      </c>
      <c r="G83" s="97">
        <f>F83</f>
        <v>0</v>
      </c>
      <c r="H83" s="164"/>
      <c r="I83" s="116" t="s">
        <v>516</v>
      </c>
      <c r="J83" s="116" t="str">
        <f>VLOOKUP(I83,Presupuesto!$B$11:$C$565,2,0)</f>
        <v>AGUINALDO Y DECIMO CUARTO MES</v>
      </c>
      <c r="K83" s="98" t="str">
        <f t="shared" ref="K83:K114" si="0">$K$82</f>
        <v>Posgrado</v>
      </c>
      <c r="L83" s="98" t="s">
        <v>412</v>
      </c>
    </row>
    <row r="84" spans="3:12" hidden="1">
      <c r="C84" s="172" t="s">
        <v>59</v>
      </c>
      <c r="D84" s="163"/>
      <c r="E84" s="154">
        <v>0</v>
      </c>
      <c r="F84" s="117">
        <f>IF(E82&lt;6,"",((E82-6)/12)*(G82/E82))</f>
        <v>0</v>
      </c>
      <c r="G84" s="97">
        <f>F84</f>
        <v>0</v>
      </c>
      <c r="H84" s="164"/>
      <c r="I84" s="101" t="s">
        <v>519</v>
      </c>
      <c r="J84" s="101" t="str">
        <f>VLOOKUP(I84,Presupuesto!$B$11:$C$565,2,0)</f>
        <v>DECIMOCUARTO MES</v>
      </c>
      <c r="K84" s="98" t="str">
        <f t="shared" si="0"/>
        <v>Posgrado</v>
      </c>
      <c r="L84" s="98" t="s">
        <v>395</v>
      </c>
    </row>
    <row r="85" spans="3:12" ht="15.75" hidden="1" thickBot="1">
      <c r="C85" s="137" t="s">
        <v>483</v>
      </c>
      <c r="D85" s="199"/>
      <c r="E85" s="152">
        <v>12</v>
      </c>
      <c r="F85" s="304">
        <f>HLOOKUP($C85,$BZ$2:$CM$3,2,0)</f>
        <v>39703.99</v>
      </c>
      <c r="G85" s="113">
        <f>D85*E85*F85</f>
        <v>0</v>
      </c>
      <c r="H85" s="166"/>
      <c r="I85" s="114" t="s">
        <v>496</v>
      </c>
      <c r="J85" s="114" t="str">
        <f>VLOOKUP(I85,Presupuesto!$B$11:$C$565,2,0)</f>
        <v>SUELDOS Y SALARIOS PERMANENTES</v>
      </c>
      <c r="K85" s="98" t="str">
        <f t="shared" si="0"/>
        <v>Posgrado</v>
      </c>
      <c r="L85" s="98" t="s">
        <v>395</v>
      </c>
    </row>
    <row r="86" spans="3:12" hidden="1">
      <c r="C86" s="171" t="s">
        <v>58</v>
      </c>
      <c r="D86" s="163"/>
      <c r="E86" s="154">
        <v>0</v>
      </c>
      <c r="F86" s="100">
        <f>IF(E85=0,"",(G85/E85)/12*E85)</f>
        <v>0</v>
      </c>
      <c r="G86" s="97">
        <f>F86</f>
        <v>0</v>
      </c>
      <c r="H86" s="164"/>
      <c r="I86" s="116" t="s">
        <v>516</v>
      </c>
      <c r="J86" s="116" t="str">
        <f>VLOOKUP(I86,Presupuesto!$B$11:$C$565,2,0)</f>
        <v>AGUINALDO Y DECIMO CUARTO MES</v>
      </c>
      <c r="K86" s="98" t="str">
        <f t="shared" si="0"/>
        <v>Posgrado</v>
      </c>
      <c r="L86" s="98" t="s">
        <v>395</v>
      </c>
    </row>
    <row r="87" spans="3:12" hidden="1">
      <c r="C87" s="172" t="s">
        <v>59</v>
      </c>
      <c r="D87" s="163"/>
      <c r="E87" s="154">
        <v>0</v>
      </c>
      <c r="F87" s="117">
        <f>IF(E85&lt;6,"",((E85-6)/12)*(G85/E85))</f>
        <v>0</v>
      </c>
      <c r="G87" s="97">
        <f>F87</f>
        <v>0</v>
      </c>
      <c r="H87" s="164"/>
      <c r="I87" s="101" t="s">
        <v>519</v>
      </c>
      <c r="J87" s="101" t="str">
        <f>VLOOKUP(I87,Presupuesto!$B$11:$C$565,2,0)</f>
        <v>DECIMOCUARTO MES</v>
      </c>
      <c r="K87" s="98" t="str">
        <f t="shared" si="0"/>
        <v>Posgrado</v>
      </c>
      <c r="L87" s="98" t="s">
        <v>395</v>
      </c>
    </row>
    <row r="88" spans="3:12" ht="15.75" hidden="1" thickBot="1">
      <c r="C88" s="137" t="s">
        <v>484</v>
      </c>
      <c r="D88" s="199"/>
      <c r="E88" s="152">
        <v>12</v>
      </c>
      <c r="F88" s="304">
        <f>HLOOKUP($C88,$BZ$2:$CM$3,2,0)</f>
        <v>35733.589999999997</v>
      </c>
      <c r="G88" s="113">
        <f>D88*E88*F88</f>
        <v>0</v>
      </c>
      <c r="H88" s="166"/>
      <c r="I88" s="114" t="s">
        <v>496</v>
      </c>
      <c r="J88" s="114" t="str">
        <f>VLOOKUP(I88,Presupuesto!$B$11:$C$565,2,0)</f>
        <v>SUELDOS Y SALARIOS PERMANENTES</v>
      </c>
      <c r="K88" s="98" t="str">
        <f t="shared" si="0"/>
        <v>Posgrado</v>
      </c>
      <c r="L88" s="98" t="s">
        <v>395</v>
      </c>
    </row>
    <row r="89" spans="3:12" hidden="1">
      <c r="C89" s="171" t="s">
        <v>58</v>
      </c>
      <c r="D89" s="163"/>
      <c r="E89" s="154">
        <v>0</v>
      </c>
      <c r="F89" s="100">
        <f>IF(E88=0,"",(G88/E88)/12*E88)</f>
        <v>0</v>
      </c>
      <c r="G89" s="97">
        <f>F89</f>
        <v>0</v>
      </c>
      <c r="H89" s="164"/>
      <c r="I89" s="116" t="s">
        <v>516</v>
      </c>
      <c r="J89" s="116" t="str">
        <f>VLOOKUP(I89,Presupuesto!$B$11:$C$565,2,0)</f>
        <v>AGUINALDO Y DECIMO CUARTO MES</v>
      </c>
      <c r="K89" s="98" t="str">
        <f t="shared" si="0"/>
        <v>Posgrado</v>
      </c>
      <c r="L89" s="98" t="s">
        <v>395</v>
      </c>
    </row>
    <row r="90" spans="3:12" hidden="1">
      <c r="C90" s="172" t="s">
        <v>59</v>
      </c>
      <c r="D90" s="163"/>
      <c r="E90" s="154">
        <v>0</v>
      </c>
      <c r="F90" s="117">
        <f>IF(E88&lt;6,"",((E88-6)/12)*(G88/E88))</f>
        <v>0</v>
      </c>
      <c r="G90" s="97">
        <f>F90</f>
        <v>0</v>
      </c>
      <c r="H90" s="164"/>
      <c r="I90" s="101" t="s">
        <v>519</v>
      </c>
      <c r="J90" s="101" t="str">
        <f>VLOOKUP(I90,Presupuesto!$B$11:$C$565,2,0)</f>
        <v>DECIMOCUARTO MES</v>
      </c>
      <c r="K90" s="98" t="str">
        <f t="shared" si="0"/>
        <v>Posgrado</v>
      </c>
      <c r="L90" s="98" t="s">
        <v>395</v>
      </c>
    </row>
    <row r="91" spans="3:12" ht="15.75" hidden="1" thickBot="1">
      <c r="C91" s="137" t="s">
        <v>485</v>
      </c>
      <c r="D91" s="199"/>
      <c r="E91" s="152">
        <v>12</v>
      </c>
      <c r="F91" s="304">
        <f>HLOOKUP($C91,$BZ$2:$CM$3,2,0)</f>
        <v>31763.19</v>
      </c>
      <c r="G91" s="113">
        <f>D91*E91*F91</f>
        <v>0</v>
      </c>
      <c r="H91" s="166"/>
      <c r="I91" s="114" t="s">
        <v>496</v>
      </c>
      <c r="J91" s="114" t="str">
        <f>VLOOKUP(I91,Presupuesto!$B$11:$C$565,2,0)</f>
        <v>SUELDOS Y SALARIOS PERMANENTES</v>
      </c>
      <c r="K91" s="98" t="str">
        <f t="shared" si="0"/>
        <v>Posgrado</v>
      </c>
      <c r="L91" s="98" t="s">
        <v>395</v>
      </c>
    </row>
    <row r="92" spans="3:12" hidden="1">
      <c r="C92" s="171" t="s">
        <v>58</v>
      </c>
      <c r="D92" s="163"/>
      <c r="E92" s="154">
        <v>0</v>
      </c>
      <c r="F92" s="100">
        <f>IF(E91=0,"",(G91/E91)/12*E91)</f>
        <v>0</v>
      </c>
      <c r="G92" s="97">
        <f>F92</f>
        <v>0</v>
      </c>
      <c r="H92" s="164"/>
      <c r="I92" s="116" t="s">
        <v>516</v>
      </c>
      <c r="J92" s="116" t="str">
        <f>VLOOKUP(I92,Presupuesto!$B$11:$C$565,2,0)</f>
        <v>AGUINALDO Y DECIMO CUARTO MES</v>
      </c>
      <c r="K92" s="98" t="str">
        <f t="shared" si="0"/>
        <v>Posgrado</v>
      </c>
      <c r="L92" s="98" t="s">
        <v>395</v>
      </c>
    </row>
    <row r="93" spans="3:12" hidden="1">
      <c r="C93" s="172" t="s">
        <v>59</v>
      </c>
      <c r="D93" s="163"/>
      <c r="E93" s="154">
        <v>0</v>
      </c>
      <c r="F93" s="117">
        <f>IF(E91&lt;6,"",((E91-6)/12)*(G91/E91))</f>
        <v>0</v>
      </c>
      <c r="G93" s="97">
        <f>F93</f>
        <v>0</v>
      </c>
      <c r="H93" s="164"/>
      <c r="I93" s="101" t="s">
        <v>519</v>
      </c>
      <c r="J93" s="101" t="str">
        <f>VLOOKUP(I93,Presupuesto!$B$11:$C$565,2,0)</f>
        <v>DECIMOCUARTO MES</v>
      </c>
      <c r="K93" s="98" t="str">
        <f t="shared" si="0"/>
        <v>Posgrado</v>
      </c>
      <c r="L93" s="98" t="s">
        <v>395</v>
      </c>
    </row>
    <row r="94" spans="3:12" ht="15.75" hidden="1" thickBot="1">
      <c r="C94" s="137" t="s">
        <v>486</v>
      </c>
      <c r="D94" s="199"/>
      <c r="E94" s="152">
        <v>12</v>
      </c>
      <c r="F94" s="304">
        <f>HLOOKUP($C94,$BZ$2:$CM$3,2,0)</f>
        <v>29777.99</v>
      </c>
      <c r="G94" s="113">
        <f>D94*E94*F94</f>
        <v>0</v>
      </c>
      <c r="H94" s="166"/>
      <c r="I94" s="114" t="s">
        <v>496</v>
      </c>
      <c r="J94" s="114" t="str">
        <f>VLOOKUP(I94,Presupuesto!$B$11:$C$565,2,0)</f>
        <v>SUELDOS Y SALARIOS PERMANENTES</v>
      </c>
      <c r="K94" s="98" t="str">
        <f t="shared" si="0"/>
        <v>Posgrado</v>
      </c>
      <c r="L94" s="98" t="s">
        <v>395</v>
      </c>
    </row>
    <row r="95" spans="3:12" hidden="1">
      <c r="C95" s="171" t="s">
        <v>58</v>
      </c>
      <c r="D95" s="163"/>
      <c r="E95" s="154">
        <v>0</v>
      </c>
      <c r="F95" s="100">
        <f>IF(E94=0,"",(G94/E94)/12*E94)</f>
        <v>0</v>
      </c>
      <c r="G95" s="97">
        <f>F95</f>
        <v>0</v>
      </c>
      <c r="H95" s="164"/>
      <c r="I95" s="116" t="s">
        <v>516</v>
      </c>
      <c r="J95" s="116" t="str">
        <f>VLOOKUP(I95,Presupuesto!$B$11:$C$565,2,0)</f>
        <v>AGUINALDO Y DECIMO CUARTO MES</v>
      </c>
      <c r="K95" s="98" t="str">
        <f t="shared" si="0"/>
        <v>Posgrado</v>
      </c>
      <c r="L95" s="98" t="s">
        <v>395</v>
      </c>
    </row>
    <row r="96" spans="3:12" hidden="1">
      <c r="C96" s="172" t="s">
        <v>59</v>
      </c>
      <c r="D96" s="163"/>
      <c r="E96" s="154">
        <v>0</v>
      </c>
      <c r="F96" s="117">
        <f>IF(E94&lt;6,"",((E94-6)/12)*(G94/E94))</f>
        <v>0</v>
      </c>
      <c r="G96" s="97">
        <f>F96</f>
        <v>0</v>
      </c>
      <c r="H96" s="164"/>
      <c r="I96" s="101" t="s">
        <v>519</v>
      </c>
      <c r="J96" s="101" t="str">
        <f>VLOOKUP(I96,Presupuesto!$B$11:$C$565,2,0)</f>
        <v>DECIMOCUARTO MES</v>
      </c>
      <c r="K96" s="98" t="str">
        <f t="shared" si="0"/>
        <v>Posgrado</v>
      </c>
      <c r="L96" s="98" t="s">
        <v>395</v>
      </c>
    </row>
    <row r="97" spans="3:12" ht="15.75" hidden="1" thickBot="1">
      <c r="C97" s="137" t="s">
        <v>487</v>
      </c>
      <c r="D97" s="199"/>
      <c r="E97" s="152">
        <v>12</v>
      </c>
      <c r="F97" s="304">
        <f>HLOOKUP($C97,$BZ$2:$CM$3,2,0)</f>
        <v>27792.79</v>
      </c>
      <c r="G97" s="113">
        <f>D97*E97*F97</f>
        <v>0</v>
      </c>
      <c r="H97" s="166"/>
      <c r="I97" s="114" t="s">
        <v>496</v>
      </c>
      <c r="J97" s="114" t="str">
        <f>VLOOKUP(I97,Presupuesto!$B$11:$C$565,2,0)</f>
        <v>SUELDOS Y SALARIOS PERMANENTES</v>
      </c>
      <c r="K97" s="98" t="str">
        <f t="shared" si="0"/>
        <v>Posgrado</v>
      </c>
      <c r="L97" s="98" t="s">
        <v>395</v>
      </c>
    </row>
    <row r="98" spans="3:12" hidden="1">
      <c r="C98" s="171" t="s">
        <v>58</v>
      </c>
      <c r="D98" s="163"/>
      <c r="E98" s="154">
        <v>0</v>
      </c>
      <c r="F98" s="100">
        <f>IF(E97=0,"",(G97/E97)/12*E97)</f>
        <v>0</v>
      </c>
      <c r="G98" s="97">
        <f>F98</f>
        <v>0</v>
      </c>
      <c r="H98" s="164"/>
      <c r="I98" s="116" t="s">
        <v>516</v>
      </c>
      <c r="J98" s="116" t="str">
        <f>VLOOKUP(I98,Presupuesto!$B$11:$C$565,2,0)</f>
        <v>AGUINALDO Y DECIMO CUARTO MES</v>
      </c>
      <c r="K98" s="98" t="str">
        <f t="shared" si="0"/>
        <v>Posgrado</v>
      </c>
      <c r="L98" s="98" t="s">
        <v>395</v>
      </c>
    </row>
    <row r="99" spans="3:12" hidden="1">
      <c r="C99" s="172" t="s">
        <v>59</v>
      </c>
      <c r="D99" s="163"/>
      <c r="E99" s="154">
        <v>0</v>
      </c>
      <c r="F99" s="117">
        <f>IF(E97&lt;6,"",((E97-6)/12)*(G97/E97))</f>
        <v>0</v>
      </c>
      <c r="G99" s="97">
        <f>F99</f>
        <v>0</v>
      </c>
      <c r="H99" s="164"/>
      <c r="I99" s="101" t="s">
        <v>519</v>
      </c>
      <c r="J99" s="101" t="str">
        <f>VLOOKUP(I99,Presupuesto!$B$11:$C$565,2,0)</f>
        <v>DECIMOCUARTO MES</v>
      </c>
      <c r="K99" s="98" t="str">
        <f t="shared" si="0"/>
        <v>Posgrado</v>
      </c>
      <c r="L99" s="98" t="s">
        <v>395</v>
      </c>
    </row>
    <row r="100" spans="3:12" ht="15.75" hidden="1" thickBot="1">
      <c r="C100" s="137" t="s">
        <v>488</v>
      </c>
      <c r="D100" s="199"/>
      <c r="E100" s="152">
        <v>12</v>
      </c>
      <c r="F100" s="304">
        <f>HLOOKUP($C100,$BZ$2:$CM$3,2,0)</f>
        <v>18859.39</v>
      </c>
      <c r="G100" s="113">
        <f>D100*E100*F100</f>
        <v>0</v>
      </c>
      <c r="H100" s="166"/>
      <c r="I100" s="114" t="s">
        <v>496</v>
      </c>
      <c r="J100" s="114" t="str">
        <f>VLOOKUP(I100,Presupuesto!$B$11:$C$565,2,0)</f>
        <v>SUELDOS Y SALARIOS PERMANENTES</v>
      </c>
      <c r="K100" s="98" t="str">
        <f t="shared" si="0"/>
        <v>Posgrado</v>
      </c>
      <c r="L100" s="98" t="s">
        <v>395</v>
      </c>
    </row>
    <row r="101" spans="3:12" hidden="1">
      <c r="C101" s="171" t="s">
        <v>58</v>
      </c>
      <c r="D101" s="163"/>
      <c r="E101" s="154">
        <v>0</v>
      </c>
      <c r="F101" s="100">
        <f>IF(E100=0,"",(G100/E100)/12*E100)</f>
        <v>0</v>
      </c>
      <c r="G101" s="97">
        <f>F101</f>
        <v>0</v>
      </c>
      <c r="H101" s="164"/>
      <c r="I101" s="116" t="s">
        <v>516</v>
      </c>
      <c r="J101" s="116" t="str">
        <f>VLOOKUP(I101,Presupuesto!$B$11:$C$565,2,0)</f>
        <v>AGUINALDO Y DECIMO CUARTO MES</v>
      </c>
      <c r="K101" s="98" t="str">
        <f t="shared" si="0"/>
        <v>Posgrado</v>
      </c>
      <c r="L101" s="98" t="s">
        <v>395</v>
      </c>
    </row>
    <row r="102" spans="3:12" hidden="1">
      <c r="C102" s="172" t="s">
        <v>59</v>
      </c>
      <c r="D102" s="163"/>
      <c r="E102" s="154">
        <v>0</v>
      </c>
      <c r="F102" s="117">
        <f>IF(E100&lt;6,"",((E100-6)/12)*(G100/E100))</f>
        <v>0</v>
      </c>
      <c r="G102" s="97">
        <f>F102</f>
        <v>0</v>
      </c>
      <c r="H102" s="164"/>
      <c r="I102" s="101" t="s">
        <v>519</v>
      </c>
      <c r="J102" s="101" t="str">
        <f>VLOOKUP(I102,Presupuesto!$B$11:$C$565,2,0)</f>
        <v>DECIMOCUARTO MES</v>
      </c>
      <c r="K102" s="98" t="str">
        <f t="shared" si="0"/>
        <v>Posgrado</v>
      </c>
      <c r="L102" s="98" t="s">
        <v>395</v>
      </c>
    </row>
    <row r="103" spans="3:12" ht="15.75" hidden="1" thickBot="1">
      <c r="C103" s="137" t="s">
        <v>489</v>
      </c>
      <c r="D103" s="199"/>
      <c r="E103" s="152">
        <v>12</v>
      </c>
      <c r="F103" s="304">
        <f>HLOOKUP($C103,$BZ$2:$CM$3,2,0)</f>
        <v>17866.8</v>
      </c>
      <c r="G103" s="113">
        <f>D103*E103*F103</f>
        <v>0</v>
      </c>
      <c r="H103" s="166"/>
      <c r="I103" s="114" t="s">
        <v>496</v>
      </c>
      <c r="J103" s="114" t="str">
        <f>VLOOKUP(I103,Presupuesto!$B$11:$C$565,2,0)</f>
        <v>SUELDOS Y SALARIOS PERMANENTES</v>
      </c>
      <c r="K103" s="98" t="str">
        <f t="shared" si="0"/>
        <v>Posgrado</v>
      </c>
      <c r="L103" s="98" t="s">
        <v>395</v>
      </c>
    </row>
    <row r="104" spans="3:12" hidden="1">
      <c r="C104" s="171" t="s">
        <v>58</v>
      </c>
      <c r="D104" s="163"/>
      <c r="E104" s="154">
        <v>0</v>
      </c>
      <c r="F104" s="100">
        <f>IF(E103=0,"",(G103/E103)/12*E103)</f>
        <v>0</v>
      </c>
      <c r="G104" s="97">
        <f>F104</f>
        <v>0</v>
      </c>
      <c r="H104" s="164"/>
      <c r="I104" s="116" t="s">
        <v>516</v>
      </c>
      <c r="J104" s="116" t="str">
        <f>VLOOKUP(I104,Presupuesto!$B$11:$C$565,2,0)</f>
        <v>AGUINALDO Y DECIMO CUARTO MES</v>
      </c>
      <c r="K104" s="98" t="str">
        <f t="shared" si="0"/>
        <v>Posgrado</v>
      </c>
      <c r="L104" s="98" t="s">
        <v>395</v>
      </c>
    </row>
    <row r="105" spans="3:12" hidden="1">
      <c r="C105" s="172" t="s">
        <v>59</v>
      </c>
      <c r="D105" s="163"/>
      <c r="E105" s="154">
        <v>0</v>
      </c>
      <c r="F105" s="117">
        <f>IF(E103&lt;6,"",((E103-6)/12)*(G103/E103))</f>
        <v>0</v>
      </c>
      <c r="G105" s="97">
        <f>F105</f>
        <v>0</v>
      </c>
      <c r="H105" s="164"/>
      <c r="I105" s="101" t="s">
        <v>519</v>
      </c>
      <c r="J105" s="101" t="str">
        <f>VLOOKUP(I105,Presupuesto!$B$11:$C$565,2,0)</f>
        <v>DECIMOCUARTO MES</v>
      </c>
      <c r="K105" s="98" t="str">
        <f t="shared" si="0"/>
        <v>Posgrado</v>
      </c>
      <c r="L105" s="98" t="s">
        <v>395</v>
      </c>
    </row>
    <row r="106" spans="3:12" ht="15.75" hidden="1" thickBot="1">
      <c r="C106" s="137" t="s">
        <v>490</v>
      </c>
      <c r="D106" s="199"/>
      <c r="E106" s="152">
        <v>12</v>
      </c>
      <c r="F106" s="304">
        <f>HLOOKUP($C106,$BZ$2:$CM$3,2,0)</f>
        <v>13896.4</v>
      </c>
      <c r="G106" s="113">
        <f>D106*E106*F106</f>
        <v>0</v>
      </c>
      <c r="H106" s="166"/>
      <c r="I106" s="114" t="s">
        <v>496</v>
      </c>
      <c r="J106" s="114" t="str">
        <f>VLOOKUP(I106,Presupuesto!$B$11:$C$565,2,0)</f>
        <v>SUELDOS Y SALARIOS PERMANENTES</v>
      </c>
      <c r="K106" s="98" t="str">
        <f t="shared" si="0"/>
        <v>Posgrado</v>
      </c>
      <c r="L106" s="98" t="s">
        <v>395</v>
      </c>
    </row>
    <row r="107" spans="3:12" hidden="1">
      <c r="C107" s="171" t="s">
        <v>58</v>
      </c>
      <c r="D107" s="163"/>
      <c r="E107" s="154">
        <v>0</v>
      </c>
      <c r="F107" s="100">
        <f>IF(E106=0,"",(G106/E106)/12*E106)</f>
        <v>0</v>
      </c>
      <c r="G107" s="97">
        <f>F107</f>
        <v>0</v>
      </c>
      <c r="H107" s="164"/>
      <c r="I107" s="116" t="s">
        <v>516</v>
      </c>
      <c r="J107" s="116" t="str">
        <f>VLOOKUP(I107,Presupuesto!$B$11:$C$565,2,0)</f>
        <v>AGUINALDO Y DECIMO CUARTO MES</v>
      </c>
      <c r="K107" s="98" t="str">
        <f t="shared" si="0"/>
        <v>Posgrado</v>
      </c>
      <c r="L107" s="98" t="s">
        <v>395</v>
      </c>
    </row>
    <row r="108" spans="3:12" hidden="1">
      <c r="C108" s="172" t="s">
        <v>59</v>
      </c>
      <c r="D108" s="163"/>
      <c r="E108" s="154">
        <v>0</v>
      </c>
      <c r="F108" s="117">
        <f>IF(E106&lt;6,"",((E106-6)/12)*(G106/E106))</f>
        <v>0</v>
      </c>
      <c r="G108" s="97">
        <f>F108</f>
        <v>0</v>
      </c>
      <c r="H108" s="164"/>
      <c r="I108" s="101" t="s">
        <v>519</v>
      </c>
      <c r="J108" s="101" t="str">
        <f>VLOOKUP(I108,Presupuesto!$B$11:$C$565,2,0)</f>
        <v>DECIMOCUARTO MES</v>
      </c>
      <c r="K108" s="98" t="str">
        <f t="shared" si="0"/>
        <v>Posgrado</v>
      </c>
      <c r="L108" s="98" t="s">
        <v>395</v>
      </c>
    </row>
    <row r="109" spans="3:12" ht="15.75" hidden="1" thickBot="1">
      <c r="C109" s="137" t="s">
        <v>491</v>
      </c>
      <c r="D109" s="199"/>
      <c r="E109" s="152">
        <v>12</v>
      </c>
      <c r="F109" s="304">
        <f>HLOOKUP($C109,$BZ$2:$CM$3,2,0)</f>
        <v>15004.09</v>
      </c>
      <c r="G109" s="113">
        <f>D109*E109*F109</f>
        <v>0</v>
      </c>
      <c r="H109" s="166"/>
      <c r="I109" s="114" t="s">
        <v>496</v>
      </c>
      <c r="J109" s="114" t="str">
        <f>VLOOKUP(I109,Presupuesto!$B$11:$C$565,2,0)</f>
        <v>SUELDOS Y SALARIOS PERMANENTES</v>
      </c>
      <c r="K109" s="98" t="str">
        <f t="shared" si="0"/>
        <v>Posgrado</v>
      </c>
      <c r="L109" s="98" t="s">
        <v>395</v>
      </c>
    </row>
    <row r="110" spans="3:12" hidden="1">
      <c r="C110" s="171" t="s">
        <v>58</v>
      </c>
      <c r="D110" s="163"/>
      <c r="E110" s="154">
        <v>0</v>
      </c>
      <c r="F110" s="100">
        <f>IF(E109=0,"",(G109/E109)/12*E109)</f>
        <v>0</v>
      </c>
      <c r="G110" s="97">
        <f>F110</f>
        <v>0</v>
      </c>
      <c r="H110" s="164"/>
      <c r="I110" s="116" t="s">
        <v>516</v>
      </c>
      <c r="J110" s="116" t="str">
        <f>VLOOKUP(I110,Presupuesto!$B$11:$C$565,2,0)</f>
        <v>AGUINALDO Y DECIMO CUARTO MES</v>
      </c>
      <c r="K110" s="98" t="str">
        <f t="shared" si="0"/>
        <v>Posgrado</v>
      </c>
      <c r="L110" s="98" t="s">
        <v>395</v>
      </c>
    </row>
    <row r="111" spans="3:12" hidden="1">
      <c r="C111" s="172" t="s">
        <v>59</v>
      </c>
      <c r="D111" s="163"/>
      <c r="E111" s="154">
        <v>0</v>
      </c>
      <c r="F111" s="117">
        <f>IF(E109&lt;6,"",((E109-6)/12)*(G109/E109))</f>
        <v>0</v>
      </c>
      <c r="G111" s="97">
        <f>F111</f>
        <v>0</v>
      </c>
      <c r="H111" s="164"/>
      <c r="I111" s="101" t="s">
        <v>519</v>
      </c>
      <c r="J111" s="101" t="str">
        <f>VLOOKUP(I111,Presupuesto!$B$11:$C$565,2,0)</f>
        <v>DECIMOCUARTO MES</v>
      </c>
      <c r="K111" s="98" t="str">
        <f t="shared" si="0"/>
        <v>Posgrado</v>
      </c>
      <c r="L111" s="98" t="s">
        <v>395</v>
      </c>
    </row>
    <row r="112" spans="3:12" ht="15.75" hidden="1" thickBot="1">
      <c r="C112" s="137" t="s">
        <v>492</v>
      </c>
      <c r="D112" s="199"/>
      <c r="E112" s="152">
        <v>12</v>
      </c>
      <c r="F112" s="304">
        <f>HLOOKUP($C112,$BZ$2:$CM$3,2,0)</f>
        <v>13238.9</v>
      </c>
      <c r="G112" s="113">
        <f>D112*E112*F112</f>
        <v>0</v>
      </c>
      <c r="H112" s="166"/>
      <c r="I112" s="114" t="s">
        <v>496</v>
      </c>
      <c r="J112" s="114" t="str">
        <f>VLOOKUP(I112,Presupuesto!$B$11:$C$565,2,0)</f>
        <v>SUELDOS Y SALARIOS PERMANENTES</v>
      </c>
      <c r="K112" s="98" t="str">
        <f t="shared" si="0"/>
        <v>Posgrado</v>
      </c>
      <c r="L112" s="98" t="s">
        <v>395</v>
      </c>
    </row>
    <row r="113" spans="3:12" hidden="1">
      <c r="C113" s="171" t="s">
        <v>58</v>
      </c>
      <c r="D113" s="163"/>
      <c r="E113" s="154">
        <v>0</v>
      </c>
      <c r="F113" s="100">
        <f>IF(E112=0,"",(G112/E112)/12*E112)</f>
        <v>0</v>
      </c>
      <c r="G113" s="97">
        <f>F113</f>
        <v>0</v>
      </c>
      <c r="H113" s="164"/>
      <c r="I113" s="116" t="s">
        <v>516</v>
      </c>
      <c r="J113" s="116" t="str">
        <f>VLOOKUP(I113,Presupuesto!$B$11:$C$565,2,0)</f>
        <v>AGUINALDO Y DECIMO CUARTO MES</v>
      </c>
      <c r="K113" s="98" t="str">
        <f t="shared" si="0"/>
        <v>Posgrado</v>
      </c>
      <c r="L113" s="98" t="s">
        <v>395</v>
      </c>
    </row>
    <row r="114" spans="3:12" hidden="1">
      <c r="C114" s="172" t="s">
        <v>59</v>
      </c>
      <c r="D114" s="163"/>
      <c r="E114" s="154">
        <v>0</v>
      </c>
      <c r="F114" s="117">
        <f>IF(E112&lt;6,"",((E112-6)/12)*(G112/E112))</f>
        <v>0</v>
      </c>
      <c r="G114" s="97">
        <f>F114</f>
        <v>0</v>
      </c>
      <c r="H114" s="164"/>
      <c r="I114" s="101" t="s">
        <v>519</v>
      </c>
      <c r="J114" s="101" t="str">
        <f>VLOOKUP(I114,Presupuesto!$B$11:$C$565,2,0)</f>
        <v>DECIMOCUARTO MES</v>
      </c>
      <c r="K114" s="98" t="str">
        <f t="shared" si="0"/>
        <v>Posgrado</v>
      </c>
      <c r="L114" s="98" t="s">
        <v>395</v>
      </c>
    </row>
    <row r="115" spans="3:12" ht="15.75" hidden="1" thickBot="1">
      <c r="C115" s="137" t="s">
        <v>493</v>
      </c>
      <c r="D115" s="199"/>
      <c r="E115" s="152">
        <v>12</v>
      </c>
      <c r="F115" s="304">
        <f>HLOOKUP($C115,$BZ$2:$CM$3,2,0)</f>
        <v>12356.31</v>
      </c>
      <c r="G115" s="113">
        <f>D115*E115*F115</f>
        <v>0</v>
      </c>
      <c r="H115" s="166"/>
      <c r="I115" s="114" t="s">
        <v>496</v>
      </c>
      <c r="J115" s="114" t="str">
        <f>VLOOKUP(I115,Presupuesto!$B$11:$C$565,2,0)</f>
        <v>SUELDOS Y SALARIOS PERMANENTES</v>
      </c>
      <c r="K115" s="98" t="str">
        <f t="shared" ref="K115:K132" si="1">$K$82</f>
        <v>Posgrado</v>
      </c>
      <c r="L115" s="98" t="s">
        <v>395</v>
      </c>
    </row>
    <row r="116" spans="3:12" hidden="1">
      <c r="C116" s="171" t="s">
        <v>58</v>
      </c>
      <c r="D116" s="163"/>
      <c r="E116" s="154">
        <v>0</v>
      </c>
      <c r="F116" s="100">
        <f>IF(E115=0,"",(G115/E115)/12*E115)</f>
        <v>0</v>
      </c>
      <c r="G116" s="97">
        <f>F116</f>
        <v>0</v>
      </c>
      <c r="H116" s="164"/>
      <c r="I116" s="116" t="s">
        <v>516</v>
      </c>
      <c r="J116" s="116" t="str">
        <f>VLOOKUP(I116,Presupuesto!$B$11:$C$565,2,0)</f>
        <v>AGUINALDO Y DECIMO CUARTO MES</v>
      </c>
      <c r="K116" s="98" t="str">
        <f t="shared" si="1"/>
        <v>Posgrado</v>
      </c>
      <c r="L116" s="98" t="s">
        <v>395</v>
      </c>
    </row>
    <row r="117" spans="3:12" hidden="1">
      <c r="C117" s="172" t="s">
        <v>59</v>
      </c>
      <c r="D117" s="163"/>
      <c r="E117" s="154">
        <v>0</v>
      </c>
      <c r="F117" s="117">
        <f>IF(E115&lt;6,"",((E115-6)/12)*(G115/E115))</f>
        <v>0</v>
      </c>
      <c r="G117" s="97">
        <f>F117</f>
        <v>0</v>
      </c>
      <c r="H117" s="164"/>
      <c r="I117" s="101" t="s">
        <v>519</v>
      </c>
      <c r="J117" s="101" t="str">
        <f>VLOOKUP(I117,Presupuesto!$B$11:$C$565,2,0)</f>
        <v>DECIMOCUARTO MES</v>
      </c>
      <c r="K117" s="98" t="str">
        <f t="shared" si="1"/>
        <v>Posgrado</v>
      </c>
      <c r="L117" s="98" t="s">
        <v>395</v>
      </c>
    </row>
    <row r="118" spans="3:12" ht="15.75" hidden="1" thickBot="1">
      <c r="C118" s="137" t="s">
        <v>494</v>
      </c>
      <c r="D118" s="199"/>
      <c r="E118" s="152">
        <v>12</v>
      </c>
      <c r="F118" s="304">
        <f>HLOOKUP($C118,$BZ$2:$CM$3,2,0)</f>
        <v>463.22</v>
      </c>
      <c r="G118" s="113">
        <f>D118*E118*F118</f>
        <v>0</v>
      </c>
      <c r="H118" s="166"/>
      <c r="I118" s="114" t="s">
        <v>496</v>
      </c>
      <c r="J118" s="114" t="str">
        <f>VLOOKUP(I118,Presupuesto!$B$11:$C$565,2,0)</f>
        <v>SUELDOS Y SALARIOS PERMANENTES</v>
      </c>
      <c r="K118" s="98" t="str">
        <f t="shared" si="1"/>
        <v>Posgrado</v>
      </c>
      <c r="L118" s="98" t="s">
        <v>395</v>
      </c>
    </row>
    <row r="119" spans="3:12" hidden="1">
      <c r="C119" s="171" t="s">
        <v>58</v>
      </c>
      <c r="D119" s="163"/>
      <c r="E119" s="154">
        <v>0</v>
      </c>
      <c r="F119" s="100">
        <f>IF(E118=0,"",(G118/E118)/12*E118)</f>
        <v>0</v>
      </c>
      <c r="G119" s="97">
        <f>F119</f>
        <v>0</v>
      </c>
      <c r="H119" s="164"/>
      <c r="I119" s="116" t="s">
        <v>516</v>
      </c>
      <c r="J119" s="116" t="str">
        <f>VLOOKUP(I119,Presupuesto!$B$11:$C$565,2,0)</f>
        <v>AGUINALDO Y DECIMO CUARTO MES</v>
      </c>
      <c r="K119" s="98" t="str">
        <f t="shared" si="1"/>
        <v>Posgrado</v>
      </c>
      <c r="L119" s="98" t="s">
        <v>395</v>
      </c>
    </row>
    <row r="120" spans="3:12" hidden="1">
      <c r="C120" s="172" t="s">
        <v>59</v>
      </c>
      <c r="D120" s="163"/>
      <c r="E120" s="154">
        <v>0</v>
      </c>
      <c r="F120" s="117">
        <f>IF(E118&lt;6,"",((E118-6)/12)*(G118/E118))</f>
        <v>0</v>
      </c>
      <c r="G120" s="97">
        <f>F120</f>
        <v>0</v>
      </c>
      <c r="H120" s="164"/>
      <c r="I120" s="101" t="s">
        <v>519</v>
      </c>
      <c r="J120" s="101" t="str">
        <f>VLOOKUP(I120,Presupuesto!$B$11:$C$565,2,0)</f>
        <v>DECIMOCUARTO MES</v>
      </c>
      <c r="K120" s="98" t="str">
        <f t="shared" si="1"/>
        <v>Posgrado</v>
      </c>
      <c r="L120" s="98" t="s">
        <v>395</v>
      </c>
    </row>
    <row r="121" spans="3:12" ht="15.75" hidden="1" thickBot="1">
      <c r="C121" s="137" t="s">
        <v>495</v>
      </c>
      <c r="D121" s="199"/>
      <c r="E121" s="152">
        <v>12</v>
      </c>
      <c r="F121" s="304">
        <f>HLOOKUP($C121,$BZ$2:$CM$3,2,0)</f>
        <v>2007.3</v>
      </c>
      <c r="G121" s="113">
        <f>D121*E121*F121</f>
        <v>0</v>
      </c>
      <c r="H121" s="166"/>
      <c r="I121" s="114" t="s">
        <v>496</v>
      </c>
      <c r="J121" s="114" t="str">
        <f>VLOOKUP(I121,Presupuesto!$B$11:$C$565,2,0)</f>
        <v>SUELDOS Y SALARIOS PERMANENTES</v>
      </c>
      <c r="K121" s="98" t="str">
        <f t="shared" si="1"/>
        <v>Posgrado</v>
      </c>
      <c r="L121" s="98" t="s">
        <v>395</v>
      </c>
    </row>
    <row r="122" spans="3:12" hidden="1">
      <c r="C122" s="171" t="s">
        <v>58</v>
      </c>
      <c r="D122" s="163"/>
      <c r="E122" s="154">
        <v>0</v>
      </c>
      <c r="F122" s="100">
        <f>IF(E121=0,"",(G121/E121)/12*E121)</f>
        <v>0</v>
      </c>
      <c r="G122" s="97">
        <f>F122</f>
        <v>0</v>
      </c>
      <c r="H122" s="164"/>
      <c r="I122" s="116" t="s">
        <v>516</v>
      </c>
      <c r="J122" s="116" t="str">
        <f>VLOOKUP(I122,Presupuesto!$B$11:$C$565,2,0)</f>
        <v>AGUINALDO Y DECIMO CUARTO MES</v>
      </c>
      <c r="K122" s="98" t="str">
        <f t="shared" si="1"/>
        <v>Posgrado</v>
      </c>
      <c r="L122" s="98" t="s">
        <v>395</v>
      </c>
    </row>
    <row r="123" spans="3:12" hidden="1">
      <c r="C123" s="172" t="s">
        <v>59</v>
      </c>
      <c r="D123" s="163"/>
      <c r="E123" s="154">
        <v>0</v>
      </c>
      <c r="F123" s="117">
        <f>IF(E121&lt;6,"",((E121-6)/12)*(G121/E121))</f>
        <v>0</v>
      </c>
      <c r="G123" s="97">
        <f>F123</f>
        <v>0</v>
      </c>
      <c r="H123" s="164"/>
      <c r="I123" s="101" t="s">
        <v>519</v>
      </c>
      <c r="J123" s="101" t="str">
        <f>VLOOKUP(I123,Presupuesto!$B$11:$C$565,2,0)</f>
        <v>DECIMOCUARTO MES</v>
      </c>
      <c r="K123" s="98" t="str">
        <f t="shared" si="1"/>
        <v>Posgrado</v>
      </c>
      <c r="L123" s="98" t="s">
        <v>395</v>
      </c>
    </row>
    <row r="124" spans="3:12" ht="15.75" hidden="1" thickBot="1">
      <c r="C124" s="140" t="s">
        <v>83</v>
      </c>
      <c r="D124" s="199"/>
      <c r="E124" s="152">
        <v>12</v>
      </c>
      <c r="F124" s="139">
        <v>30000</v>
      </c>
      <c r="G124" s="113">
        <f>D124*E124*F124</f>
        <v>0</v>
      </c>
      <c r="H124" s="166"/>
      <c r="I124" s="114" t="s">
        <v>564</v>
      </c>
      <c r="J124" s="114" t="str">
        <f>VLOOKUP(I124,Presupuesto!$B$11:$C$565,2,0)</f>
        <v>CONTRATOS ESPECIALES</v>
      </c>
      <c r="K124" s="98" t="str">
        <f t="shared" si="1"/>
        <v>Posgrado</v>
      </c>
      <c r="L124" s="98" t="s">
        <v>395</v>
      </c>
    </row>
    <row r="125" spans="3:12" hidden="1">
      <c r="C125" s="171" t="s">
        <v>58</v>
      </c>
      <c r="D125" s="163"/>
      <c r="E125" s="154">
        <v>0</v>
      </c>
      <c r="F125" s="117">
        <f>IF(E124=0,"",(G124/E124)/12*E124)</f>
        <v>0</v>
      </c>
      <c r="G125" s="97">
        <f>F125</f>
        <v>0</v>
      </c>
      <c r="H125" s="164"/>
      <c r="I125" s="101" t="s">
        <v>564</v>
      </c>
      <c r="J125" s="101" t="str">
        <f>VLOOKUP(I125,Presupuesto!$B$11:$C$565,2,0)</f>
        <v>CONTRATOS ESPECIALES</v>
      </c>
      <c r="K125" s="98" t="str">
        <f t="shared" si="1"/>
        <v>Posgrado</v>
      </c>
      <c r="L125" s="98" t="s">
        <v>394</v>
      </c>
    </row>
    <row r="126" spans="3:12" hidden="1">
      <c r="C126" s="172" t="s">
        <v>59</v>
      </c>
      <c r="D126" s="163"/>
      <c r="E126" s="154">
        <v>0</v>
      </c>
      <c r="F126" s="100">
        <f>IF(E124&lt;6,"",((E124-6)/12)*(G124/E124))</f>
        <v>0</v>
      </c>
      <c r="G126" s="97">
        <f>F126</f>
        <v>0</v>
      </c>
      <c r="H126" s="164"/>
      <c r="I126" s="101" t="s">
        <v>564</v>
      </c>
      <c r="J126" s="101" t="str">
        <f>VLOOKUP(I126,Presupuesto!$B$11:$C$565,2,0)</f>
        <v>CONTRATOS ESPECIALES</v>
      </c>
      <c r="K126" s="98" t="str">
        <f t="shared" si="1"/>
        <v>Posgrado</v>
      </c>
      <c r="L126" s="98" t="s">
        <v>399</v>
      </c>
    </row>
    <row r="127" spans="3:12" ht="15.75" hidden="1" thickBot="1">
      <c r="C127" s="140" t="s">
        <v>60</v>
      </c>
      <c r="D127" s="199"/>
      <c r="E127" s="152">
        <v>12</v>
      </c>
      <c r="F127" s="118">
        <v>30000</v>
      </c>
      <c r="G127" s="113">
        <f>D127*E127*F127</f>
        <v>0</v>
      </c>
      <c r="H127" s="166"/>
      <c r="I127" s="114" t="s">
        <v>705</v>
      </c>
      <c r="J127" s="114" t="str">
        <f>VLOOKUP(I127,Presupuesto!$B$11:$C$565,2,0)</f>
        <v>OTROS SERVICIOS TECNICOS Y PROFESIONALES</v>
      </c>
      <c r="K127" s="98" t="str">
        <f t="shared" si="1"/>
        <v>Posgrado</v>
      </c>
      <c r="L127" s="98" t="s">
        <v>394</v>
      </c>
    </row>
    <row r="128" spans="3:12" hidden="1">
      <c r="C128" s="171" t="s">
        <v>58</v>
      </c>
      <c r="D128" s="163"/>
      <c r="E128" s="154">
        <v>0</v>
      </c>
      <c r="F128" s="100">
        <v>0</v>
      </c>
      <c r="G128" s="97">
        <f>F128</f>
        <v>0</v>
      </c>
      <c r="H128" s="164"/>
      <c r="I128" s="101" t="s">
        <v>705</v>
      </c>
      <c r="J128" s="101" t="str">
        <f>VLOOKUP(I128,Presupuesto!$B$11:$C$565,2,0)</f>
        <v>OTROS SERVICIOS TECNICOS Y PROFESIONALES</v>
      </c>
      <c r="K128" s="98" t="str">
        <f t="shared" si="1"/>
        <v>Posgrado</v>
      </c>
      <c r="L128" s="98" t="s">
        <v>394</v>
      </c>
    </row>
    <row r="129" spans="3:12" hidden="1">
      <c r="C129" s="172" t="s">
        <v>59</v>
      </c>
      <c r="D129" s="163"/>
      <c r="E129" s="154">
        <v>0</v>
      </c>
      <c r="F129" s="100">
        <v>0</v>
      </c>
      <c r="G129" s="97">
        <f>F129</f>
        <v>0</v>
      </c>
      <c r="H129" s="164"/>
      <c r="I129" s="101" t="s">
        <v>705</v>
      </c>
      <c r="J129" s="101" t="str">
        <f>VLOOKUP(I129,Presupuesto!$B$11:$C$565,2,0)</f>
        <v>OTROS SERVICIOS TECNICOS Y PROFESIONALES</v>
      </c>
      <c r="K129" s="98" t="str">
        <f t="shared" si="1"/>
        <v>Posgrado</v>
      </c>
      <c r="L129" s="98" t="s">
        <v>394</v>
      </c>
    </row>
    <row r="130" spans="3:12" ht="15.75" hidden="1" thickBot="1">
      <c r="C130" s="140" t="s">
        <v>61</v>
      </c>
      <c r="D130" s="199"/>
      <c r="E130" s="152">
        <v>12</v>
      </c>
      <c r="F130" s="118">
        <v>30000</v>
      </c>
      <c r="G130" s="113">
        <f>D130*E130*F130</f>
        <v>0</v>
      </c>
      <c r="H130" s="166"/>
      <c r="I130" s="114" t="s">
        <v>496</v>
      </c>
      <c r="J130" s="114" t="str">
        <f>VLOOKUP(I130,Presupuesto!$B$11:$C$565,2,0)</f>
        <v>SUELDOS Y SALARIOS PERMANENTES</v>
      </c>
      <c r="K130" s="98" t="str">
        <f t="shared" si="1"/>
        <v>Posgrado</v>
      </c>
      <c r="L130" s="98" t="s">
        <v>394</v>
      </c>
    </row>
    <row r="131" spans="3:12" hidden="1">
      <c r="C131" s="171" t="s">
        <v>58</v>
      </c>
      <c r="D131" s="169"/>
      <c r="E131" s="131">
        <v>0</v>
      </c>
      <c r="F131" s="119">
        <f>IF(E130=0,"",(G130/E130)/12*E130)</f>
        <v>0</v>
      </c>
      <c r="G131" s="120">
        <f>F131</f>
        <v>0</v>
      </c>
      <c r="H131" s="164"/>
      <c r="I131" s="101" t="s">
        <v>516</v>
      </c>
      <c r="J131" s="101" t="str">
        <f>VLOOKUP(I131,Presupuesto!$B$11:$C$565,2,0)</f>
        <v>AGUINALDO Y DECIMO CUARTO MES</v>
      </c>
      <c r="K131" s="98" t="str">
        <f t="shared" si="1"/>
        <v>Posgrado</v>
      </c>
      <c r="L131" s="98" t="s">
        <v>394</v>
      </c>
    </row>
    <row r="132" spans="3:12" ht="15.75" hidden="1" thickBot="1">
      <c r="C132" s="173" t="s">
        <v>59</v>
      </c>
      <c r="D132" s="162"/>
      <c r="E132" s="132">
        <v>0</v>
      </c>
      <c r="F132" s="105">
        <f>IF(E130&lt;6,"",((E130-6)/12)*(G130/E130))</f>
        <v>0</v>
      </c>
      <c r="G132" s="105">
        <f>F132</f>
        <v>0</v>
      </c>
      <c r="H132" s="162"/>
      <c r="I132" s="106" t="s">
        <v>519</v>
      </c>
      <c r="J132" s="124" t="str">
        <f>VLOOKUP(I132,Presupuesto!$B$11:$C$565,2,0)</f>
        <v>DECIMOCUARTO MES</v>
      </c>
      <c r="K132" s="106" t="str">
        <f t="shared" si="1"/>
        <v>Posgrado</v>
      </c>
      <c r="L132" s="124" t="s">
        <v>394</v>
      </c>
    </row>
    <row r="134" spans="3:12" ht="15.75" thickBot="1">
      <c r="K134" s="153"/>
    </row>
    <row r="135" spans="3:12" ht="15.75" thickBot="1">
      <c r="C135" s="69" t="s">
        <v>43</v>
      </c>
      <c r="D135" s="30">
        <f>SUM(G142:G192)</f>
        <v>0</v>
      </c>
      <c r="E135" s="93"/>
      <c r="F135" s="93"/>
      <c r="G135" s="93"/>
      <c r="H135" s="76"/>
      <c r="I135" s="76"/>
      <c r="J135" s="76"/>
      <c r="K135" s="153"/>
    </row>
    <row r="136" spans="3:12">
      <c r="D136" s="31"/>
      <c r="E136" s="93"/>
      <c r="F136" s="93"/>
      <c r="G136" s="93"/>
      <c r="H136" s="76"/>
      <c r="I136" s="76"/>
      <c r="J136" s="76"/>
      <c r="K136" s="153"/>
    </row>
    <row r="137" spans="3:12">
      <c r="D137" s="31"/>
      <c r="E137" s="93"/>
      <c r="F137" s="93"/>
      <c r="G137" s="93"/>
      <c r="H137" s="76"/>
      <c r="I137" s="76"/>
      <c r="J137" s="76"/>
      <c r="K137" s="153"/>
    </row>
    <row r="138" spans="3:12" ht="15.75">
      <c r="C138" s="202" t="s">
        <v>392</v>
      </c>
      <c r="D138" s="364"/>
      <c r="E138" s="93"/>
      <c r="F138" s="93"/>
      <c r="G138" s="93"/>
      <c r="H138" s="76"/>
      <c r="I138" s="76"/>
      <c r="J138" s="76"/>
      <c r="K138" s="153"/>
    </row>
    <row r="139" spans="3:12" ht="18.75">
      <c r="C139" s="210" t="e">
        <f>IFERROR(VLOOKUP(D138,'1. Desarrollo e Innov. Curricu.'!$E:$F,2,FALSE),IFERROR(VLOOKUP(D138,'2. Investigación Científica'!$E:$F,2,FALSE),IFERROR(VLOOKUP(D138,'3. Vinculación Univ. Sociedad'!$E:$F,2,FALSE),IFERROR(VLOOKUP(D138,'4. Docencia y Profesorado Univ.'!$E:$F,2,FALSE),IFERROR(VLOOKUP(D138,'5. Estudiantes y Graduados'!$E:$F,2,FALSE),IFERROR(VLOOKUP(D138,'11. Gestion Administrativa'!$E:$F,2,FALSE),IFERROR(VLOOKUP(D138,'13. Gestión Académica'!$E:$F,2,FALSE),IFERROR(VLOOKUP(D138,'8. Asegura. de la Calid. y M'!$E:$F,2,FALSE),IFERROR(VLOOKUP(D138,'6. Gestión del Conocimiento'!$E:$F,2,FALSE),IFERROR(VLOOKUP(D138,'15. Gobernabilidad y Proceso...'!$E:$F,2,FALSE),IFERROR(VLOOKUP(D138,'12. Gestión del Talento Humano'!$E:$F,2,FALSE),IFERROR(VLOOKUP(D138,'14. Internacional... de la E.S.'!$E:$F,2,FALSE),IFERROR(VLOOKUP(D138,'10. Posgrado'!$E:$F,2,FALSE),IFERROR(VLOOKUP(D138,'17. Gestión TIC'!$E:$F,2,FALSE),IFERROR(VLOOKUP(D138,'16. Desa. del Sistema Educ.Sup.'!$E:$F,2,FALSE),IFERROR(VLOOKUP(D138,'9. Cultura de Inno. Insti...'!$E:$F,2,FALSE),VLOOKUP(D138,'7. Lo Esencial de la Reforma U.'!$E:$F,2,0)))))))))))))))))</f>
        <v>#N/A</v>
      </c>
      <c r="D139" s="31"/>
      <c r="E139" s="93"/>
      <c r="F139" s="93"/>
      <c r="G139" s="93"/>
      <c r="H139" s="76"/>
      <c r="I139" s="76"/>
      <c r="J139" s="76"/>
      <c r="K139" s="153"/>
    </row>
    <row r="140" spans="3:12" ht="15.75" thickBot="1">
      <c r="C140" s="177"/>
      <c r="D140" s="31"/>
      <c r="E140" s="93"/>
      <c r="F140" s="93"/>
      <c r="G140" s="93"/>
      <c r="H140" s="76"/>
      <c r="I140" s="76"/>
      <c r="J140" s="76"/>
      <c r="K140" s="153"/>
    </row>
    <row r="141" spans="3:12" ht="30.75" thickBot="1">
      <c r="C141" s="134" t="s">
        <v>44</v>
      </c>
      <c r="D141" s="138" t="s">
        <v>55</v>
      </c>
      <c r="E141" s="170" t="s">
        <v>56</v>
      </c>
      <c r="F141" s="138" t="s">
        <v>57</v>
      </c>
      <c r="G141" s="135" t="s">
        <v>27</v>
      </c>
      <c r="H141" s="133" t="s">
        <v>131</v>
      </c>
      <c r="I141" s="136" t="s">
        <v>46</v>
      </c>
      <c r="J141" s="136" t="s">
        <v>132</v>
      </c>
      <c r="K141" s="136" t="s">
        <v>410</v>
      </c>
      <c r="L141" s="136" t="s">
        <v>411</v>
      </c>
    </row>
    <row r="142" spans="3:12" ht="15.75" hidden="1" thickBot="1">
      <c r="C142" s="137" t="s">
        <v>482</v>
      </c>
      <c r="D142" s="199"/>
      <c r="E142" s="152">
        <v>12</v>
      </c>
      <c r="F142" s="304">
        <f>HLOOKUP($C142,$BZ$2:$CM$3,2,0)</f>
        <v>43674.39</v>
      </c>
      <c r="G142" s="113">
        <f>D142*E142*F142</f>
        <v>0</v>
      </c>
      <c r="H142" s="166"/>
      <c r="I142" s="114" t="s">
        <v>496</v>
      </c>
      <c r="J142" s="114" t="str">
        <f>VLOOKUP(I142,Presupuesto!$B$11:$C$565,2,0)</f>
        <v>SUELDOS Y SALARIOS PERMANENTES</v>
      </c>
      <c r="K142" s="218" t="s">
        <v>1454</v>
      </c>
      <c r="L142" s="98" t="s">
        <v>394</v>
      </c>
    </row>
    <row r="143" spans="3:12" hidden="1">
      <c r="C143" s="171" t="s">
        <v>58</v>
      </c>
      <c r="D143" s="163"/>
      <c r="E143" s="154">
        <v>0</v>
      </c>
      <c r="F143" s="100">
        <f>IF(E142=0,"",(G142/E142)/12*E142)</f>
        <v>0</v>
      </c>
      <c r="G143" s="97">
        <f>F143</f>
        <v>0</v>
      </c>
      <c r="H143" s="164"/>
      <c r="I143" s="116" t="s">
        <v>516</v>
      </c>
      <c r="J143" s="116" t="str">
        <f>VLOOKUP(I143,Presupuesto!$B$11:$C$565,2,0)</f>
        <v>AGUINALDO Y DECIMO CUARTO MES</v>
      </c>
      <c r="K143" s="98" t="str">
        <f t="shared" ref="K143:K174" si="2">$K$142</f>
        <v>Posgrado</v>
      </c>
      <c r="L143" s="98" t="s">
        <v>412</v>
      </c>
    </row>
    <row r="144" spans="3:12" hidden="1">
      <c r="C144" s="172" t="s">
        <v>59</v>
      </c>
      <c r="D144" s="163"/>
      <c r="E144" s="154">
        <v>0</v>
      </c>
      <c r="F144" s="117">
        <f>IF(E142&lt;6,"",((E142-6)/12)*(G142/E142))</f>
        <v>0</v>
      </c>
      <c r="G144" s="97">
        <f>F144</f>
        <v>0</v>
      </c>
      <c r="H144" s="164"/>
      <c r="I144" s="101" t="s">
        <v>519</v>
      </c>
      <c r="J144" s="101" t="str">
        <f>VLOOKUP(I144,Presupuesto!$B$11:$C$565,2,0)</f>
        <v>DECIMOCUARTO MES</v>
      </c>
      <c r="K144" s="98" t="str">
        <f t="shared" si="2"/>
        <v>Posgrado</v>
      </c>
      <c r="L144" s="98" t="s">
        <v>395</v>
      </c>
    </row>
    <row r="145" spans="3:12" ht="15.75" hidden="1" thickBot="1">
      <c r="C145" s="137" t="s">
        <v>483</v>
      </c>
      <c r="D145" s="199"/>
      <c r="E145" s="152">
        <v>12</v>
      </c>
      <c r="F145" s="304">
        <f>HLOOKUP($C145,$BZ$2:$CM$3,2,0)</f>
        <v>39703.99</v>
      </c>
      <c r="G145" s="113">
        <f>D145*E145*F145</f>
        <v>0</v>
      </c>
      <c r="H145" s="166"/>
      <c r="I145" s="114" t="s">
        <v>496</v>
      </c>
      <c r="J145" s="114" t="str">
        <f>VLOOKUP(I145,Presupuesto!$B$11:$C$565,2,0)</f>
        <v>SUELDOS Y SALARIOS PERMANENTES</v>
      </c>
      <c r="K145" s="98" t="str">
        <f t="shared" si="2"/>
        <v>Posgrado</v>
      </c>
      <c r="L145" s="98" t="s">
        <v>395</v>
      </c>
    </row>
    <row r="146" spans="3:12" hidden="1">
      <c r="C146" s="171" t="s">
        <v>58</v>
      </c>
      <c r="D146" s="163"/>
      <c r="E146" s="154">
        <v>0</v>
      </c>
      <c r="F146" s="100">
        <f>IF(E145=0,"",(G145/E145)/12*E145)</f>
        <v>0</v>
      </c>
      <c r="G146" s="97">
        <f>F146</f>
        <v>0</v>
      </c>
      <c r="H146" s="164"/>
      <c r="I146" s="116" t="s">
        <v>516</v>
      </c>
      <c r="J146" s="116" t="str">
        <f>VLOOKUP(I146,Presupuesto!$B$11:$C$565,2,0)</f>
        <v>AGUINALDO Y DECIMO CUARTO MES</v>
      </c>
      <c r="K146" s="98" t="str">
        <f t="shared" si="2"/>
        <v>Posgrado</v>
      </c>
      <c r="L146" s="98" t="s">
        <v>395</v>
      </c>
    </row>
    <row r="147" spans="3:12" hidden="1">
      <c r="C147" s="172" t="s">
        <v>59</v>
      </c>
      <c r="D147" s="163"/>
      <c r="E147" s="154">
        <v>0</v>
      </c>
      <c r="F147" s="117">
        <f>IF(E145&lt;6,"",((E145-6)/12)*(G145/E145))</f>
        <v>0</v>
      </c>
      <c r="G147" s="97">
        <f>F147</f>
        <v>0</v>
      </c>
      <c r="H147" s="164"/>
      <c r="I147" s="101" t="s">
        <v>519</v>
      </c>
      <c r="J147" s="101" t="str">
        <f>VLOOKUP(I147,Presupuesto!$B$11:$C$565,2,0)</f>
        <v>DECIMOCUARTO MES</v>
      </c>
      <c r="K147" s="98" t="str">
        <f t="shared" si="2"/>
        <v>Posgrado</v>
      </c>
      <c r="L147" s="98" t="s">
        <v>395</v>
      </c>
    </row>
    <row r="148" spans="3:12" ht="15.75" hidden="1" thickBot="1">
      <c r="C148" s="137" t="s">
        <v>484</v>
      </c>
      <c r="D148" s="199"/>
      <c r="E148" s="152">
        <v>12</v>
      </c>
      <c r="F148" s="304">
        <f>HLOOKUP($C148,$BZ$2:$CM$3,2,0)</f>
        <v>35733.589999999997</v>
      </c>
      <c r="G148" s="113">
        <f>D148*E148*F148</f>
        <v>0</v>
      </c>
      <c r="H148" s="166"/>
      <c r="I148" s="114" t="s">
        <v>496</v>
      </c>
      <c r="J148" s="114" t="str">
        <f>VLOOKUP(I148,Presupuesto!$B$11:$C$565,2,0)</f>
        <v>SUELDOS Y SALARIOS PERMANENTES</v>
      </c>
      <c r="K148" s="98" t="str">
        <f t="shared" si="2"/>
        <v>Posgrado</v>
      </c>
      <c r="L148" s="98" t="s">
        <v>395</v>
      </c>
    </row>
    <row r="149" spans="3:12" hidden="1">
      <c r="C149" s="171" t="s">
        <v>58</v>
      </c>
      <c r="D149" s="163"/>
      <c r="E149" s="154">
        <v>0</v>
      </c>
      <c r="F149" s="100">
        <f>IF(E148=0,"",(G148/E148)/12*E148)</f>
        <v>0</v>
      </c>
      <c r="G149" s="97">
        <f>F149</f>
        <v>0</v>
      </c>
      <c r="H149" s="164"/>
      <c r="I149" s="116" t="s">
        <v>516</v>
      </c>
      <c r="J149" s="116" t="str">
        <f>VLOOKUP(I149,Presupuesto!$B$11:$C$565,2,0)</f>
        <v>AGUINALDO Y DECIMO CUARTO MES</v>
      </c>
      <c r="K149" s="98" t="str">
        <f t="shared" si="2"/>
        <v>Posgrado</v>
      </c>
      <c r="L149" s="98" t="s">
        <v>395</v>
      </c>
    </row>
    <row r="150" spans="3:12" hidden="1">
      <c r="C150" s="172" t="s">
        <v>59</v>
      </c>
      <c r="D150" s="163"/>
      <c r="E150" s="154">
        <v>0</v>
      </c>
      <c r="F150" s="117">
        <f>IF(E148&lt;6,"",((E148-6)/12)*(G148/E148))</f>
        <v>0</v>
      </c>
      <c r="G150" s="97">
        <f>F150</f>
        <v>0</v>
      </c>
      <c r="H150" s="164"/>
      <c r="I150" s="101" t="s">
        <v>519</v>
      </c>
      <c r="J150" s="101" t="str">
        <f>VLOOKUP(I150,Presupuesto!$B$11:$C$565,2,0)</f>
        <v>DECIMOCUARTO MES</v>
      </c>
      <c r="K150" s="98" t="str">
        <f t="shared" si="2"/>
        <v>Posgrado</v>
      </c>
      <c r="L150" s="98" t="s">
        <v>395</v>
      </c>
    </row>
    <row r="151" spans="3:12" ht="15.75" hidden="1" thickBot="1">
      <c r="C151" s="137" t="s">
        <v>485</v>
      </c>
      <c r="D151" s="199"/>
      <c r="E151" s="152">
        <v>12</v>
      </c>
      <c r="F151" s="304">
        <f>HLOOKUP($C151,$BZ$2:$CM$3,2,0)</f>
        <v>31763.19</v>
      </c>
      <c r="G151" s="113">
        <f>D151*E151*F151</f>
        <v>0</v>
      </c>
      <c r="H151" s="166"/>
      <c r="I151" s="114" t="s">
        <v>496</v>
      </c>
      <c r="J151" s="114" t="str">
        <f>VLOOKUP(I151,Presupuesto!$B$11:$C$565,2,0)</f>
        <v>SUELDOS Y SALARIOS PERMANENTES</v>
      </c>
      <c r="K151" s="98" t="str">
        <f t="shared" si="2"/>
        <v>Posgrado</v>
      </c>
      <c r="L151" s="98" t="s">
        <v>395</v>
      </c>
    </row>
    <row r="152" spans="3:12" hidden="1">
      <c r="C152" s="171" t="s">
        <v>58</v>
      </c>
      <c r="D152" s="163"/>
      <c r="E152" s="154">
        <v>0</v>
      </c>
      <c r="F152" s="100">
        <f>IF(E151=0,"",(G151/E151)/12*E151)</f>
        <v>0</v>
      </c>
      <c r="G152" s="97">
        <f>F152</f>
        <v>0</v>
      </c>
      <c r="H152" s="164"/>
      <c r="I152" s="116" t="s">
        <v>516</v>
      </c>
      <c r="J152" s="116" t="str">
        <f>VLOOKUP(I152,Presupuesto!$B$11:$C$565,2,0)</f>
        <v>AGUINALDO Y DECIMO CUARTO MES</v>
      </c>
      <c r="K152" s="98" t="str">
        <f t="shared" si="2"/>
        <v>Posgrado</v>
      </c>
      <c r="L152" s="98" t="s">
        <v>395</v>
      </c>
    </row>
    <row r="153" spans="3:12" hidden="1">
      <c r="C153" s="172" t="s">
        <v>59</v>
      </c>
      <c r="D153" s="163"/>
      <c r="E153" s="154">
        <v>0</v>
      </c>
      <c r="F153" s="117">
        <f>IF(E151&lt;6,"",((E151-6)/12)*(G151/E151))</f>
        <v>0</v>
      </c>
      <c r="G153" s="97">
        <f>F153</f>
        <v>0</v>
      </c>
      <c r="H153" s="164"/>
      <c r="I153" s="101" t="s">
        <v>519</v>
      </c>
      <c r="J153" s="101" t="str">
        <f>VLOOKUP(I153,Presupuesto!$B$11:$C$565,2,0)</f>
        <v>DECIMOCUARTO MES</v>
      </c>
      <c r="K153" s="98" t="str">
        <f t="shared" si="2"/>
        <v>Posgrado</v>
      </c>
      <c r="L153" s="98" t="s">
        <v>395</v>
      </c>
    </row>
    <row r="154" spans="3:12" ht="15.75" hidden="1" thickBot="1">
      <c r="C154" s="137" t="s">
        <v>486</v>
      </c>
      <c r="D154" s="199"/>
      <c r="E154" s="152">
        <v>12</v>
      </c>
      <c r="F154" s="304">
        <f>HLOOKUP($C154,$BZ$2:$CM$3,2,0)</f>
        <v>29777.99</v>
      </c>
      <c r="G154" s="113">
        <f>D154*E154*F154</f>
        <v>0</v>
      </c>
      <c r="H154" s="166"/>
      <c r="I154" s="114" t="s">
        <v>496</v>
      </c>
      <c r="J154" s="114" t="str">
        <f>VLOOKUP(I154,Presupuesto!$B$11:$C$565,2,0)</f>
        <v>SUELDOS Y SALARIOS PERMANENTES</v>
      </c>
      <c r="K154" s="98" t="str">
        <f t="shared" si="2"/>
        <v>Posgrado</v>
      </c>
      <c r="L154" s="98" t="s">
        <v>395</v>
      </c>
    </row>
    <row r="155" spans="3:12" hidden="1">
      <c r="C155" s="171" t="s">
        <v>58</v>
      </c>
      <c r="D155" s="163"/>
      <c r="E155" s="154">
        <v>0</v>
      </c>
      <c r="F155" s="100">
        <f>IF(E154=0,"",(G154/E154)/12*E154)</f>
        <v>0</v>
      </c>
      <c r="G155" s="97">
        <f>F155</f>
        <v>0</v>
      </c>
      <c r="H155" s="164"/>
      <c r="I155" s="116" t="s">
        <v>516</v>
      </c>
      <c r="J155" s="116" t="str">
        <f>VLOOKUP(I155,Presupuesto!$B$11:$C$565,2,0)</f>
        <v>AGUINALDO Y DECIMO CUARTO MES</v>
      </c>
      <c r="K155" s="98" t="str">
        <f t="shared" si="2"/>
        <v>Posgrado</v>
      </c>
      <c r="L155" s="98" t="s">
        <v>395</v>
      </c>
    </row>
    <row r="156" spans="3:12" hidden="1">
      <c r="C156" s="172" t="s">
        <v>59</v>
      </c>
      <c r="D156" s="163"/>
      <c r="E156" s="154">
        <v>0</v>
      </c>
      <c r="F156" s="117">
        <f>IF(E154&lt;6,"",((E154-6)/12)*(G154/E154))</f>
        <v>0</v>
      </c>
      <c r="G156" s="97">
        <f>F156</f>
        <v>0</v>
      </c>
      <c r="H156" s="164"/>
      <c r="I156" s="101" t="s">
        <v>519</v>
      </c>
      <c r="J156" s="101" t="str">
        <f>VLOOKUP(I156,Presupuesto!$B$11:$C$565,2,0)</f>
        <v>DECIMOCUARTO MES</v>
      </c>
      <c r="K156" s="98" t="str">
        <f t="shared" si="2"/>
        <v>Posgrado</v>
      </c>
      <c r="L156" s="98" t="s">
        <v>395</v>
      </c>
    </row>
    <row r="157" spans="3:12" ht="15.75" hidden="1" thickBot="1">
      <c r="C157" s="137" t="s">
        <v>487</v>
      </c>
      <c r="D157" s="199"/>
      <c r="E157" s="152">
        <v>12</v>
      </c>
      <c r="F157" s="304">
        <f>HLOOKUP($C157,$BZ$2:$CM$3,2,0)</f>
        <v>27792.79</v>
      </c>
      <c r="G157" s="113">
        <f>D157*E157*F157</f>
        <v>0</v>
      </c>
      <c r="H157" s="166"/>
      <c r="I157" s="114" t="s">
        <v>496</v>
      </c>
      <c r="J157" s="114" t="str">
        <f>VLOOKUP(I157,Presupuesto!$B$11:$C$565,2,0)</f>
        <v>SUELDOS Y SALARIOS PERMANENTES</v>
      </c>
      <c r="K157" s="98" t="str">
        <f t="shared" si="2"/>
        <v>Posgrado</v>
      </c>
      <c r="L157" s="98" t="s">
        <v>395</v>
      </c>
    </row>
    <row r="158" spans="3:12" hidden="1">
      <c r="C158" s="171" t="s">
        <v>58</v>
      </c>
      <c r="D158" s="163"/>
      <c r="E158" s="154">
        <v>0</v>
      </c>
      <c r="F158" s="100">
        <f>IF(E157=0,"",(G157/E157)/12*E157)</f>
        <v>0</v>
      </c>
      <c r="G158" s="97">
        <f>F158</f>
        <v>0</v>
      </c>
      <c r="H158" s="164"/>
      <c r="I158" s="116" t="s">
        <v>516</v>
      </c>
      <c r="J158" s="116" t="str">
        <f>VLOOKUP(I158,Presupuesto!$B$11:$C$565,2,0)</f>
        <v>AGUINALDO Y DECIMO CUARTO MES</v>
      </c>
      <c r="K158" s="98" t="str">
        <f t="shared" si="2"/>
        <v>Posgrado</v>
      </c>
      <c r="L158" s="98" t="s">
        <v>395</v>
      </c>
    </row>
    <row r="159" spans="3:12" hidden="1">
      <c r="C159" s="172" t="s">
        <v>59</v>
      </c>
      <c r="D159" s="163"/>
      <c r="E159" s="154">
        <v>0</v>
      </c>
      <c r="F159" s="117">
        <f>IF(E157&lt;6,"",((E157-6)/12)*(G157/E157))</f>
        <v>0</v>
      </c>
      <c r="G159" s="97">
        <f>F159</f>
        <v>0</v>
      </c>
      <c r="H159" s="164"/>
      <c r="I159" s="101" t="s">
        <v>519</v>
      </c>
      <c r="J159" s="101" t="str">
        <f>VLOOKUP(I159,Presupuesto!$B$11:$C$565,2,0)</f>
        <v>DECIMOCUARTO MES</v>
      </c>
      <c r="K159" s="98" t="str">
        <f t="shared" si="2"/>
        <v>Posgrado</v>
      </c>
      <c r="L159" s="98" t="s">
        <v>395</v>
      </c>
    </row>
    <row r="160" spans="3:12" ht="15.75" hidden="1" thickBot="1">
      <c r="C160" s="137" t="s">
        <v>488</v>
      </c>
      <c r="D160" s="199"/>
      <c r="E160" s="152">
        <v>12</v>
      </c>
      <c r="F160" s="304">
        <f>HLOOKUP($C160,$BZ$2:$CM$3,2,0)</f>
        <v>18859.39</v>
      </c>
      <c r="G160" s="113">
        <f>D160*E160*F160</f>
        <v>0</v>
      </c>
      <c r="H160" s="166"/>
      <c r="I160" s="114" t="s">
        <v>496</v>
      </c>
      <c r="J160" s="114" t="str">
        <f>VLOOKUP(I160,Presupuesto!$B$11:$C$565,2,0)</f>
        <v>SUELDOS Y SALARIOS PERMANENTES</v>
      </c>
      <c r="K160" s="98" t="str">
        <f t="shared" si="2"/>
        <v>Posgrado</v>
      </c>
      <c r="L160" s="98" t="s">
        <v>395</v>
      </c>
    </row>
    <row r="161" spans="3:12" hidden="1">
      <c r="C161" s="171" t="s">
        <v>58</v>
      </c>
      <c r="D161" s="163"/>
      <c r="E161" s="154">
        <v>0</v>
      </c>
      <c r="F161" s="100">
        <f>IF(E160=0,"",(G160/E160)/12*E160)</f>
        <v>0</v>
      </c>
      <c r="G161" s="97">
        <f>F161</f>
        <v>0</v>
      </c>
      <c r="H161" s="164"/>
      <c r="I161" s="116" t="s">
        <v>516</v>
      </c>
      <c r="J161" s="116" t="str">
        <f>VLOOKUP(I161,Presupuesto!$B$11:$C$565,2,0)</f>
        <v>AGUINALDO Y DECIMO CUARTO MES</v>
      </c>
      <c r="K161" s="98" t="str">
        <f t="shared" si="2"/>
        <v>Posgrado</v>
      </c>
      <c r="L161" s="98" t="s">
        <v>395</v>
      </c>
    </row>
    <row r="162" spans="3:12" hidden="1">
      <c r="C162" s="172" t="s">
        <v>59</v>
      </c>
      <c r="D162" s="163"/>
      <c r="E162" s="154">
        <v>0</v>
      </c>
      <c r="F162" s="117">
        <f>IF(E160&lt;6,"",((E160-6)/12)*(G160/E160))</f>
        <v>0</v>
      </c>
      <c r="G162" s="97">
        <f>F162</f>
        <v>0</v>
      </c>
      <c r="H162" s="164"/>
      <c r="I162" s="101" t="s">
        <v>519</v>
      </c>
      <c r="J162" s="101" t="str">
        <f>VLOOKUP(I162,Presupuesto!$B$11:$C$565,2,0)</f>
        <v>DECIMOCUARTO MES</v>
      </c>
      <c r="K162" s="98" t="str">
        <f t="shared" si="2"/>
        <v>Posgrado</v>
      </c>
      <c r="L162" s="98" t="s">
        <v>395</v>
      </c>
    </row>
    <row r="163" spans="3:12" ht="15.75" hidden="1" thickBot="1">
      <c r="C163" s="137" t="s">
        <v>489</v>
      </c>
      <c r="D163" s="199"/>
      <c r="E163" s="152">
        <v>12</v>
      </c>
      <c r="F163" s="304">
        <f>HLOOKUP($C163,$BZ$2:$CM$3,2,0)</f>
        <v>17866.8</v>
      </c>
      <c r="G163" s="113">
        <f>D163*E163*F163</f>
        <v>0</v>
      </c>
      <c r="H163" s="166"/>
      <c r="I163" s="114" t="s">
        <v>496</v>
      </c>
      <c r="J163" s="114" t="str">
        <f>VLOOKUP(I163,Presupuesto!$B$11:$C$565,2,0)</f>
        <v>SUELDOS Y SALARIOS PERMANENTES</v>
      </c>
      <c r="K163" s="98" t="str">
        <f t="shared" si="2"/>
        <v>Posgrado</v>
      </c>
      <c r="L163" s="98" t="s">
        <v>395</v>
      </c>
    </row>
    <row r="164" spans="3:12" hidden="1">
      <c r="C164" s="171" t="s">
        <v>58</v>
      </c>
      <c r="D164" s="163"/>
      <c r="E164" s="154">
        <v>0</v>
      </c>
      <c r="F164" s="100">
        <f>IF(E163=0,"",(G163/E163)/12*E163)</f>
        <v>0</v>
      </c>
      <c r="G164" s="97">
        <f>F164</f>
        <v>0</v>
      </c>
      <c r="H164" s="164"/>
      <c r="I164" s="116" t="s">
        <v>516</v>
      </c>
      <c r="J164" s="116" t="str">
        <f>VLOOKUP(I164,Presupuesto!$B$11:$C$565,2,0)</f>
        <v>AGUINALDO Y DECIMO CUARTO MES</v>
      </c>
      <c r="K164" s="98" t="str">
        <f t="shared" si="2"/>
        <v>Posgrado</v>
      </c>
      <c r="L164" s="98" t="s">
        <v>395</v>
      </c>
    </row>
    <row r="165" spans="3:12" hidden="1">
      <c r="C165" s="172" t="s">
        <v>59</v>
      </c>
      <c r="D165" s="163"/>
      <c r="E165" s="154">
        <v>0</v>
      </c>
      <c r="F165" s="117">
        <f>IF(E163&lt;6,"",((E163-6)/12)*(G163/E163))</f>
        <v>0</v>
      </c>
      <c r="G165" s="97">
        <f>F165</f>
        <v>0</v>
      </c>
      <c r="H165" s="164"/>
      <c r="I165" s="101" t="s">
        <v>519</v>
      </c>
      <c r="J165" s="101" t="str">
        <f>VLOOKUP(I165,Presupuesto!$B$11:$C$565,2,0)</f>
        <v>DECIMOCUARTO MES</v>
      </c>
      <c r="K165" s="98" t="str">
        <f t="shared" si="2"/>
        <v>Posgrado</v>
      </c>
      <c r="L165" s="98" t="s">
        <v>395</v>
      </c>
    </row>
    <row r="166" spans="3:12" ht="15.75" hidden="1" thickBot="1">
      <c r="C166" s="137" t="s">
        <v>490</v>
      </c>
      <c r="D166" s="199"/>
      <c r="E166" s="152">
        <v>12</v>
      </c>
      <c r="F166" s="304">
        <f>HLOOKUP($C166,$BZ$2:$CM$3,2,0)</f>
        <v>13896.4</v>
      </c>
      <c r="G166" s="113">
        <f>D166*E166*F166</f>
        <v>0</v>
      </c>
      <c r="H166" s="166"/>
      <c r="I166" s="114" t="s">
        <v>496</v>
      </c>
      <c r="J166" s="114" t="str">
        <f>VLOOKUP(I166,Presupuesto!$B$11:$C$565,2,0)</f>
        <v>SUELDOS Y SALARIOS PERMANENTES</v>
      </c>
      <c r="K166" s="98" t="str">
        <f t="shared" si="2"/>
        <v>Posgrado</v>
      </c>
      <c r="L166" s="98" t="s">
        <v>395</v>
      </c>
    </row>
    <row r="167" spans="3:12" hidden="1">
      <c r="C167" s="171" t="s">
        <v>58</v>
      </c>
      <c r="D167" s="163"/>
      <c r="E167" s="154">
        <v>0</v>
      </c>
      <c r="F167" s="100">
        <f>IF(E166=0,"",(G166/E166)/12*E166)</f>
        <v>0</v>
      </c>
      <c r="G167" s="97">
        <f>F167</f>
        <v>0</v>
      </c>
      <c r="H167" s="164"/>
      <c r="I167" s="116" t="s">
        <v>516</v>
      </c>
      <c r="J167" s="116" t="str">
        <f>VLOOKUP(I167,Presupuesto!$B$11:$C$565,2,0)</f>
        <v>AGUINALDO Y DECIMO CUARTO MES</v>
      </c>
      <c r="K167" s="98" t="str">
        <f t="shared" si="2"/>
        <v>Posgrado</v>
      </c>
      <c r="L167" s="98" t="s">
        <v>395</v>
      </c>
    </row>
    <row r="168" spans="3:12" hidden="1">
      <c r="C168" s="172" t="s">
        <v>59</v>
      </c>
      <c r="D168" s="163"/>
      <c r="E168" s="154">
        <v>0</v>
      </c>
      <c r="F168" s="117">
        <f>IF(E166&lt;6,"",((E166-6)/12)*(G166/E166))</f>
        <v>0</v>
      </c>
      <c r="G168" s="97">
        <f>F168</f>
        <v>0</v>
      </c>
      <c r="H168" s="164"/>
      <c r="I168" s="101" t="s">
        <v>519</v>
      </c>
      <c r="J168" s="101" t="str">
        <f>VLOOKUP(I168,Presupuesto!$B$11:$C$565,2,0)</f>
        <v>DECIMOCUARTO MES</v>
      </c>
      <c r="K168" s="98" t="str">
        <f t="shared" si="2"/>
        <v>Posgrado</v>
      </c>
      <c r="L168" s="98" t="s">
        <v>395</v>
      </c>
    </row>
    <row r="169" spans="3:12" ht="15.75" hidden="1" thickBot="1">
      <c r="C169" s="137" t="s">
        <v>491</v>
      </c>
      <c r="D169" s="199"/>
      <c r="E169" s="152">
        <v>12</v>
      </c>
      <c r="F169" s="304">
        <f>HLOOKUP($C169,$BZ$2:$CM$3,2,0)</f>
        <v>15004.09</v>
      </c>
      <c r="G169" s="113">
        <f>D169*E169*F169</f>
        <v>0</v>
      </c>
      <c r="H169" s="166"/>
      <c r="I169" s="114" t="s">
        <v>496</v>
      </c>
      <c r="J169" s="114" t="str">
        <f>VLOOKUP(I169,Presupuesto!$B$11:$C$565,2,0)</f>
        <v>SUELDOS Y SALARIOS PERMANENTES</v>
      </c>
      <c r="K169" s="98" t="str">
        <f t="shared" si="2"/>
        <v>Posgrado</v>
      </c>
      <c r="L169" s="98" t="s">
        <v>395</v>
      </c>
    </row>
    <row r="170" spans="3:12" hidden="1">
      <c r="C170" s="171" t="s">
        <v>58</v>
      </c>
      <c r="D170" s="163"/>
      <c r="E170" s="154">
        <v>0</v>
      </c>
      <c r="F170" s="100">
        <f>IF(E169=0,"",(G169/E169)/12*E169)</f>
        <v>0</v>
      </c>
      <c r="G170" s="97">
        <f>F170</f>
        <v>0</v>
      </c>
      <c r="H170" s="164"/>
      <c r="I170" s="116" t="s">
        <v>516</v>
      </c>
      <c r="J170" s="116" t="str">
        <f>VLOOKUP(I170,Presupuesto!$B$11:$C$565,2,0)</f>
        <v>AGUINALDO Y DECIMO CUARTO MES</v>
      </c>
      <c r="K170" s="98" t="str">
        <f t="shared" si="2"/>
        <v>Posgrado</v>
      </c>
      <c r="L170" s="98" t="s">
        <v>395</v>
      </c>
    </row>
    <row r="171" spans="3:12" hidden="1">
      <c r="C171" s="172" t="s">
        <v>59</v>
      </c>
      <c r="D171" s="163"/>
      <c r="E171" s="154">
        <v>0</v>
      </c>
      <c r="F171" s="117">
        <f>IF(E169&lt;6,"",((E169-6)/12)*(G169/E169))</f>
        <v>0</v>
      </c>
      <c r="G171" s="97">
        <f>F171</f>
        <v>0</v>
      </c>
      <c r="H171" s="164"/>
      <c r="I171" s="101" t="s">
        <v>519</v>
      </c>
      <c r="J171" s="101" t="str">
        <f>VLOOKUP(I171,Presupuesto!$B$11:$C$565,2,0)</f>
        <v>DECIMOCUARTO MES</v>
      </c>
      <c r="K171" s="98" t="str">
        <f t="shared" si="2"/>
        <v>Posgrado</v>
      </c>
      <c r="L171" s="98" t="s">
        <v>395</v>
      </c>
    </row>
    <row r="172" spans="3:12" ht="15.75" hidden="1" thickBot="1">
      <c r="C172" s="137" t="s">
        <v>492</v>
      </c>
      <c r="D172" s="199"/>
      <c r="E172" s="152">
        <v>12</v>
      </c>
      <c r="F172" s="304">
        <f>HLOOKUP($C172,$BZ$2:$CM$3,2,0)</f>
        <v>13238.9</v>
      </c>
      <c r="G172" s="113">
        <f>D172*E172*F172</f>
        <v>0</v>
      </c>
      <c r="H172" s="166"/>
      <c r="I172" s="114" t="s">
        <v>496</v>
      </c>
      <c r="J172" s="114" t="str">
        <f>VLOOKUP(I172,Presupuesto!$B$11:$C$565,2,0)</f>
        <v>SUELDOS Y SALARIOS PERMANENTES</v>
      </c>
      <c r="K172" s="98" t="str">
        <f t="shared" si="2"/>
        <v>Posgrado</v>
      </c>
      <c r="L172" s="98" t="s">
        <v>395</v>
      </c>
    </row>
    <row r="173" spans="3:12" hidden="1">
      <c r="C173" s="171" t="s">
        <v>58</v>
      </c>
      <c r="D173" s="163"/>
      <c r="E173" s="154">
        <v>0</v>
      </c>
      <c r="F173" s="100">
        <f>IF(E172=0,"",(G172/E172)/12*E172)</f>
        <v>0</v>
      </c>
      <c r="G173" s="97">
        <f>F173</f>
        <v>0</v>
      </c>
      <c r="H173" s="164"/>
      <c r="I173" s="116" t="s">
        <v>516</v>
      </c>
      <c r="J173" s="116" t="str">
        <f>VLOOKUP(I173,Presupuesto!$B$11:$C$565,2,0)</f>
        <v>AGUINALDO Y DECIMO CUARTO MES</v>
      </c>
      <c r="K173" s="98" t="str">
        <f t="shared" si="2"/>
        <v>Posgrado</v>
      </c>
      <c r="L173" s="98" t="s">
        <v>395</v>
      </c>
    </row>
    <row r="174" spans="3:12" hidden="1">
      <c r="C174" s="172" t="s">
        <v>59</v>
      </c>
      <c r="D174" s="163"/>
      <c r="E174" s="154">
        <v>0</v>
      </c>
      <c r="F174" s="117">
        <f>IF(E172&lt;6,"",((E172-6)/12)*(G172/E172))</f>
        <v>0</v>
      </c>
      <c r="G174" s="97">
        <f>F174</f>
        <v>0</v>
      </c>
      <c r="H174" s="164"/>
      <c r="I174" s="101" t="s">
        <v>519</v>
      </c>
      <c r="J174" s="101" t="str">
        <f>VLOOKUP(I174,Presupuesto!$B$11:$C$565,2,0)</f>
        <v>DECIMOCUARTO MES</v>
      </c>
      <c r="K174" s="98" t="str">
        <f t="shared" si="2"/>
        <v>Posgrado</v>
      </c>
      <c r="L174" s="98" t="s">
        <v>395</v>
      </c>
    </row>
    <row r="175" spans="3:12" ht="15.75" hidden="1" thickBot="1">
      <c r="C175" s="137" t="s">
        <v>493</v>
      </c>
      <c r="D175" s="199"/>
      <c r="E175" s="152">
        <v>12</v>
      </c>
      <c r="F175" s="304">
        <f>HLOOKUP($C175,$BZ$2:$CM$3,2,0)</f>
        <v>12356.31</v>
      </c>
      <c r="G175" s="113">
        <f>D175*E175*F175</f>
        <v>0</v>
      </c>
      <c r="H175" s="166"/>
      <c r="I175" s="114" t="s">
        <v>496</v>
      </c>
      <c r="J175" s="114" t="str">
        <f>VLOOKUP(I175,Presupuesto!$B$11:$C$565,2,0)</f>
        <v>SUELDOS Y SALARIOS PERMANENTES</v>
      </c>
      <c r="K175" s="98" t="str">
        <f t="shared" ref="K175:K192" si="3">$K$142</f>
        <v>Posgrado</v>
      </c>
      <c r="L175" s="98" t="s">
        <v>395</v>
      </c>
    </row>
    <row r="176" spans="3:12" hidden="1">
      <c r="C176" s="171" t="s">
        <v>58</v>
      </c>
      <c r="D176" s="163"/>
      <c r="E176" s="154">
        <v>0</v>
      </c>
      <c r="F176" s="100">
        <f>IF(E175=0,"",(G175/E175)/12*E175)</f>
        <v>0</v>
      </c>
      <c r="G176" s="97">
        <f>F176</f>
        <v>0</v>
      </c>
      <c r="H176" s="164"/>
      <c r="I176" s="116" t="s">
        <v>516</v>
      </c>
      <c r="J176" s="116" t="str">
        <f>VLOOKUP(I176,Presupuesto!$B$11:$C$565,2,0)</f>
        <v>AGUINALDO Y DECIMO CUARTO MES</v>
      </c>
      <c r="K176" s="98" t="str">
        <f t="shared" si="3"/>
        <v>Posgrado</v>
      </c>
      <c r="L176" s="98" t="s">
        <v>395</v>
      </c>
    </row>
    <row r="177" spans="3:12" hidden="1">
      <c r="C177" s="172" t="s">
        <v>59</v>
      </c>
      <c r="D177" s="163"/>
      <c r="E177" s="154">
        <v>0</v>
      </c>
      <c r="F177" s="117">
        <f>IF(E175&lt;6,"",((E175-6)/12)*(G175/E175))</f>
        <v>0</v>
      </c>
      <c r="G177" s="97">
        <f>F177</f>
        <v>0</v>
      </c>
      <c r="H177" s="164"/>
      <c r="I177" s="101" t="s">
        <v>519</v>
      </c>
      <c r="J177" s="101" t="str">
        <f>VLOOKUP(I177,Presupuesto!$B$11:$C$565,2,0)</f>
        <v>DECIMOCUARTO MES</v>
      </c>
      <c r="K177" s="98" t="str">
        <f t="shared" si="3"/>
        <v>Posgrado</v>
      </c>
      <c r="L177" s="98" t="s">
        <v>395</v>
      </c>
    </row>
    <row r="178" spans="3:12" ht="15.75" hidden="1" thickBot="1">
      <c r="C178" s="137" t="s">
        <v>494</v>
      </c>
      <c r="D178" s="199"/>
      <c r="E178" s="152">
        <v>12</v>
      </c>
      <c r="F178" s="304">
        <f>HLOOKUP($C178,$BZ$2:$CM$3,2,0)</f>
        <v>463.22</v>
      </c>
      <c r="G178" s="113">
        <f>D178*E178*F178</f>
        <v>0</v>
      </c>
      <c r="H178" s="166"/>
      <c r="I178" s="114" t="s">
        <v>496</v>
      </c>
      <c r="J178" s="114" t="str">
        <f>VLOOKUP(I178,Presupuesto!$B$11:$C$565,2,0)</f>
        <v>SUELDOS Y SALARIOS PERMANENTES</v>
      </c>
      <c r="K178" s="98" t="str">
        <f t="shared" si="3"/>
        <v>Posgrado</v>
      </c>
      <c r="L178" s="98" t="s">
        <v>395</v>
      </c>
    </row>
    <row r="179" spans="3:12" hidden="1">
      <c r="C179" s="171" t="s">
        <v>58</v>
      </c>
      <c r="D179" s="163"/>
      <c r="E179" s="154">
        <v>0</v>
      </c>
      <c r="F179" s="100">
        <f>IF(E178=0,"",(G178/E178)/12*E178)</f>
        <v>0</v>
      </c>
      <c r="G179" s="97">
        <f>F179</f>
        <v>0</v>
      </c>
      <c r="H179" s="164"/>
      <c r="I179" s="116" t="s">
        <v>516</v>
      </c>
      <c r="J179" s="116" t="str">
        <f>VLOOKUP(I179,Presupuesto!$B$11:$C$565,2,0)</f>
        <v>AGUINALDO Y DECIMO CUARTO MES</v>
      </c>
      <c r="K179" s="98" t="str">
        <f t="shared" si="3"/>
        <v>Posgrado</v>
      </c>
      <c r="L179" s="98" t="s">
        <v>395</v>
      </c>
    </row>
    <row r="180" spans="3:12" hidden="1">
      <c r="C180" s="172" t="s">
        <v>59</v>
      </c>
      <c r="D180" s="163"/>
      <c r="E180" s="154">
        <v>0</v>
      </c>
      <c r="F180" s="117">
        <f>IF(E178&lt;6,"",((E178-6)/12)*(G178/E178))</f>
        <v>0</v>
      </c>
      <c r="G180" s="97">
        <f>F180</f>
        <v>0</v>
      </c>
      <c r="H180" s="164"/>
      <c r="I180" s="101" t="s">
        <v>519</v>
      </c>
      <c r="J180" s="101" t="str">
        <f>VLOOKUP(I180,Presupuesto!$B$11:$C$565,2,0)</f>
        <v>DECIMOCUARTO MES</v>
      </c>
      <c r="K180" s="98" t="str">
        <f t="shared" si="3"/>
        <v>Posgrado</v>
      </c>
      <c r="L180" s="98" t="s">
        <v>395</v>
      </c>
    </row>
    <row r="181" spans="3:12" ht="15.75" hidden="1" thickBot="1">
      <c r="C181" s="137" t="s">
        <v>495</v>
      </c>
      <c r="D181" s="199"/>
      <c r="E181" s="152">
        <v>12</v>
      </c>
      <c r="F181" s="304">
        <f>HLOOKUP($C181,$BZ$2:$CM$3,2,0)</f>
        <v>2007.3</v>
      </c>
      <c r="G181" s="113">
        <f>D181*E181*F181</f>
        <v>0</v>
      </c>
      <c r="H181" s="166"/>
      <c r="I181" s="114" t="s">
        <v>496</v>
      </c>
      <c r="J181" s="114" t="str">
        <f>VLOOKUP(I181,Presupuesto!$B$11:$C$565,2,0)</f>
        <v>SUELDOS Y SALARIOS PERMANENTES</v>
      </c>
      <c r="K181" s="98" t="str">
        <f t="shared" si="3"/>
        <v>Posgrado</v>
      </c>
      <c r="L181" s="98" t="s">
        <v>395</v>
      </c>
    </row>
    <row r="182" spans="3:12" hidden="1">
      <c r="C182" s="171" t="s">
        <v>58</v>
      </c>
      <c r="D182" s="163"/>
      <c r="E182" s="154">
        <v>0</v>
      </c>
      <c r="F182" s="100">
        <f>IF(E181=0,"",(G181/E181)/12*E181)</f>
        <v>0</v>
      </c>
      <c r="G182" s="97">
        <f>F182</f>
        <v>0</v>
      </c>
      <c r="H182" s="164"/>
      <c r="I182" s="116" t="s">
        <v>516</v>
      </c>
      <c r="J182" s="116" t="str">
        <f>VLOOKUP(I182,Presupuesto!$B$11:$C$565,2,0)</f>
        <v>AGUINALDO Y DECIMO CUARTO MES</v>
      </c>
      <c r="K182" s="98" t="str">
        <f t="shared" si="3"/>
        <v>Posgrado</v>
      </c>
      <c r="L182" s="98" t="s">
        <v>395</v>
      </c>
    </row>
    <row r="183" spans="3:12" hidden="1">
      <c r="C183" s="172" t="s">
        <v>59</v>
      </c>
      <c r="D183" s="163"/>
      <c r="E183" s="154">
        <v>0</v>
      </c>
      <c r="F183" s="117">
        <f>IF(E181&lt;6,"",((E181-6)/12)*(G181/E181))</f>
        <v>0</v>
      </c>
      <c r="G183" s="97">
        <f>F183</f>
        <v>0</v>
      </c>
      <c r="H183" s="164"/>
      <c r="I183" s="101" t="s">
        <v>519</v>
      </c>
      <c r="J183" s="101" t="str">
        <f>VLOOKUP(I183,Presupuesto!$B$11:$C$565,2,0)</f>
        <v>DECIMOCUARTO MES</v>
      </c>
      <c r="K183" s="98" t="str">
        <f t="shared" si="3"/>
        <v>Posgrado</v>
      </c>
      <c r="L183" s="98" t="s">
        <v>395</v>
      </c>
    </row>
    <row r="184" spans="3:12" ht="15.75" hidden="1" thickBot="1">
      <c r="C184" s="140" t="s">
        <v>83</v>
      </c>
      <c r="D184" s="199"/>
      <c r="E184" s="152">
        <v>12</v>
      </c>
      <c r="F184" s="139">
        <v>30000</v>
      </c>
      <c r="G184" s="113">
        <f>D184*E184*F184</f>
        <v>0</v>
      </c>
      <c r="H184" s="166"/>
      <c r="I184" s="114" t="s">
        <v>564</v>
      </c>
      <c r="J184" s="114" t="str">
        <f>VLOOKUP(I184,Presupuesto!$B$11:$C$565,2,0)</f>
        <v>CONTRATOS ESPECIALES</v>
      </c>
      <c r="K184" s="98" t="str">
        <f t="shared" si="3"/>
        <v>Posgrado</v>
      </c>
      <c r="L184" s="98" t="s">
        <v>395</v>
      </c>
    </row>
    <row r="185" spans="3:12" hidden="1">
      <c r="C185" s="171" t="s">
        <v>58</v>
      </c>
      <c r="D185" s="163"/>
      <c r="E185" s="154">
        <v>0</v>
      </c>
      <c r="F185" s="117">
        <f>IF(E184=0,"",(G184/E184)/12*E184)</f>
        <v>0</v>
      </c>
      <c r="G185" s="97">
        <f>F185</f>
        <v>0</v>
      </c>
      <c r="H185" s="164"/>
      <c r="I185" s="101" t="s">
        <v>564</v>
      </c>
      <c r="J185" s="101" t="str">
        <f>VLOOKUP(I185,Presupuesto!$B$11:$C$565,2,0)</f>
        <v>CONTRATOS ESPECIALES</v>
      </c>
      <c r="K185" s="98" t="str">
        <f t="shared" si="3"/>
        <v>Posgrado</v>
      </c>
      <c r="L185" s="98" t="s">
        <v>394</v>
      </c>
    </row>
    <row r="186" spans="3:12" hidden="1">
      <c r="C186" s="172" t="s">
        <v>59</v>
      </c>
      <c r="D186" s="163"/>
      <c r="E186" s="154">
        <v>0</v>
      </c>
      <c r="F186" s="100">
        <f>IF(E184&lt;6,"",((E184-6)/12)*(G184/E184))</f>
        <v>0</v>
      </c>
      <c r="G186" s="97">
        <f>F186</f>
        <v>0</v>
      </c>
      <c r="H186" s="164"/>
      <c r="I186" s="101" t="s">
        <v>564</v>
      </c>
      <c r="J186" s="101" t="str">
        <f>VLOOKUP(I186,Presupuesto!$B$11:$C$565,2,0)</f>
        <v>CONTRATOS ESPECIALES</v>
      </c>
      <c r="K186" s="98" t="str">
        <f t="shared" si="3"/>
        <v>Posgrado</v>
      </c>
      <c r="L186" s="98" t="s">
        <v>399</v>
      </c>
    </row>
    <row r="187" spans="3:12" ht="15.75" hidden="1" thickBot="1">
      <c r="C187" s="140" t="s">
        <v>60</v>
      </c>
      <c r="D187" s="199"/>
      <c r="E187" s="152">
        <v>12</v>
      </c>
      <c r="F187" s="118">
        <v>30000</v>
      </c>
      <c r="G187" s="113">
        <f>D187*E187*F187</f>
        <v>0</v>
      </c>
      <c r="H187" s="166"/>
      <c r="I187" s="114" t="s">
        <v>705</v>
      </c>
      <c r="J187" s="114" t="str">
        <f>VLOOKUP(I187,Presupuesto!$B$11:$C$565,2,0)</f>
        <v>OTROS SERVICIOS TECNICOS Y PROFESIONALES</v>
      </c>
      <c r="K187" s="98" t="str">
        <f t="shared" si="3"/>
        <v>Posgrado</v>
      </c>
      <c r="L187" s="98" t="s">
        <v>394</v>
      </c>
    </row>
    <row r="188" spans="3:12" hidden="1">
      <c r="C188" s="171" t="s">
        <v>58</v>
      </c>
      <c r="D188" s="163"/>
      <c r="E188" s="154">
        <v>0</v>
      </c>
      <c r="F188" s="100">
        <v>0</v>
      </c>
      <c r="G188" s="97">
        <f>F188</f>
        <v>0</v>
      </c>
      <c r="H188" s="164"/>
      <c r="I188" s="101" t="s">
        <v>705</v>
      </c>
      <c r="J188" s="101" t="str">
        <f>VLOOKUP(I188,Presupuesto!$B$11:$C$565,2,0)</f>
        <v>OTROS SERVICIOS TECNICOS Y PROFESIONALES</v>
      </c>
      <c r="K188" s="98" t="str">
        <f t="shared" si="3"/>
        <v>Posgrado</v>
      </c>
      <c r="L188" s="98" t="s">
        <v>394</v>
      </c>
    </row>
    <row r="189" spans="3:12" hidden="1">
      <c r="C189" s="172" t="s">
        <v>59</v>
      </c>
      <c r="D189" s="163"/>
      <c r="E189" s="154">
        <v>0</v>
      </c>
      <c r="F189" s="100">
        <v>0</v>
      </c>
      <c r="G189" s="97">
        <f>F189</f>
        <v>0</v>
      </c>
      <c r="H189" s="164"/>
      <c r="I189" s="101" t="s">
        <v>705</v>
      </c>
      <c r="J189" s="101" t="str">
        <f>VLOOKUP(I189,Presupuesto!$B$11:$C$565,2,0)</f>
        <v>OTROS SERVICIOS TECNICOS Y PROFESIONALES</v>
      </c>
      <c r="K189" s="98" t="str">
        <f t="shared" si="3"/>
        <v>Posgrado</v>
      </c>
      <c r="L189" s="98" t="s">
        <v>394</v>
      </c>
    </row>
    <row r="190" spans="3:12" ht="15.75" hidden="1" thickBot="1">
      <c r="C190" s="140" t="s">
        <v>61</v>
      </c>
      <c r="D190" s="199"/>
      <c r="E190" s="152">
        <v>12</v>
      </c>
      <c r="F190" s="118">
        <v>30000</v>
      </c>
      <c r="G190" s="113">
        <f>D190*E190*F190</f>
        <v>0</v>
      </c>
      <c r="H190" s="166"/>
      <c r="I190" s="114" t="s">
        <v>496</v>
      </c>
      <c r="J190" s="114" t="str">
        <f>VLOOKUP(I190,Presupuesto!$B$11:$C$565,2,0)</f>
        <v>SUELDOS Y SALARIOS PERMANENTES</v>
      </c>
      <c r="K190" s="98" t="str">
        <f t="shared" si="3"/>
        <v>Posgrado</v>
      </c>
      <c r="L190" s="98" t="s">
        <v>394</v>
      </c>
    </row>
    <row r="191" spans="3:12" hidden="1">
      <c r="C191" s="171" t="s">
        <v>58</v>
      </c>
      <c r="D191" s="169"/>
      <c r="E191" s="131">
        <v>0</v>
      </c>
      <c r="F191" s="119">
        <f>IF(E190=0,"",(G190/E190)/12*E190)</f>
        <v>0</v>
      </c>
      <c r="G191" s="120">
        <f>F191</f>
        <v>0</v>
      </c>
      <c r="H191" s="164"/>
      <c r="I191" s="101" t="s">
        <v>516</v>
      </c>
      <c r="J191" s="101" t="str">
        <f>VLOOKUP(I191,Presupuesto!$B$11:$C$565,2,0)</f>
        <v>AGUINALDO Y DECIMO CUARTO MES</v>
      </c>
      <c r="K191" s="98" t="str">
        <f t="shared" si="3"/>
        <v>Posgrado</v>
      </c>
      <c r="L191" s="98" t="s">
        <v>394</v>
      </c>
    </row>
    <row r="192" spans="3:12" ht="15.75" hidden="1" thickBot="1">
      <c r="C192" s="173" t="s">
        <v>59</v>
      </c>
      <c r="D192" s="162"/>
      <c r="E192" s="132">
        <v>0</v>
      </c>
      <c r="F192" s="105">
        <f>IF(E190&lt;6,"",((E190-6)/12)*(G190/E190))</f>
        <v>0</v>
      </c>
      <c r="G192" s="105">
        <f>F192</f>
        <v>0</v>
      </c>
      <c r="H192" s="162"/>
      <c r="I192" s="106" t="s">
        <v>519</v>
      </c>
      <c r="J192" s="124" t="str">
        <f>VLOOKUP(I192,Presupuesto!$B$11:$C$565,2,0)</f>
        <v>DECIMOCUARTO MES</v>
      </c>
      <c r="K192" s="106" t="str">
        <f t="shared" si="3"/>
        <v>Posgrado</v>
      </c>
      <c r="L192" s="124" t="s">
        <v>394</v>
      </c>
    </row>
    <row r="194" spans="3:12" ht="15.75" thickBot="1">
      <c r="K194" s="153"/>
    </row>
    <row r="195" spans="3:12" ht="15.75" thickBot="1">
      <c r="C195" s="69" t="s">
        <v>43</v>
      </c>
      <c r="D195" s="30">
        <f>SUM(G202:G252)</f>
        <v>0</v>
      </c>
      <c r="E195" s="93"/>
      <c r="F195" s="93"/>
      <c r="G195" s="93"/>
      <c r="H195" s="76"/>
      <c r="I195" s="76"/>
      <c r="J195" s="76"/>
      <c r="K195" s="153"/>
    </row>
    <row r="196" spans="3:12">
      <c r="D196" s="31"/>
      <c r="E196" s="93"/>
      <c r="F196" s="93"/>
      <c r="G196" s="93"/>
      <c r="H196" s="76"/>
      <c r="I196" s="76"/>
      <c r="J196" s="76"/>
      <c r="K196" s="153"/>
    </row>
    <row r="197" spans="3:12">
      <c r="D197" s="31"/>
      <c r="E197" s="93"/>
      <c r="F197" s="93"/>
      <c r="G197" s="93"/>
      <c r="H197" s="76"/>
      <c r="I197" s="76"/>
      <c r="J197" s="76"/>
      <c r="K197" s="153"/>
    </row>
    <row r="198" spans="3:12" ht="15.75">
      <c r="C198" s="202" t="s">
        <v>392</v>
      </c>
      <c r="D198" s="364"/>
      <c r="E198" s="93"/>
      <c r="F198" s="93"/>
      <c r="G198" s="93"/>
      <c r="H198" s="76"/>
      <c r="I198" s="76"/>
      <c r="J198" s="76"/>
      <c r="K198" s="153"/>
    </row>
    <row r="199" spans="3:12" ht="18.75">
      <c r="C199" s="210" t="e">
        <f>IFERROR(VLOOKUP(D198,'1. Desarrollo e Innov. Curricu.'!$E:$F,2,FALSE),IFERROR(VLOOKUP(D198,'2. Investigación Científica'!$E:$F,2,FALSE),IFERROR(VLOOKUP(D198,'3. Vinculación Univ. Sociedad'!$E:$F,2,FALSE),IFERROR(VLOOKUP(D198,'4. Docencia y Profesorado Univ.'!$E:$F,2,FALSE),IFERROR(VLOOKUP(D198,'5. Estudiantes y Graduados'!$E:$F,2,FALSE),IFERROR(VLOOKUP(D198,'11. Gestion Administrativa'!$E:$F,2,FALSE),IFERROR(VLOOKUP(D198,'13. Gestión Académica'!$E:$F,2,FALSE),IFERROR(VLOOKUP(D198,'8. Asegura. de la Calid. y M'!$E:$F,2,FALSE),IFERROR(VLOOKUP(D198,'6. Gestión del Conocimiento'!$E:$F,2,FALSE),IFERROR(VLOOKUP(D198,'15. Gobernabilidad y Proceso...'!$E:$F,2,FALSE),IFERROR(VLOOKUP(D198,'12. Gestión del Talento Humano'!$E:$F,2,FALSE),IFERROR(VLOOKUP(D198,'14. Internacional... de la E.S.'!$E:$F,2,FALSE),IFERROR(VLOOKUP(D198,'10. Posgrado'!$E:$F,2,FALSE),IFERROR(VLOOKUP(D198,'17. Gestión TIC'!$E:$F,2,FALSE),IFERROR(VLOOKUP(D198,'16. Desa. del Sistema Educ.Sup.'!$E:$F,2,FALSE),IFERROR(VLOOKUP(D198,'9. Cultura de Inno. Insti...'!$E:$F,2,FALSE),VLOOKUP(D198,'7. Lo Esencial de la Reforma U.'!$E:$F,2,0)))))))))))))))))</f>
        <v>#N/A</v>
      </c>
      <c r="D199" s="31"/>
      <c r="E199" s="93"/>
      <c r="F199" s="93"/>
      <c r="G199" s="93"/>
      <c r="H199" s="76"/>
      <c r="I199" s="76"/>
      <c r="J199" s="76"/>
      <c r="K199" s="153"/>
    </row>
    <row r="200" spans="3:12" ht="15.75" thickBot="1">
      <c r="C200" s="177"/>
      <c r="D200" s="31"/>
      <c r="E200" s="93"/>
      <c r="F200" s="93"/>
      <c r="G200" s="93"/>
      <c r="H200" s="76"/>
      <c r="I200" s="76"/>
      <c r="J200" s="76"/>
      <c r="K200" s="153"/>
    </row>
    <row r="201" spans="3:12" ht="30.75" thickBot="1">
      <c r="C201" s="134" t="s">
        <v>44</v>
      </c>
      <c r="D201" s="138" t="s">
        <v>55</v>
      </c>
      <c r="E201" s="170" t="s">
        <v>56</v>
      </c>
      <c r="F201" s="138" t="s">
        <v>57</v>
      </c>
      <c r="G201" s="135" t="s">
        <v>27</v>
      </c>
      <c r="H201" s="133" t="s">
        <v>131</v>
      </c>
      <c r="I201" s="136" t="s">
        <v>46</v>
      </c>
      <c r="J201" s="136" t="s">
        <v>132</v>
      </c>
      <c r="K201" s="136" t="s">
        <v>410</v>
      </c>
      <c r="L201" s="136" t="s">
        <v>411</v>
      </c>
    </row>
    <row r="202" spans="3:12" ht="15.75" hidden="1" thickBot="1">
      <c r="C202" s="137" t="s">
        <v>482</v>
      </c>
      <c r="D202" s="199"/>
      <c r="E202" s="152">
        <v>12</v>
      </c>
      <c r="F202" s="304">
        <f>HLOOKUP($C202,$BZ$2:$CM$3,2,0)</f>
        <v>43674.39</v>
      </c>
      <c r="G202" s="113">
        <f>D202*E202*F202</f>
        <v>0</v>
      </c>
      <c r="H202" s="166"/>
      <c r="I202" s="114" t="s">
        <v>496</v>
      </c>
      <c r="J202" s="114" t="str">
        <f>VLOOKUP(I202,Presupuesto!$B$11:$C$565,2,0)</f>
        <v>SUELDOS Y SALARIOS PERMANENTES</v>
      </c>
      <c r="K202" s="218" t="s">
        <v>1454</v>
      </c>
      <c r="L202" s="98" t="s">
        <v>394</v>
      </c>
    </row>
    <row r="203" spans="3:12" hidden="1">
      <c r="C203" s="171" t="s">
        <v>58</v>
      </c>
      <c r="D203" s="163"/>
      <c r="E203" s="154">
        <v>0</v>
      </c>
      <c r="F203" s="100">
        <f>IF(E202=0,"",(G202/E202)/12*E202)</f>
        <v>0</v>
      </c>
      <c r="G203" s="97">
        <f>F203</f>
        <v>0</v>
      </c>
      <c r="H203" s="164"/>
      <c r="I203" s="116" t="s">
        <v>516</v>
      </c>
      <c r="J203" s="116" t="str">
        <f>VLOOKUP(I203,Presupuesto!$B$11:$C$565,2,0)</f>
        <v>AGUINALDO Y DECIMO CUARTO MES</v>
      </c>
      <c r="K203" s="98" t="str">
        <f t="shared" ref="K203:K234" si="4">$K$202</f>
        <v>Posgrado</v>
      </c>
      <c r="L203" s="98" t="s">
        <v>412</v>
      </c>
    </row>
    <row r="204" spans="3:12" hidden="1">
      <c r="C204" s="172" t="s">
        <v>59</v>
      </c>
      <c r="D204" s="163"/>
      <c r="E204" s="154">
        <v>0</v>
      </c>
      <c r="F204" s="117">
        <f>IF(E202&lt;6,"",((E202-6)/12)*(G202/E202))</f>
        <v>0</v>
      </c>
      <c r="G204" s="97">
        <f>F204</f>
        <v>0</v>
      </c>
      <c r="H204" s="164"/>
      <c r="I204" s="101" t="s">
        <v>519</v>
      </c>
      <c r="J204" s="101" t="str">
        <f>VLOOKUP(I204,Presupuesto!$B$11:$C$565,2,0)</f>
        <v>DECIMOCUARTO MES</v>
      </c>
      <c r="K204" s="98" t="str">
        <f t="shared" si="4"/>
        <v>Posgrado</v>
      </c>
      <c r="L204" s="98" t="s">
        <v>395</v>
      </c>
    </row>
    <row r="205" spans="3:12" ht="15.75" hidden="1" thickBot="1">
      <c r="C205" s="137" t="s">
        <v>483</v>
      </c>
      <c r="D205" s="199"/>
      <c r="E205" s="152">
        <v>12</v>
      </c>
      <c r="F205" s="304">
        <f>HLOOKUP($C205,$BZ$2:$CM$3,2,0)</f>
        <v>39703.99</v>
      </c>
      <c r="G205" s="113">
        <f>D205*E205*F205</f>
        <v>0</v>
      </c>
      <c r="H205" s="166"/>
      <c r="I205" s="114" t="s">
        <v>496</v>
      </c>
      <c r="J205" s="114" t="str">
        <f>VLOOKUP(I205,Presupuesto!$B$11:$C$565,2,0)</f>
        <v>SUELDOS Y SALARIOS PERMANENTES</v>
      </c>
      <c r="K205" s="98" t="str">
        <f t="shared" si="4"/>
        <v>Posgrado</v>
      </c>
      <c r="L205" s="98" t="s">
        <v>395</v>
      </c>
    </row>
    <row r="206" spans="3:12" hidden="1">
      <c r="C206" s="171" t="s">
        <v>58</v>
      </c>
      <c r="D206" s="163"/>
      <c r="E206" s="154">
        <v>0</v>
      </c>
      <c r="F206" s="100">
        <f>IF(E205=0,"",(G205/E205)/12*E205)</f>
        <v>0</v>
      </c>
      <c r="G206" s="97">
        <f>F206</f>
        <v>0</v>
      </c>
      <c r="H206" s="164"/>
      <c r="I206" s="116" t="s">
        <v>516</v>
      </c>
      <c r="J206" s="116" t="str">
        <f>VLOOKUP(I206,Presupuesto!$B$11:$C$565,2,0)</f>
        <v>AGUINALDO Y DECIMO CUARTO MES</v>
      </c>
      <c r="K206" s="98" t="str">
        <f t="shared" si="4"/>
        <v>Posgrado</v>
      </c>
      <c r="L206" s="98" t="s">
        <v>395</v>
      </c>
    </row>
    <row r="207" spans="3:12" hidden="1">
      <c r="C207" s="172" t="s">
        <v>59</v>
      </c>
      <c r="D207" s="163"/>
      <c r="E207" s="154">
        <v>0</v>
      </c>
      <c r="F207" s="117">
        <f>IF(E205&lt;6,"",((E205-6)/12)*(G205/E205))</f>
        <v>0</v>
      </c>
      <c r="G207" s="97">
        <f>F207</f>
        <v>0</v>
      </c>
      <c r="H207" s="164"/>
      <c r="I207" s="101" t="s">
        <v>519</v>
      </c>
      <c r="J207" s="101" t="str">
        <f>VLOOKUP(I207,Presupuesto!$B$11:$C$565,2,0)</f>
        <v>DECIMOCUARTO MES</v>
      </c>
      <c r="K207" s="98" t="str">
        <f t="shared" si="4"/>
        <v>Posgrado</v>
      </c>
      <c r="L207" s="98" t="s">
        <v>395</v>
      </c>
    </row>
    <row r="208" spans="3:12" ht="15.75" hidden="1" thickBot="1">
      <c r="C208" s="137" t="s">
        <v>484</v>
      </c>
      <c r="D208" s="199"/>
      <c r="E208" s="152">
        <v>12</v>
      </c>
      <c r="F208" s="304">
        <f>HLOOKUP($C208,$BZ$2:$CM$3,2,0)</f>
        <v>35733.589999999997</v>
      </c>
      <c r="G208" s="113">
        <f>D208*E208*F208</f>
        <v>0</v>
      </c>
      <c r="H208" s="166"/>
      <c r="I208" s="114" t="s">
        <v>496</v>
      </c>
      <c r="J208" s="114" t="str">
        <f>VLOOKUP(I208,Presupuesto!$B$11:$C$565,2,0)</f>
        <v>SUELDOS Y SALARIOS PERMANENTES</v>
      </c>
      <c r="K208" s="98" t="str">
        <f t="shared" si="4"/>
        <v>Posgrado</v>
      </c>
      <c r="L208" s="98" t="s">
        <v>395</v>
      </c>
    </row>
    <row r="209" spans="3:12" hidden="1">
      <c r="C209" s="171" t="s">
        <v>58</v>
      </c>
      <c r="D209" s="163"/>
      <c r="E209" s="154">
        <v>0</v>
      </c>
      <c r="F209" s="100">
        <f>IF(E208=0,"",(G208/E208)/12*E208)</f>
        <v>0</v>
      </c>
      <c r="G209" s="97">
        <f>F209</f>
        <v>0</v>
      </c>
      <c r="H209" s="164"/>
      <c r="I209" s="116" t="s">
        <v>516</v>
      </c>
      <c r="J209" s="116" t="str">
        <f>VLOOKUP(I209,Presupuesto!$B$11:$C$565,2,0)</f>
        <v>AGUINALDO Y DECIMO CUARTO MES</v>
      </c>
      <c r="K209" s="98" t="str">
        <f t="shared" si="4"/>
        <v>Posgrado</v>
      </c>
      <c r="L209" s="98" t="s">
        <v>395</v>
      </c>
    </row>
    <row r="210" spans="3:12" hidden="1">
      <c r="C210" s="172" t="s">
        <v>59</v>
      </c>
      <c r="D210" s="163"/>
      <c r="E210" s="154">
        <v>0</v>
      </c>
      <c r="F210" s="117">
        <f>IF(E208&lt;6,"",((E208-6)/12)*(G208/E208))</f>
        <v>0</v>
      </c>
      <c r="G210" s="97">
        <f>F210</f>
        <v>0</v>
      </c>
      <c r="H210" s="164"/>
      <c r="I210" s="101" t="s">
        <v>519</v>
      </c>
      <c r="J210" s="101" t="str">
        <f>VLOOKUP(I210,Presupuesto!$B$11:$C$565,2,0)</f>
        <v>DECIMOCUARTO MES</v>
      </c>
      <c r="K210" s="98" t="str">
        <f t="shared" si="4"/>
        <v>Posgrado</v>
      </c>
      <c r="L210" s="98" t="s">
        <v>395</v>
      </c>
    </row>
    <row r="211" spans="3:12" ht="15.75" hidden="1" thickBot="1">
      <c r="C211" s="137" t="s">
        <v>485</v>
      </c>
      <c r="D211" s="199"/>
      <c r="E211" s="152">
        <v>12</v>
      </c>
      <c r="F211" s="304">
        <f>HLOOKUP($C211,$BZ$2:$CM$3,2,0)</f>
        <v>31763.19</v>
      </c>
      <c r="G211" s="113">
        <f>D211*E211*F211</f>
        <v>0</v>
      </c>
      <c r="H211" s="166"/>
      <c r="I211" s="114" t="s">
        <v>496</v>
      </c>
      <c r="J211" s="114" t="str">
        <f>VLOOKUP(I211,Presupuesto!$B$11:$C$565,2,0)</f>
        <v>SUELDOS Y SALARIOS PERMANENTES</v>
      </c>
      <c r="K211" s="98" t="str">
        <f t="shared" si="4"/>
        <v>Posgrado</v>
      </c>
      <c r="L211" s="98" t="s">
        <v>395</v>
      </c>
    </row>
    <row r="212" spans="3:12" hidden="1">
      <c r="C212" s="171" t="s">
        <v>58</v>
      </c>
      <c r="D212" s="163"/>
      <c r="E212" s="154">
        <v>0</v>
      </c>
      <c r="F212" s="100">
        <f>IF(E211=0,"",(G211/E211)/12*E211)</f>
        <v>0</v>
      </c>
      <c r="G212" s="97">
        <f>F212</f>
        <v>0</v>
      </c>
      <c r="H212" s="164"/>
      <c r="I212" s="116" t="s">
        <v>516</v>
      </c>
      <c r="J212" s="116" t="str">
        <f>VLOOKUP(I212,Presupuesto!$B$11:$C$565,2,0)</f>
        <v>AGUINALDO Y DECIMO CUARTO MES</v>
      </c>
      <c r="K212" s="98" t="str">
        <f t="shared" si="4"/>
        <v>Posgrado</v>
      </c>
      <c r="L212" s="98" t="s">
        <v>395</v>
      </c>
    </row>
    <row r="213" spans="3:12" hidden="1">
      <c r="C213" s="172" t="s">
        <v>59</v>
      </c>
      <c r="D213" s="163"/>
      <c r="E213" s="154">
        <v>0</v>
      </c>
      <c r="F213" s="117">
        <f>IF(E211&lt;6,"",((E211-6)/12)*(G211/E211))</f>
        <v>0</v>
      </c>
      <c r="G213" s="97">
        <f>F213</f>
        <v>0</v>
      </c>
      <c r="H213" s="164"/>
      <c r="I213" s="101" t="s">
        <v>519</v>
      </c>
      <c r="J213" s="101" t="str">
        <f>VLOOKUP(I213,Presupuesto!$B$11:$C$565,2,0)</f>
        <v>DECIMOCUARTO MES</v>
      </c>
      <c r="K213" s="98" t="str">
        <f t="shared" si="4"/>
        <v>Posgrado</v>
      </c>
      <c r="L213" s="98" t="s">
        <v>395</v>
      </c>
    </row>
    <row r="214" spans="3:12" ht="15.75" hidden="1" thickBot="1">
      <c r="C214" s="137" t="s">
        <v>486</v>
      </c>
      <c r="D214" s="199"/>
      <c r="E214" s="152">
        <v>12</v>
      </c>
      <c r="F214" s="304">
        <f>HLOOKUP($C214,$BZ$2:$CM$3,2,0)</f>
        <v>29777.99</v>
      </c>
      <c r="G214" s="113">
        <f>D214*E214*F214</f>
        <v>0</v>
      </c>
      <c r="H214" s="166"/>
      <c r="I214" s="114" t="s">
        <v>496</v>
      </c>
      <c r="J214" s="114" t="str">
        <f>VLOOKUP(I214,Presupuesto!$B$11:$C$565,2,0)</f>
        <v>SUELDOS Y SALARIOS PERMANENTES</v>
      </c>
      <c r="K214" s="98" t="str">
        <f t="shared" si="4"/>
        <v>Posgrado</v>
      </c>
      <c r="L214" s="98" t="s">
        <v>395</v>
      </c>
    </row>
    <row r="215" spans="3:12" hidden="1">
      <c r="C215" s="171" t="s">
        <v>58</v>
      </c>
      <c r="D215" s="163"/>
      <c r="E215" s="154">
        <v>0</v>
      </c>
      <c r="F215" s="100">
        <f>IF(E214=0,"",(G214/E214)/12*E214)</f>
        <v>0</v>
      </c>
      <c r="G215" s="97">
        <f>F215</f>
        <v>0</v>
      </c>
      <c r="H215" s="164"/>
      <c r="I215" s="116" t="s">
        <v>516</v>
      </c>
      <c r="J215" s="116" t="str">
        <f>VLOOKUP(I215,Presupuesto!$B$11:$C$565,2,0)</f>
        <v>AGUINALDO Y DECIMO CUARTO MES</v>
      </c>
      <c r="K215" s="98" t="str">
        <f t="shared" si="4"/>
        <v>Posgrado</v>
      </c>
      <c r="L215" s="98" t="s">
        <v>395</v>
      </c>
    </row>
    <row r="216" spans="3:12" hidden="1">
      <c r="C216" s="172" t="s">
        <v>59</v>
      </c>
      <c r="D216" s="163"/>
      <c r="E216" s="154">
        <v>0</v>
      </c>
      <c r="F216" s="117">
        <f>IF(E214&lt;6,"",((E214-6)/12)*(G214/E214))</f>
        <v>0</v>
      </c>
      <c r="G216" s="97">
        <f>F216</f>
        <v>0</v>
      </c>
      <c r="H216" s="164"/>
      <c r="I216" s="101" t="s">
        <v>519</v>
      </c>
      <c r="J216" s="101" t="str">
        <f>VLOOKUP(I216,Presupuesto!$B$11:$C$565,2,0)</f>
        <v>DECIMOCUARTO MES</v>
      </c>
      <c r="K216" s="98" t="str">
        <f t="shared" si="4"/>
        <v>Posgrado</v>
      </c>
      <c r="L216" s="98" t="s">
        <v>395</v>
      </c>
    </row>
    <row r="217" spans="3:12" ht="15.75" hidden="1" thickBot="1">
      <c r="C217" s="137" t="s">
        <v>487</v>
      </c>
      <c r="D217" s="199"/>
      <c r="E217" s="152">
        <v>12</v>
      </c>
      <c r="F217" s="304">
        <f>HLOOKUP($C217,$BZ$2:$CM$3,2,0)</f>
        <v>27792.79</v>
      </c>
      <c r="G217" s="113">
        <f>D217*E217*F217</f>
        <v>0</v>
      </c>
      <c r="H217" s="166"/>
      <c r="I217" s="114" t="s">
        <v>496</v>
      </c>
      <c r="J217" s="114" t="str">
        <f>VLOOKUP(I217,Presupuesto!$B$11:$C$565,2,0)</f>
        <v>SUELDOS Y SALARIOS PERMANENTES</v>
      </c>
      <c r="K217" s="98" t="str">
        <f t="shared" si="4"/>
        <v>Posgrado</v>
      </c>
      <c r="L217" s="98" t="s">
        <v>395</v>
      </c>
    </row>
    <row r="218" spans="3:12" hidden="1">
      <c r="C218" s="171" t="s">
        <v>58</v>
      </c>
      <c r="D218" s="163"/>
      <c r="E218" s="154">
        <v>0</v>
      </c>
      <c r="F218" s="100">
        <f>IF(E217=0,"",(G217/E217)/12*E217)</f>
        <v>0</v>
      </c>
      <c r="G218" s="97">
        <f>F218</f>
        <v>0</v>
      </c>
      <c r="H218" s="164"/>
      <c r="I218" s="116" t="s">
        <v>516</v>
      </c>
      <c r="J218" s="116" t="str">
        <f>VLOOKUP(I218,Presupuesto!$B$11:$C$565,2,0)</f>
        <v>AGUINALDO Y DECIMO CUARTO MES</v>
      </c>
      <c r="K218" s="98" t="str">
        <f t="shared" si="4"/>
        <v>Posgrado</v>
      </c>
      <c r="L218" s="98" t="s">
        <v>395</v>
      </c>
    </row>
    <row r="219" spans="3:12" hidden="1">
      <c r="C219" s="172" t="s">
        <v>59</v>
      </c>
      <c r="D219" s="163"/>
      <c r="E219" s="154">
        <v>0</v>
      </c>
      <c r="F219" s="117">
        <f>IF(E217&lt;6,"",((E217-6)/12)*(G217/E217))</f>
        <v>0</v>
      </c>
      <c r="G219" s="97">
        <f>F219</f>
        <v>0</v>
      </c>
      <c r="H219" s="164"/>
      <c r="I219" s="101" t="s">
        <v>519</v>
      </c>
      <c r="J219" s="101" t="str">
        <f>VLOOKUP(I219,Presupuesto!$B$11:$C$565,2,0)</f>
        <v>DECIMOCUARTO MES</v>
      </c>
      <c r="K219" s="98" t="str">
        <f t="shared" si="4"/>
        <v>Posgrado</v>
      </c>
      <c r="L219" s="98" t="s">
        <v>395</v>
      </c>
    </row>
    <row r="220" spans="3:12" ht="15.75" hidden="1" thickBot="1">
      <c r="C220" s="137" t="s">
        <v>488</v>
      </c>
      <c r="D220" s="199"/>
      <c r="E220" s="152">
        <v>12</v>
      </c>
      <c r="F220" s="304">
        <f>HLOOKUP($C220,$BZ$2:$CM$3,2,0)</f>
        <v>18859.39</v>
      </c>
      <c r="G220" s="113">
        <f>D220*E220*F220</f>
        <v>0</v>
      </c>
      <c r="H220" s="166"/>
      <c r="I220" s="114" t="s">
        <v>496</v>
      </c>
      <c r="J220" s="114" t="str">
        <f>VLOOKUP(I220,Presupuesto!$B$11:$C$565,2,0)</f>
        <v>SUELDOS Y SALARIOS PERMANENTES</v>
      </c>
      <c r="K220" s="98" t="str">
        <f t="shared" si="4"/>
        <v>Posgrado</v>
      </c>
      <c r="L220" s="98" t="s">
        <v>395</v>
      </c>
    </row>
    <row r="221" spans="3:12" hidden="1">
      <c r="C221" s="171" t="s">
        <v>58</v>
      </c>
      <c r="D221" s="163"/>
      <c r="E221" s="154">
        <v>0</v>
      </c>
      <c r="F221" s="100">
        <f>IF(E220=0,"",(G220/E220)/12*E220)</f>
        <v>0</v>
      </c>
      <c r="G221" s="97">
        <f>F221</f>
        <v>0</v>
      </c>
      <c r="H221" s="164"/>
      <c r="I221" s="116" t="s">
        <v>516</v>
      </c>
      <c r="J221" s="116" t="str">
        <f>VLOOKUP(I221,Presupuesto!$B$11:$C$565,2,0)</f>
        <v>AGUINALDO Y DECIMO CUARTO MES</v>
      </c>
      <c r="K221" s="98" t="str">
        <f t="shared" si="4"/>
        <v>Posgrado</v>
      </c>
      <c r="L221" s="98" t="s">
        <v>395</v>
      </c>
    </row>
    <row r="222" spans="3:12" hidden="1">
      <c r="C222" s="172" t="s">
        <v>59</v>
      </c>
      <c r="D222" s="163"/>
      <c r="E222" s="154">
        <v>0</v>
      </c>
      <c r="F222" s="117">
        <f>IF(E220&lt;6,"",((E220-6)/12)*(G220/E220))</f>
        <v>0</v>
      </c>
      <c r="G222" s="97">
        <f>F222</f>
        <v>0</v>
      </c>
      <c r="H222" s="164"/>
      <c r="I222" s="101" t="s">
        <v>519</v>
      </c>
      <c r="J222" s="101" t="str">
        <f>VLOOKUP(I222,Presupuesto!$B$11:$C$565,2,0)</f>
        <v>DECIMOCUARTO MES</v>
      </c>
      <c r="K222" s="98" t="str">
        <f t="shared" si="4"/>
        <v>Posgrado</v>
      </c>
      <c r="L222" s="98" t="s">
        <v>395</v>
      </c>
    </row>
    <row r="223" spans="3:12" ht="15.75" hidden="1" thickBot="1">
      <c r="C223" s="137" t="s">
        <v>489</v>
      </c>
      <c r="D223" s="199"/>
      <c r="E223" s="152">
        <v>12</v>
      </c>
      <c r="F223" s="304">
        <f>HLOOKUP($C223,$BZ$2:$CM$3,2,0)</f>
        <v>17866.8</v>
      </c>
      <c r="G223" s="113">
        <f>D223*E223*F223</f>
        <v>0</v>
      </c>
      <c r="H223" s="166"/>
      <c r="I223" s="114" t="s">
        <v>496</v>
      </c>
      <c r="J223" s="114" t="str">
        <f>VLOOKUP(I223,Presupuesto!$B$11:$C$565,2,0)</f>
        <v>SUELDOS Y SALARIOS PERMANENTES</v>
      </c>
      <c r="K223" s="98" t="str">
        <f t="shared" si="4"/>
        <v>Posgrado</v>
      </c>
      <c r="L223" s="98" t="s">
        <v>395</v>
      </c>
    </row>
    <row r="224" spans="3:12" hidden="1">
      <c r="C224" s="171" t="s">
        <v>58</v>
      </c>
      <c r="D224" s="163"/>
      <c r="E224" s="154">
        <v>0</v>
      </c>
      <c r="F224" s="100">
        <f>IF(E223=0,"",(G223/E223)/12*E223)</f>
        <v>0</v>
      </c>
      <c r="G224" s="97">
        <f>F224</f>
        <v>0</v>
      </c>
      <c r="H224" s="164"/>
      <c r="I224" s="116" t="s">
        <v>516</v>
      </c>
      <c r="J224" s="116" t="str">
        <f>VLOOKUP(I224,Presupuesto!$B$11:$C$565,2,0)</f>
        <v>AGUINALDO Y DECIMO CUARTO MES</v>
      </c>
      <c r="K224" s="98" t="str">
        <f t="shared" si="4"/>
        <v>Posgrado</v>
      </c>
      <c r="L224" s="98" t="s">
        <v>395</v>
      </c>
    </row>
    <row r="225" spans="3:12" hidden="1">
      <c r="C225" s="172" t="s">
        <v>59</v>
      </c>
      <c r="D225" s="163"/>
      <c r="E225" s="154">
        <v>0</v>
      </c>
      <c r="F225" s="117">
        <f>IF(E223&lt;6,"",((E223-6)/12)*(G223/E223))</f>
        <v>0</v>
      </c>
      <c r="G225" s="97">
        <f>F225</f>
        <v>0</v>
      </c>
      <c r="H225" s="164"/>
      <c r="I225" s="101" t="s">
        <v>519</v>
      </c>
      <c r="J225" s="101" t="str">
        <f>VLOOKUP(I225,Presupuesto!$B$11:$C$565,2,0)</f>
        <v>DECIMOCUARTO MES</v>
      </c>
      <c r="K225" s="98" t="str">
        <f t="shared" si="4"/>
        <v>Posgrado</v>
      </c>
      <c r="L225" s="98" t="s">
        <v>395</v>
      </c>
    </row>
    <row r="226" spans="3:12" ht="15.75" hidden="1" thickBot="1">
      <c r="C226" s="137" t="s">
        <v>490</v>
      </c>
      <c r="D226" s="199"/>
      <c r="E226" s="152">
        <v>12</v>
      </c>
      <c r="F226" s="304">
        <f>HLOOKUP($C226,$BZ$2:$CM$3,2,0)</f>
        <v>13896.4</v>
      </c>
      <c r="G226" s="113">
        <f>D226*E226*F226</f>
        <v>0</v>
      </c>
      <c r="H226" s="166"/>
      <c r="I226" s="114" t="s">
        <v>496</v>
      </c>
      <c r="J226" s="114" t="str">
        <f>VLOOKUP(I226,Presupuesto!$B$11:$C$565,2,0)</f>
        <v>SUELDOS Y SALARIOS PERMANENTES</v>
      </c>
      <c r="K226" s="98" t="str">
        <f t="shared" si="4"/>
        <v>Posgrado</v>
      </c>
      <c r="L226" s="98" t="s">
        <v>395</v>
      </c>
    </row>
    <row r="227" spans="3:12" hidden="1">
      <c r="C227" s="171" t="s">
        <v>58</v>
      </c>
      <c r="D227" s="163"/>
      <c r="E227" s="154">
        <v>0</v>
      </c>
      <c r="F227" s="100">
        <f>IF(E226=0,"",(G226/E226)/12*E226)</f>
        <v>0</v>
      </c>
      <c r="G227" s="97">
        <f>F227</f>
        <v>0</v>
      </c>
      <c r="H227" s="164"/>
      <c r="I227" s="116" t="s">
        <v>516</v>
      </c>
      <c r="J227" s="116" t="str">
        <f>VLOOKUP(I227,Presupuesto!$B$11:$C$565,2,0)</f>
        <v>AGUINALDO Y DECIMO CUARTO MES</v>
      </c>
      <c r="K227" s="98" t="str">
        <f t="shared" si="4"/>
        <v>Posgrado</v>
      </c>
      <c r="L227" s="98" t="s">
        <v>395</v>
      </c>
    </row>
    <row r="228" spans="3:12" hidden="1">
      <c r="C228" s="172" t="s">
        <v>59</v>
      </c>
      <c r="D228" s="163"/>
      <c r="E228" s="154">
        <v>0</v>
      </c>
      <c r="F228" s="117">
        <f>IF(E226&lt;6,"",((E226-6)/12)*(G226/E226))</f>
        <v>0</v>
      </c>
      <c r="G228" s="97">
        <f>F228</f>
        <v>0</v>
      </c>
      <c r="H228" s="164"/>
      <c r="I228" s="101" t="s">
        <v>519</v>
      </c>
      <c r="J228" s="101" t="str">
        <f>VLOOKUP(I228,Presupuesto!$B$11:$C$565,2,0)</f>
        <v>DECIMOCUARTO MES</v>
      </c>
      <c r="K228" s="98" t="str">
        <f t="shared" si="4"/>
        <v>Posgrado</v>
      </c>
      <c r="L228" s="98" t="s">
        <v>395</v>
      </c>
    </row>
    <row r="229" spans="3:12" ht="15.75" hidden="1" thickBot="1">
      <c r="C229" s="137" t="s">
        <v>491</v>
      </c>
      <c r="D229" s="199"/>
      <c r="E229" s="152">
        <v>12</v>
      </c>
      <c r="F229" s="304">
        <f>HLOOKUP($C229,$BZ$2:$CM$3,2,0)</f>
        <v>15004.09</v>
      </c>
      <c r="G229" s="113">
        <f>D229*E229*F229</f>
        <v>0</v>
      </c>
      <c r="H229" s="166"/>
      <c r="I229" s="114" t="s">
        <v>496</v>
      </c>
      <c r="J229" s="114" t="str">
        <f>VLOOKUP(I229,Presupuesto!$B$11:$C$565,2,0)</f>
        <v>SUELDOS Y SALARIOS PERMANENTES</v>
      </c>
      <c r="K229" s="98" t="str">
        <f t="shared" si="4"/>
        <v>Posgrado</v>
      </c>
      <c r="L229" s="98" t="s">
        <v>395</v>
      </c>
    </row>
    <row r="230" spans="3:12" hidden="1">
      <c r="C230" s="171" t="s">
        <v>58</v>
      </c>
      <c r="D230" s="163"/>
      <c r="E230" s="154">
        <v>0</v>
      </c>
      <c r="F230" s="100">
        <f>IF(E229=0,"",(G229/E229)/12*E229)</f>
        <v>0</v>
      </c>
      <c r="G230" s="97">
        <f>F230</f>
        <v>0</v>
      </c>
      <c r="H230" s="164"/>
      <c r="I230" s="116" t="s">
        <v>516</v>
      </c>
      <c r="J230" s="116" t="str">
        <f>VLOOKUP(I230,Presupuesto!$B$11:$C$565,2,0)</f>
        <v>AGUINALDO Y DECIMO CUARTO MES</v>
      </c>
      <c r="K230" s="98" t="str">
        <f t="shared" si="4"/>
        <v>Posgrado</v>
      </c>
      <c r="L230" s="98" t="s">
        <v>395</v>
      </c>
    </row>
    <row r="231" spans="3:12" hidden="1">
      <c r="C231" s="172" t="s">
        <v>59</v>
      </c>
      <c r="D231" s="163"/>
      <c r="E231" s="154">
        <v>0</v>
      </c>
      <c r="F231" s="117">
        <f>IF(E229&lt;6,"",((E229-6)/12)*(G229/E229))</f>
        <v>0</v>
      </c>
      <c r="G231" s="97">
        <f>F231</f>
        <v>0</v>
      </c>
      <c r="H231" s="164"/>
      <c r="I231" s="101" t="s">
        <v>519</v>
      </c>
      <c r="J231" s="101" t="str">
        <f>VLOOKUP(I231,Presupuesto!$B$11:$C$565,2,0)</f>
        <v>DECIMOCUARTO MES</v>
      </c>
      <c r="K231" s="98" t="str">
        <f t="shared" si="4"/>
        <v>Posgrado</v>
      </c>
      <c r="L231" s="98" t="s">
        <v>395</v>
      </c>
    </row>
    <row r="232" spans="3:12" ht="15.75" hidden="1" thickBot="1">
      <c r="C232" s="137" t="s">
        <v>492</v>
      </c>
      <c r="D232" s="199"/>
      <c r="E232" s="152">
        <v>12</v>
      </c>
      <c r="F232" s="304">
        <f>HLOOKUP($C232,$BZ$2:$CM$3,2,0)</f>
        <v>13238.9</v>
      </c>
      <c r="G232" s="113">
        <f>D232*E232*F232</f>
        <v>0</v>
      </c>
      <c r="H232" s="166"/>
      <c r="I232" s="114" t="s">
        <v>496</v>
      </c>
      <c r="J232" s="114" t="str">
        <f>VLOOKUP(I232,Presupuesto!$B$11:$C$565,2,0)</f>
        <v>SUELDOS Y SALARIOS PERMANENTES</v>
      </c>
      <c r="K232" s="98" t="str">
        <f t="shared" si="4"/>
        <v>Posgrado</v>
      </c>
      <c r="L232" s="98" t="s">
        <v>395</v>
      </c>
    </row>
    <row r="233" spans="3:12" hidden="1">
      <c r="C233" s="171" t="s">
        <v>58</v>
      </c>
      <c r="D233" s="163"/>
      <c r="E233" s="154">
        <v>0</v>
      </c>
      <c r="F233" s="100">
        <f>IF(E232=0,"",(G232/E232)/12*E232)</f>
        <v>0</v>
      </c>
      <c r="G233" s="97">
        <f>F233</f>
        <v>0</v>
      </c>
      <c r="H233" s="164"/>
      <c r="I233" s="116" t="s">
        <v>516</v>
      </c>
      <c r="J233" s="116" t="str">
        <f>VLOOKUP(I233,Presupuesto!$B$11:$C$565,2,0)</f>
        <v>AGUINALDO Y DECIMO CUARTO MES</v>
      </c>
      <c r="K233" s="98" t="str">
        <f t="shared" si="4"/>
        <v>Posgrado</v>
      </c>
      <c r="L233" s="98" t="s">
        <v>395</v>
      </c>
    </row>
    <row r="234" spans="3:12" hidden="1">
      <c r="C234" s="172" t="s">
        <v>59</v>
      </c>
      <c r="D234" s="163"/>
      <c r="E234" s="154">
        <v>0</v>
      </c>
      <c r="F234" s="117">
        <f>IF(E232&lt;6,"",((E232-6)/12)*(G232/E232))</f>
        <v>0</v>
      </c>
      <c r="G234" s="97">
        <f>F234</f>
        <v>0</v>
      </c>
      <c r="H234" s="164"/>
      <c r="I234" s="101" t="s">
        <v>519</v>
      </c>
      <c r="J234" s="101" t="str">
        <f>VLOOKUP(I234,Presupuesto!$B$11:$C$565,2,0)</f>
        <v>DECIMOCUARTO MES</v>
      </c>
      <c r="K234" s="98" t="str">
        <f t="shared" si="4"/>
        <v>Posgrado</v>
      </c>
      <c r="L234" s="98" t="s">
        <v>395</v>
      </c>
    </row>
    <row r="235" spans="3:12" ht="15.75" hidden="1" thickBot="1">
      <c r="C235" s="137" t="s">
        <v>493</v>
      </c>
      <c r="D235" s="199"/>
      <c r="E235" s="152">
        <v>12</v>
      </c>
      <c r="F235" s="304">
        <f>HLOOKUP($C235,$BZ$2:$CM$3,2,0)</f>
        <v>12356.31</v>
      </c>
      <c r="G235" s="113">
        <f>D235*E235*F235</f>
        <v>0</v>
      </c>
      <c r="H235" s="166"/>
      <c r="I235" s="114" t="s">
        <v>496</v>
      </c>
      <c r="J235" s="114" t="str">
        <f>VLOOKUP(I235,Presupuesto!$B$11:$C$565,2,0)</f>
        <v>SUELDOS Y SALARIOS PERMANENTES</v>
      </c>
      <c r="K235" s="98" t="str">
        <f t="shared" ref="K235:K252" si="5">$K$202</f>
        <v>Posgrado</v>
      </c>
      <c r="L235" s="98" t="s">
        <v>395</v>
      </c>
    </row>
    <row r="236" spans="3:12" hidden="1">
      <c r="C236" s="171" t="s">
        <v>58</v>
      </c>
      <c r="D236" s="163"/>
      <c r="E236" s="154">
        <v>0</v>
      </c>
      <c r="F236" s="100">
        <f>IF(E235=0,"",(G235/E235)/12*E235)</f>
        <v>0</v>
      </c>
      <c r="G236" s="97">
        <f>F236</f>
        <v>0</v>
      </c>
      <c r="H236" s="164"/>
      <c r="I236" s="116" t="s">
        <v>516</v>
      </c>
      <c r="J236" s="116" t="str">
        <f>VLOOKUP(I236,Presupuesto!$B$11:$C$565,2,0)</f>
        <v>AGUINALDO Y DECIMO CUARTO MES</v>
      </c>
      <c r="K236" s="98" t="str">
        <f t="shared" si="5"/>
        <v>Posgrado</v>
      </c>
      <c r="L236" s="98" t="s">
        <v>395</v>
      </c>
    </row>
    <row r="237" spans="3:12" hidden="1">
      <c r="C237" s="172" t="s">
        <v>59</v>
      </c>
      <c r="D237" s="163"/>
      <c r="E237" s="154">
        <v>0</v>
      </c>
      <c r="F237" s="117">
        <f>IF(E235&lt;6,"",((E235-6)/12)*(G235/E235))</f>
        <v>0</v>
      </c>
      <c r="G237" s="97">
        <f>F237</f>
        <v>0</v>
      </c>
      <c r="H237" s="164"/>
      <c r="I237" s="101" t="s">
        <v>519</v>
      </c>
      <c r="J237" s="101" t="str">
        <f>VLOOKUP(I237,Presupuesto!$B$11:$C$565,2,0)</f>
        <v>DECIMOCUARTO MES</v>
      </c>
      <c r="K237" s="98" t="str">
        <f t="shared" si="5"/>
        <v>Posgrado</v>
      </c>
      <c r="L237" s="98" t="s">
        <v>395</v>
      </c>
    </row>
    <row r="238" spans="3:12" ht="15.75" hidden="1" thickBot="1">
      <c r="C238" s="137" t="s">
        <v>494</v>
      </c>
      <c r="D238" s="199"/>
      <c r="E238" s="152">
        <v>12</v>
      </c>
      <c r="F238" s="304">
        <f>HLOOKUP($C238,$BZ$2:$CM$3,2,0)</f>
        <v>463.22</v>
      </c>
      <c r="G238" s="113">
        <f>D238*E238*F238</f>
        <v>0</v>
      </c>
      <c r="H238" s="166"/>
      <c r="I238" s="114" t="s">
        <v>496</v>
      </c>
      <c r="J238" s="114" t="str">
        <f>VLOOKUP(I238,Presupuesto!$B$11:$C$565,2,0)</f>
        <v>SUELDOS Y SALARIOS PERMANENTES</v>
      </c>
      <c r="K238" s="98" t="str">
        <f t="shared" si="5"/>
        <v>Posgrado</v>
      </c>
      <c r="L238" s="98" t="s">
        <v>395</v>
      </c>
    </row>
    <row r="239" spans="3:12" hidden="1">
      <c r="C239" s="171" t="s">
        <v>58</v>
      </c>
      <c r="D239" s="163"/>
      <c r="E239" s="154">
        <v>0</v>
      </c>
      <c r="F239" s="100">
        <f>IF(E238=0,"",(G238/E238)/12*E238)</f>
        <v>0</v>
      </c>
      <c r="G239" s="97">
        <f>F239</f>
        <v>0</v>
      </c>
      <c r="H239" s="164"/>
      <c r="I239" s="116" t="s">
        <v>516</v>
      </c>
      <c r="J239" s="116" t="str">
        <f>VLOOKUP(I239,Presupuesto!$B$11:$C$565,2,0)</f>
        <v>AGUINALDO Y DECIMO CUARTO MES</v>
      </c>
      <c r="K239" s="98" t="str">
        <f t="shared" si="5"/>
        <v>Posgrado</v>
      </c>
      <c r="L239" s="98" t="s">
        <v>395</v>
      </c>
    </row>
    <row r="240" spans="3:12" hidden="1">
      <c r="C240" s="172" t="s">
        <v>59</v>
      </c>
      <c r="D240" s="163"/>
      <c r="E240" s="154">
        <v>0</v>
      </c>
      <c r="F240" s="117">
        <f>IF(E238&lt;6,"",((E238-6)/12)*(G238/E238))</f>
        <v>0</v>
      </c>
      <c r="G240" s="97">
        <f>F240</f>
        <v>0</v>
      </c>
      <c r="H240" s="164"/>
      <c r="I240" s="101" t="s">
        <v>519</v>
      </c>
      <c r="J240" s="101" t="str">
        <f>VLOOKUP(I240,Presupuesto!$B$11:$C$565,2,0)</f>
        <v>DECIMOCUARTO MES</v>
      </c>
      <c r="K240" s="98" t="str">
        <f t="shared" si="5"/>
        <v>Posgrado</v>
      </c>
      <c r="L240" s="98" t="s">
        <v>395</v>
      </c>
    </row>
    <row r="241" spans="3:12" ht="15.75" hidden="1" thickBot="1">
      <c r="C241" s="137" t="s">
        <v>495</v>
      </c>
      <c r="D241" s="199"/>
      <c r="E241" s="152">
        <v>12</v>
      </c>
      <c r="F241" s="304">
        <f>HLOOKUP($C241,$BZ$2:$CM$3,2,0)</f>
        <v>2007.3</v>
      </c>
      <c r="G241" s="113">
        <f>D241*E241*F241</f>
        <v>0</v>
      </c>
      <c r="H241" s="166"/>
      <c r="I241" s="114" t="s">
        <v>496</v>
      </c>
      <c r="J241" s="114" t="str">
        <f>VLOOKUP(I241,Presupuesto!$B$11:$C$565,2,0)</f>
        <v>SUELDOS Y SALARIOS PERMANENTES</v>
      </c>
      <c r="K241" s="98" t="str">
        <f t="shared" si="5"/>
        <v>Posgrado</v>
      </c>
      <c r="L241" s="98" t="s">
        <v>395</v>
      </c>
    </row>
    <row r="242" spans="3:12" hidden="1">
      <c r="C242" s="171" t="s">
        <v>58</v>
      </c>
      <c r="D242" s="163"/>
      <c r="E242" s="154">
        <v>0</v>
      </c>
      <c r="F242" s="100">
        <f>IF(E241=0,"",(G241/E241)/12*E241)</f>
        <v>0</v>
      </c>
      <c r="G242" s="97">
        <f>F242</f>
        <v>0</v>
      </c>
      <c r="H242" s="164"/>
      <c r="I242" s="116" t="s">
        <v>516</v>
      </c>
      <c r="J242" s="116" t="str">
        <f>VLOOKUP(I242,Presupuesto!$B$11:$C$565,2,0)</f>
        <v>AGUINALDO Y DECIMO CUARTO MES</v>
      </c>
      <c r="K242" s="98" t="str">
        <f t="shared" si="5"/>
        <v>Posgrado</v>
      </c>
      <c r="L242" s="98" t="s">
        <v>395</v>
      </c>
    </row>
    <row r="243" spans="3:12" hidden="1">
      <c r="C243" s="172" t="s">
        <v>59</v>
      </c>
      <c r="D243" s="163"/>
      <c r="E243" s="154">
        <v>0</v>
      </c>
      <c r="F243" s="117">
        <f>IF(E241&lt;6,"",((E241-6)/12)*(G241/E241))</f>
        <v>0</v>
      </c>
      <c r="G243" s="97">
        <f>F243</f>
        <v>0</v>
      </c>
      <c r="H243" s="164"/>
      <c r="I243" s="101" t="s">
        <v>519</v>
      </c>
      <c r="J243" s="101" t="str">
        <f>VLOOKUP(I243,Presupuesto!$B$11:$C$565,2,0)</f>
        <v>DECIMOCUARTO MES</v>
      </c>
      <c r="K243" s="98" t="str">
        <f t="shared" si="5"/>
        <v>Posgrado</v>
      </c>
      <c r="L243" s="98" t="s">
        <v>395</v>
      </c>
    </row>
    <row r="244" spans="3:12" ht="15.75" hidden="1" thickBot="1">
      <c r="C244" s="140" t="s">
        <v>83</v>
      </c>
      <c r="D244" s="199"/>
      <c r="E244" s="152">
        <v>12</v>
      </c>
      <c r="F244" s="139">
        <v>30000</v>
      </c>
      <c r="G244" s="113">
        <f>D244*E244*F244</f>
        <v>0</v>
      </c>
      <c r="H244" s="166"/>
      <c r="I244" s="114" t="s">
        <v>564</v>
      </c>
      <c r="J244" s="114" t="str">
        <f>VLOOKUP(I244,Presupuesto!$B$11:$C$565,2,0)</f>
        <v>CONTRATOS ESPECIALES</v>
      </c>
      <c r="K244" s="98" t="str">
        <f t="shared" si="5"/>
        <v>Posgrado</v>
      </c>
      <c r="L244" s="98" t="s">
        <v>395</v>
      </c>
    </row>
    <row r="245" spans="3:12" hidden="1">
      <c r="C245" s="171" t="s">
        <v>58</v>
      </c>
      <c r="D245" s="163"/>
      <c r="E245" s="154">
        <v>0</v>
      </c>
      <c r="F245" s="117">
        <f>IF(E244=0,"",(G244/E244)/12*E244)</f>
        <v>0</v>
      </c>
      <c r="G245" s="97">
        <f>F245</f>
        <v>0</v>
      </c>
      <c r="H245" s="164"/>
      <c r="I245" s="101" t="s">
        <v>564</v>
      </c>
      <c r="J245" s="101" t="str">
        <f>VLOOKUP(I245,Presupuesto!$B$11:$C$565,2,0)</f>
        <v>CONTRATOS ESPECIALES</v>
      </c>
      <c r="K245" s="98" t="str">
        <f t="shared" si="5"/>
        <v>Posgrado</v>
      </c>
      <c r="L245" s="98" t="s">
        <v>394</v>
      </c>
    </row>
    <row r="246" spans="3:12" hidden="1">
      <c r="C246" s="172" t="s">
        <v>59</v>
      </c>
      <c r="D246" s="163"/>
      <c r="E246" s="154">
        <v>0</v>
      </c>
      <c r="F246" s="100">
        <f>IF(E244&lt;6,"",((E244-6)/12)*(G244/E244))</f>
        <v>0</v>
      </c>
      <c r="G246" s="97">
        <f>F246</f>
        <v>0</v>
      </c>
      <c r="H246" s="164"/>
      <c r="I246" s="101" t="s">
        <v>564</v>
      </c>
      <c r="J246" s="101" t="str">
        <f>VLOOKUP(I246,Presupuesto!$B$11:$C$565,2,0)</f>
        <v>CONTRATOS ESPECIALES</v>
      </c>
      <c r="K246" s="98" t="str">
        <f t="shared" si="5"/>
        <v>Posgrado</v>
      </c>
      <c r="L246" s="98" t="s">
        <v>399</v>
      </c>
    </row>
    <row r="247" spans="3:12" ht="15.75" hidden="1" thickBot="1">
      <c r="C247" s="140" t="s">
        <v>60</v>
      </c>
      <c r="D247" s="199"/>
      <c r="E247" s="152">
        <v>12</v>
      </c>
      <c r="F247" s="118">
        <v>30000</v>
      </c>
      <c r="G247" s="113">
        <f>D247*E247*F247</f>
        <v>0</v>
      </c>
      <c r="H247" s="166"/>
      <c r="I247" s="114" t="s">
        <v>705</v>
      </c>
      <c r="J247" s="114" t="str">
        <f>VLOOKUP(I247,Presupuesto!$B$11:$C$565,2,0)</f>
        <v>OTROS SERVICIOS TECNICOS Y PROFESIONALES</v>
      </c>
      <c r="K247" s="98" t="str">
        <f t="shared" si="5"/>
        <v>Posgrado</v>
      </c>
      <c r="L247" s="98" t="s">
        <v>394</v>
      </c>
    </row>
    <row r="248" spans="3:12" hidden="1">
      <c r="C248" s="171" t="s">
        <v>58</v>
      </c>
      <c r="D248" s="163"/>
      <c r="E248" s="154">
        <v>0</v>
      </c>
      <c r="F248" s="100">
        <v>0</v>
      </c>
      <c r="G248" s="97">
        <f>F248</f>
        <v>0</v>
      </c>
      <c r="H248" s="164"/>
      <c r="I248" s="101" t="s">
        <v>705</v>
      </c>
      <c r="J248" s="101" t="str">
        <f>VLOOKUP(I248,Presupuesto!$B$11:$C$565,2,0)</f>
        <v>OTROS SERVICIOS TECNICOS Y PROFESIONALES</v>
      </c>
      <c r="K248" s="98" t="str">
        <f t="shared" si="5"/>
        <v>Posgrado</v>
      </c>
      <c r="L248" s="98" t="s">
        <v>394</v>
      </c>
    </row>
    <row r="249" spans="3:12" hidden="1">
      <c r="C249" s="172" t="s">
        <v>59</v>
      </c>
      <c r="D249" s="163"/>
      <c r="E249" s="154">
        <v>0</v>
      </c>
      <c r="F249" s="100">
        <v>0</v>
      </c>
      <c r="G249" s="97">
        <f>F249</f>
        <v>0</v>
      </c>
      <c r="H249" s="164"/>
      <c r="I249" s="101" t="s">
        <v>705</v>
      </c>
      <c r="J249" s="101" t="str">
        <f>VLOOKUP(I249,Presupuesto!$B$11:$C$565,2,0)</f>
        <v>OTROS SERVICIOS TECNICOS Y PROFESIONALES</v>
      </c>
      <c r="K249" s="98" t="str">
        <f t="shared" si="5"/>
        <v>Posgrado</v>
      </c>
      <c r="L249" s="98" t="s">
        <v>394</v>
      </c>
    </row>
    <row r="250" spans="3:12" ht="15.75" hidden="1" thickBot="1">
      <c r="C250" s="140" t="s">
        <v>61</v>
      </c>
      <c r="D250" s="199"/>
      <c r="E250" s="152">
        <v>12</v>
      </c>
      <c r="F250" s="118">
        <v>30000</v>
      </c>
      <c r="G250" s="113">
        <f>D250*E250*F250</f>
        <v>0</v>
      </c>
      <c r="H250" s="166"/>
      <c r="I250" s="114" t="s">
        <v>496</v>
      </c>
      <c r="J250" s="114" t="str">
        <f>VLOOKUP(I250,Presupuesto!$B$11:$C$565,2,0)</f>
        <v>SUELDOS Y SALARIOS PERMANENTES</v>
      </c>
      <c r="K250" s="98" t="str">
        <f t="shared" si="5"/>
        <v>Posgrado</v>
      </c>
      <c r="L250" s="98" t="s">
        <v>394</v>
      </c>
    </row>
    <row r="251" spans="3:12" hidden="1">
      <c r="C251" s="171" t="s">
        <v>58</v>
      </c>
      <c r="D251" s="169"/>
      <c r="E251" s="131">
        <v>0</v>
      </c>
      <c r="F251" s="119">
        <f>IF(E250=0,"",(G250/E250)/12*E250)</f>
        <v>0</v>
      </c>
      <c r="G251" s="120">
        <f>F251</f>
        <v>0</v>
      </c>
      <c r="H251" s="164"/>
      <c r="I251" s="101" t="s">
        <v>516</v>
      </c>
      <c r="J251" s="101" t="str">
        <f>VLOOKUP(I251,Presupuesto!$B$11:$C$565,2,0)</f>
        <v>AGUINALDO Y DECIMO CUARTO MES</v>
      </c>
      <c r="K251" s="98" t="str">
        <f t="shared" si="5"/>
        <v>Posgrado</v>
      </c>
      <c r="L251" s="98" t="s">
        <v>394</v>
      </c>
    </row>
    <row r="252" spans="3:12" ht="15.75" hidden="1" thickBot="1">
      <c r="C252" s="173" t="s">
        <v>59</v>
      </c>
      <c r="D252" s="162"/>
      <c r="E252" s="132">
        <v>0</v>
      </c>
      <c r="F252" s="105">
        <f>IF(E250&lt;6,"",((E250-6)/12)*(G250/E250))</f>
        <v>0</v>
      </c>
      <c r="G252" s="105">
        <f>F252</f>
        <v>0</v>
      </c>
      <c r="H252" s="162"/>
      <c r="I252" s="106" t="s">
        <v>519</v>
      </c>
      <c r="J252" s="124" t="str">
        <f>VLOOKUP(I252,Presupuesto!$B$11:$C$565,2,0)</f>
        <v>DECIMOCUARTO MES</v>
      </c>
      <c r="K252" s="106" t="str">
        <f t="shared" si="5"/>
        <v>Posgrado</v>
      </c>
      <c r="L252" s="124" t="s">
        <v>394</v>
      </c>
    </row>
    <row r="254" spans="3:12" ht="15.75" thickBot="1">
      <c r="K254" s="153"/>
    </row>
    <row r="255" spans="3:12" ht="15.75" thickBot="1">
      <c r="C255" s="69" t="s">
        <v>43</v>
      </c>
      <c r="D255" s="30">
        <f>SUM(G262:G312)</f>
        <v>0</v>
      </c>
      <c r="E255" s="93"/>
      <c r="F255" s="93"/>
      <c r="G255" s="93"/>
      <c r="H255" s="76"/>
      <c r="I255" s="76"/>
      <c r="J255" s="76"/>
      <c r="K255" s="153"/>
    </row>
    <row r="256" spans="3:12">
      <c r="D256" s="31"/>
      <c r="E256" s="93"/>
      <c r="F256" s="93"/>
      <c r="G256" s="93"/>
      <c r="H256" s="76"/>
      <c r="I256" s="76"/>
      <c r="J256" s="76"/>
      <c r="K256" s="153"/>
    </row>
    <row r="257" spans="3:12">
      <c r="D257" s="31"/>
      <c r="E257" s="93"/>
      <c r="F257" s="93"/>
      <c r="G257" s="93"/>
      <c r="H257" s="76"/>
      <c r="I257" s="76"/>
      <c r="J257" s="76"/>
      <c r="K257" s="153"/>
    </row>
    <row r="258" spans="3:12" ht="15.75">
      <c r="C258" s="202" t="s">
        <v>392</v>
      </c>
      <c r="D258" s="364"/>
      <c r="E258" s="93"/>
      <c r="F258" s="93"/>
      <c r="G258" s="93"/>
      <c r="H258" s="76"/>
      <c r="I258" s="76"/>
      <c r="J258" s="76"/>
      <c r="K258" s="153"/>
    </row>
    <row r="259" spans="3:12" ht="18.75">
      <c r="C259" s="210" t="e">
        <f>IFERROR(VLOOKUP(D258,'1. Desarrollo e Innov. Curricu.'!$E:$F,2,FALSE),IFERROR(VLOOKUP(D258,'2. Investigación Científica'!$E:$F,2,FALSE),IFERROR(VLOOKUP(D258,'3. Vinculación Univ. Sociedad'!$E:$F,2,FALSE),IFERROR(VLOOKUP(D258,'4. Docencia y Profesorado Univ.'!$E:$F,2,FALSE),IFERROR(VLOOKUP(D258,'5. Estudiantes y Graduados'!$E:$F,2,FALSE),IFERROR(VLOOKUP(D258,'11. Gestion Administrativa'!$E:$F,2,FALSE),IFERROR(VLOOKUP(D258,'13. Gestión Académica'!$E:$F,2,FALSE),IFERROR(VLOOKUP(D258,'8. Asegura. de la Calid. y M'!$E:$F,2,FALSE),IFERROR(VLOOKUP(D258,'6. Gestión del Conocimiento'!$E:$F,2,FALSE),IFERROR(VLOOKUP(D258,'15. Gobernabilidad y Proceso...'!$E:$F,2,FALSE),IFERROR(VLOOKUP(D258,'12. Gestión del Talento Humano'!$E:$F,2,FALSE),IFERROR(VLOOKUP(D258,'14. Internacional... de la E.S.'!$E:$F,2,FALSE),IFERROR(VLOOKUP(D258,'10. Posgrado'!$E:$F,2,FALSE),IFERROR(VLOOKUP(D258,'17. Gestión TIC'!$E:$F,2,FALSE),IFERROR(VLOOKUP(D258,'16. Desa. del Sistema Educ.Sup.'!$E:$F,2,FALSE),IFERROR(VLOOKUP(D258,'9. Cultura de Inno. Insti...'!$E:$F,2,FALSE),VLOOKUP(D258,'7. Lo Esencial de la Reforma U.'!$E:$F,2,0)))))))))))))))))</f>
        <v>#N/A</v>
      </c>
      <c r="D259" s="31"/>
      <c r="E259" s="93"/>
      <c r="F259" s="93"/>
      <c r="G259" s="93"/>
      <c r="H259" s="76"/>
      <c r="I259" s="76"/>
      <c r="J259" s="76"/>
      <c r="K259" s="153"/>
    </row>
    <row r="260" spans="3:12" ht="15.75" thickBot="1">
      <c r="C260" s="177"/>
      <c r="D260" s="31"/>
      <c r="E260" s="93"/>
      <c r="F260" s="93"/>
      <c r="G260" s="93"/>
      <c r="H260" s="76"/>
      <c r="I260" s="76"/>
      <c r="J260" s="76"/>
      <c r="K260" s="153"/>
    </row>
    <row r="261" spans="3:12" ht="30.75" thickBot="1">
      <c r="C261" s="134" t="s">
        <v>44</v>
      </c>
      <c r="D261" s="138" t="s">
        <v>55</v>
      </c>
      <c r="E261" s="170" t="s">
        <v>56</v>
      </c>
      <c r="F261" s="138" t="s">
        <v>57</v>
      </c>
      <c r="G261" s="135" t="s">
        <v>27</v>
      </c>
      <c r="H261" s="133" t="s">
        <v>131</v>
      </c>
      <c r="I261" s="136" t="s">
        <v>46</v>
      </c>
      <c r="J261" s="136" t="s">
        <v>132</v>
      </c>
      <c r="K261" s="136" t="s">
        <v>410</v>
      </c>
      <c r="L261" s="136" t="s">
        <v>411</v>
      </c>
    </row>
    <row r="262" spans="3:12" ht="15.75" hidden="1" thickBot="1">
      <c r="C262" s="137" t="s">
        <v>482</v>
      </c>
      <c r="D262" s="199"/>
      <c r="E262" s="152">
        <v>12</v>
      </c>
      <c r="F262" s="304">
        <f>HLOOKUP($C262,$BZ$2:$CM$3,2,0)</f>
        <v>43674.39</v>
      </c>
      <c r="G262" s="113">
        <f>D262*E262*F262</f>
        <v>0</v>
      </c>
      <c r="H262" s="166"/>
      <c r="I262" s="114" t="s">
        <v>496</v>
      </c>
      <c r="J262" s="114" t="str">
        <f>VLOOKUP(I262,Presupuesto!$B$11:$C$565,2,0)</f>
        <v>SUELDOS Y SALARIOS PERMANENTES</v>
      </c>
      <c r="K262" s="218" t="s">
        <v>1454</v>
      </c>
      <c r="L262" s="98" t="s">
        <v>394</v>
      </c>
    </row>
    <row r="263" spans="3:12" hidden="1">
      <c r="C263" s="171" t="s">
        <v>58</v>
      </c>
      <c r="D263" s="163"/>
      <c r="E263" s="154">
        <v>0</v>
      </c>
      <c r="F263" s="100">
        <f>IF(E262=0,"",(G262/E262)/12*E262)</f>
        <v>0</v>
      </c>
      <c r="G263" s="97">
        <f>F263</f>
        <v>0</v>
      </c>
      <c r="H263" s="164"/>
      <c r="I263" s="116" t="s">
        <v>516</v>
      </c>
      <c r="J263" s="116" t="str">
        <f>VLOOKUP(I263,Presupuesto!$B$11:$C$565,2,0)</f>
        <v>AGUINALDO Y DECIMO CUARTO MES</v>
      </c>
      <c r="K263" s="98" t="str">
        <f t="shared" ref="K263:K294" si="6">$K$262</f>
        <v>Posgrado</v>
      </c>
      <c r="L263" s="98" t="s">
        <v>412</v>
      </c>
    </row>
    <row r="264" spans="3:12" hidden="1">
      <c r="C264" s="172" t="s">
        <v>59</v>
      </c>
      <c r="D264" s="163"/>
      <c r="E264" s="154">
        <v>0</v>
      </c>
      <c r="F264" s="117">
        <f>IF(E262&lt;6,"",((E262-6)/12)*(G262/E262))</f>
        <v>0</v>
      </c>
      <c r="G264" s="97">
        <f>F264</f>
        <v>0</v>
      </c>
      <c r="H264" s="164"/>
      <c r="I264" s="101" t="s">
        <v>519</v>
      </c>
      <c r="J264" s="101" t="str">
        <f>VLOOKUP(I264,Presupuesto!$B$11:$C$565,2,0)</f>
        <v>DECIMOCUARTO MES</v>
      </c>
      <c r="K264" s="98" t="str">
        <f t="shared" si="6"/>
        <v>Posgrado</v>
      </c>
      <c r="L264" s="98" t="s">
        <v>395</v>
      </c>
    </row>
    <row r="265" spans="3:12" ht="15.75" hidden="1" thickBot="1">
      <c r="C265" s="137" t="s">
        <v>483</v>
      </c>
      <c r="D265" s="199"/>
      <c r="E265" s="152">
        <v>12</v>
      </c>
      <c r="F265" s="304">
        <f>HLOOKUP($C265,$BZ$2:$CM$3,2,0)</f>
        <v>39703.99</v>
      </c>
      <c r="G265" s="113">
        <f>D265*E265*F265</f>
        <v>0</v>
      </c>
      <c r="H265" s="166"/>
      <c r="I265" s="114" t="s">
        <v>496</v>
      </c>
      <c r="J265" s="114" t="str">
        <f>VLOOKUP(I265,Presupuesto!$B$11:$C$565,2,0)</f>
        <v>SUELDOS Y SALARIOS PERMANENTES</v>
      </c>
      <c r="K265" s="98" t="str">
        <f t="shared" si="6"/>
        <v>Posgrado</v>
      </c>
      <c r="L265" s="98" t="s">
        <v>395</v>
      </c>
    </row>
    <row r="266" spans="3:12" hidden="1">
      <c r="C266" s="171" t="s">
        <v>58</v>
      </c>
      <c r="D266" s="163"/>
      <c r="E266" s="154">
        <v>0</v>
      </c>
      <c r="F266" s="100">
        <f>IF(E265=0,"",(G265/E265)/12*E265)</f>
        <v>0</v>
      </c>
      <c r="G266" s="97">
        <f>F266</f>
        <v>0</v>
      </c>
      <c r="H266" s="164"/>
      <c r="I266" s="116" t="s">
        <v>516</v>
      </c>
      <c r="J266" s="116" t="str">
        <f>VLOOKUP(I266,Presupuesto!$B$11:$C$565,2,0)</f>
        <v>AGUINALDO Y DECIMO CUARTO MES</v>
      </c>
      <c r="K266" s="98" t="str">
        <f t="shared" si="6"/>
        <v>Posgrado</v>
      </c>
      <c r="L266" s="98" t="s">
        <v>395</v>
      </c>
    </row>
    <row r="267" spans="3:12" hidden="1">
      <c r="C267" s="172" t="s">
        <v>59</v>
      </c>
      <c r="D267" s="163"/>
      <c r="E267" s="154">
        <v>0</v>
      </c>
      <c r="F267" s="117">
        <f>IF(E265&lt;6,"",((E265-6)/12)*(G265/E265))</f>
        <v>0</v>
      </c>
      <c r="G267" s="97">
        <f>F267</f>
        <v>0</v>
      </c>
      <c r="H267" s="164"/>
      <c r="I267" s="101" t="s">
        <v>519</v>
      </c>
      <c r="J267" s="101" t="str">
        <f>VLOOKUP(I267,Presupuesto!$B$11:$C$565,2,0)</f>
        <v>DECIMOCUARTO MES</v>
      </c>
      <c r="K267" s="98" t="str">
        <f t="shared" si="6"/>
        <v>Posgrado</v>
      </c>
      <c r="L267" s="98" t="s">
        <v>395</v>
      </c>
    </row>
    <row r="268" spans="3:12" ht="15.75" hidden="1" thickBot="1">
      <c r="C268" s="137" t="s">
        <v>484</v>
      </c>
      <c r="D268" s="199"/>
      <c r="E268" s="152">
        <v>12</v>
      </c>
      <c r="F268" s="304">
        <f>HLOOKUP($C268,$BZ$2:$CM$3,2,0)</f>
        <v>35733.589999999997</v>
      </c>
      <c r="G268" s="113">
        <f>D268*E268*F268</f>
        <v>0</v>
      </c>
      <c r="H268" s="166"/>
      <c r="I268" s="114" t="s">
        <v>496</v>
      </c>
      <c r="J268" s="114" t="str">
        <f>VLOOKUP(I268,Presupuesto!$B$11:$C$565,2,0)</f>
        <v>SUELDOS Y SALARIOS PERMANENTES</v>
      </c>
      <c r="K268" s="98" t="str">
        <f t="shared" si="6"/>
        <v>Posgrado</v>
      </c>
      <c r="L268" s="98" t="s">
        <v>395</v>
      </c>
    </row>
    <row r="269" spans="3:12" hidden="1">
      <c r="C269" s="171" t="s">
        <v>58</v>
      </c>
      <c r="D269" s="163"/>
      <c r="E269" s="154">
        <v>0</v>
      </c>
      <c r="F269" s="100">
        <f>IF(E268=0,"",(G268/E268)/12*E268)</f>
        <v>0</v>
      </c>
      <c r="G269" s="97">
        <f>F269</f>
        <v>0</v>
      </c>
      <c r="H269" s="164"/>
      <c r="I269" s="116" t="s">
        <v>516</v>
      </c>
      <c r="J269" s="116" t="str">
        <f>VLOOKUP(I269,Presupuesto!$B$11:$C$565,2,0)</f>
        <v>AGUINALDO Y DECIMO CUARTO MES</v>
      </c>
      <c r="K269" s="98" t="str">
        <f t="shared" si="6"/>
        <v>Posgrado</v>
      </c>
      <c r="L269" s="98" t="s">
        <v>395</v>
      </c>
    </row>
    <row r="270" spans="3:12" hidden="1">
      <c r="C270" s="172" t="s">
        <v>59</v>
      </c>
      <c r="D270" s="163"/>
      <c r="E270" s="154">
        <v>0</v>
      </c>
      <c r="F270" s="117">
        <f>IF(E268&lt;6,"",((E268-6)/12)*(G268/E268))</f>
        <v>0</v>
      </c>
      <c r="G270" s="97">
        <f>F270</f>
        <v>0</v>
      </c>
      <c r="H270" s="164"/>
      <c r="I270" s="101" t="s">
        <v>519</v>
      </c>
      <c r="J270" s="101" t="str">
        <f>VLOOKUP(I270,Presupuesto!$B$11:$C$565,2,0)</f>
        <v>DECIMOCUARTO MES</v>
      </c>
      <c r="K270" s="98" t="str">
        <f t="shared" si="6"/>
        <v>Posgrado</v>
      </c>
      <c r="L270" s="98" t="s">
        <v>395</v>
      </c>
    </row>
    <row r="271" spans="3:12" ht="15.75" hidden="1" thickBot="1">
      <c r="C271" s="137" t="s">
        <v>485</v>
      </c>
      <c r="D271" s="199"/>
      <c r="E271" s="152">
        <v>12</v>
      </c>
      <c r="F271" s="304">
        <f>HLOOKUP($C271,$BZ$2:$CM$3,2,0)</f>
        <v>31763.19</v>
      </c>
      <c r="G271" s="113">
        <f>D271*E271*F271</f>
        <v>0</v>
      </c>
      <c r="H271" s="166"/>
      <c r="I271" s="114" t="s">
        <v>496</v>
      </c>
      <c r="J271" s="114" t="str">
        <f>VLOOKUP(I271,Presupuesto!$B$11:$C$565,2,0)</f>
        <v>SUELDOS Y SALARIOS PERMANENTES</v>
      </c>
      <c r="K271" s="98" t="str">
        <f t="shared" si="6"/>
        <v>Posgrado</v>
      </c>
      <c r="L271" s="98" t="s">
        <v>395</v>
      </c>
    </row>
    <row r="272" spans="3:12" hidden="1">
      <c r="C272" s="171" t="s">
        <v>58</v>
      </c>
      <c r="D272" s="163"/>
      <c r="E272" s="154">
        <v>0</v>
      </c>
      <c r="F272" s="100">
        <f>IF(E271=0,"",(G271/E271)/12*E271)</f>
        <v>0</v>
      </c>
      <c r="G272" s="97">
        <f>F272</f>
        <v>0</v>
      </c>
      <c r="H272" s="164"/>
      <c r="I272" s="116" t="s">
        <v>516</v>
      </c>
      <c r="J272" s="116" t="str">
        <f>VLOOKUP(I272,Presupuesto!$B$11:$C$565,2,0)</f>
        <v>AGUINALDO Y DECIMO CUARTO MES</v>
      </c>
      <c r="K272" s="98" t="str">
        <f t="shared" si="6"/>
        <v>Posgrado</v>
      </c>
      <c r="L272" s="98" t="s">
        <v>395</v>
      </c>
    </row>
    <row r="273" spans="3:12" hidden="1">
      <c r="C273" s="172" t="s">
        <v>59</v>
      </c>
      <c r="D273" s="163"/>
      <c r="E273" s="154">
        <v>0</v>
      </c>
      <c r="F273" s="117">
        <f>IF(E271&lt;6,"",((E271-6)/12)*(G271/E271))</f>
        <v>0</v>
      </c>
      <c r="G273" s="97">
        <f>F273</f>
        <v>0</v>
      </c>
      <c r="H273" s="164"/>
      <c r="I273" s="101" t="s">
        <v>519</v>
      </c>
      <c r="J273" s="101" t="str">
        <f>VLOOKUP(I273,Presupuesto!$B$11:$C$565,2,0)</f>
        <v>DECIMOCUARTO MES</v>
      </c>
      <c r="K273" s="98" t="str">
        <f t="shared" si="6"/>
        <v>Posgrado</v>
      </c>
      <c r="L273" s="98" t="s">
        <v>395</v>
      </c>
    </row>
    <row r="274" spans="3:12" ht="15.75" hidden="1" thickBot="1">
      <c r="C274" s="137" t="s">
        <v>486</v>
      </c>
      <c r="D274" s="199"/>
      <c r="E274" s="152">
        <v>12</v>
      </c>
      <c r="F274" s="304">
        <f>HLOOKUP($C274,$BZ$2:$CM$3,2,0)</f>
        <v>29777.99</v>
      </c>
      <c r="G274" s="113">
        <f>D274*E274*F274</f>
        <v>0</v>
      </c>
      <c r="H274" s="166"/>
      <c r="I274" s="114" t="s">
        <v>496</v>
      </c>
      <c r="J274" s="114" t="str">
        <f>VLOOKUP(I274,Presupuesto!$B$11:$C$565,2,0)</f>
        <v>SUELDOS Y SALARIOS PERMANENTES</v>
      </c>
      <c r="K274" s="98" t="str">
        <f t="shared" si="6"/>
        <v>Posgrado</v>
      </c>
      <c r="L274" s="98" t="s">
        <v>395</v>
      </c>
    </row>
    <row r="275" spans="3:12" hidden="1">
      <c r="C275" s="171" t="s">
        <v>58</v>
      </c>
      <c r="D275" s="163"/>
      <c r="E275" s="154">
        <v>0</v>
      </c>
      <c r="F275" s="100">
        <f>IF(E274=0,"",(G274/E274)/12*E274)</f>
        <v>0</v>
      </c>
      <c r="G275" s="97">
        <f>F275</f>
        <v>0</v>
      </c>
      <c r="H275" s="164"/>
      <c r="I275" s="116" t="s">
        <v>516</v>
      </c>
      <c r="J275" s="116" t="str">
        <f>VLOOKUP(I275,Presupuesto!$B$11:$C$565,2,0)</f>
        <v>AGUINALDO Y DECIMO CUARTO MES</v>
      </c>
      <c r="K275" s="98" t="str">
        <f t="shared" si="6"/>
        <v>Posgrado</v>
      </c>
      <c r="L275" s="98" t="s">
        <v>395</v>
      </c>
    </row>
    <row r="276" spans="3:12" hidden="1">
      <c r="C276" s="172" t="s">
        <v>59</v>
      </c>
      <c r="D276" s="163"/>
      <c r="E276" s="154">
        <v>0</v>
      </c>
      <c r="F276" s="117">
        <f>IF(E274&lt;6,"",((E274-6)/12)*(G274/E274))</f>
        <v>0</v>
      </c>
      <c r="G276" s="97">
        <f>F276</f>
        <v>0</v>
      </c>
      <c r="H276" s="164"/>
      <c r="I276" s="101" t="s">
        <v>519</v>
      </c>
      <c r="J276" s="101" t="str">
        <f>VLOOKUP(I276,Presupuesto!$B$11:$C$565,2,0)</f>
        <v>DECIMOCUARTO MES</v>
      </c>
      <c r="K276" s="98" t="str">
        <f t="shared" si="6"/>
        <v>Posgrado</v>
      </c>
      <c r="L276" s="98" t="s">
        <v>395</v>
      </c>
    </row>
    <row r="277" spans="3:12" ht="15.75" hidden="1" thickBot="1">
      <c r="C277" s="137" t="s">
        <v>487</v>
      </c>
      <c r="D277" s="199"/>
      <c r="E277" s="152">
        <v>12</v>
      </c>
      <c r="F277" s="304">
        <f>HLOOKUP($C277,$BZ$2:$CM$3,2,0)</f>
        <v>27792.79</v>
      </c>
      <c r="G277" s="113">
        <f>D277*E277*F277</f>
        <v>0</v>
      </c>
      <c r="H277" s="166"/>
      <c r="I277" s="114" t="s">
        <v>496</v>
      </c>
      <c r="J277" s="114" t="str">
        <f>VLOOKUP(I277,Presupuesto!$B$11:$C$565,2,0)</f>
        <v>SUELDOS Y SALARIOS PERMANENTES</v>
      </c>
      <c r="K277" s="98" t="str">
        <f t="shared" si="6"/>
        <v>Posgrado</v>
      </c>
      <c r="L277" s="98" t="s">
        <v>395</v>
      </c>
    </row>
    <row r="278" spans="3:12" hidden="1">
      <c r="C278" s="171" t="s">
        <v>58</v>
      </c>
      <c r="D278" s="163"/>
      <c r="E278" s="154">
        <v>0</v>
      </c>
      <c r="F278" s="100">
        <f>IF(E277=0,"",(G277/E277)/12*E277)</f>
        <v>0</v>
      </c>
      <c r="G278" s="97">
        <f>F278</f>
        <v>0</v>
      </c>
      <c r="H278" s="164"/>
      <c r="I278" s="116" t="s">
        <v>516</v>
      </c>
      <c r="J278" s="116" t="str">
        <f>VLOOKUP(I278,Presupuesto!$B$11:$C$565,2,0)</f>
        <v>AGUINALDO Y DECIMO CUARTO MES</v>
      </c>
      <c r="K278" s="98" t="str">
        <f t="shared" si="6"/>
        <v>Posgrado</v>
      </c>
      <c r="L278" s="98" t="s">
        <v>395</v>
      </c>
    </row>
    <row r="279" spans="3:12" hidden="1">
      <c r="C279" s="172" t="s">
        <v>59</v>
      </c>
      <c r="D279" s="163"/>
      <c r="E279" s="154">
        <v>0</v>
      </c>
      <c r="F279" s="117">
        <f>IF(E277&lt;6,"",((E277-6)/12)*(G277/E277))</f>
        <v>0</v>
      </c>
      <c r="G279" s="97">
        <f>F279</f>
        <v>0</v>
      </c>
      <c r="H279" s="164"/>
      <c r="I279" s="101" t="s">
        <v>519</v>
      </c>
      <c r="J279" s="101" t="str">
        <f>VLOOKUP(I279,Presupuesto!$B$11:$C$565,2,0)</f>
        <v>DECIMOCUARTO MES</v>
      </c>
      <c r="K279" s="98" t="str">
        <f t="shared" si="6"/>
        <v>Posgrado</v>
      </c>
      <c r="L279" s="98" t="s">
        <v>395</v>
      </c>
    </row>
    <row r="280" spans="3:12" ht="15.75" hidden="1" thickBot="1">
      <c r="C280" s="137" t="s">
        <v>488</v>
      </c>
      <c r="D280" s="199"/>
      <c r="E280" s="152">
        <v>12</v>
      </c>
      <c r="F280" s="304">
        <f>HLOOKUP($C280,$BZ$2:$CM$3,2,0)</f>
        <v>18859.39</v>
      </c>
      <c r="G280" s="113">
        <f>D280*E280*F280</f>
        <v>0</v>
      </c>
      <c r="H280" s="166"/>
      <c r="I280" s="114" t="s">
        <v>496</v>
      </c>
      <c r="J280" s="114" t="str">
        <f>VLOOKUP(I280,Presupuesto!$B$11:$C$565,2,0)</f>
        <v>SUELDOS Y SALARIOS PERMANENTES</v>
      </c>
      <c r="K280" s="98" t="str">
        <f t="shared" si="6"/>
        <v>Posgrado</v>
      </c>
      <c r="L280" s="98" t="s">
        <v>395</v>
      </c>
    </row>
    <row r="281" spans="3:12" hidden="1">
      <c r="C281" s="171" t="s">
        <v>58</v>
      </c>
      <c r="D281" s="163"/>
      <c r="E281" s="154">
        <v>0</v>
      </c>
      <c r="F281" s="100">
        <f>IF(E280=0,"",(G280/E280)/12*E280)</f>
        <v>0</v>
      </c>
      <c r="G281" s="97">
        <f>F281</f>
        <v>0</v>
      </c>
      <c r="H281" s="164"/>
      <c r="I281" s="116" t="s">
        <v>516</v>
      </c>
      <c r="J281" s="116" t="str">
        <f>VLOOKUP(I281,Presupuesto!$B$11:$C$565,2,0)</f>
        <v>AGUINALDO Y DECIMO CUARTO MES</v>
      </c>
      <c r="K281" s="98" t="str">
        <f t="shared" si="6"/>
        <v>Posgrado</v>
      </c>
      <c r="L281" s="98" t="s">
        <v>395</v>
      </c>
    </row>
    <row r="282" spans="3:12" hidden="1">
      <c r="C282" s="172" t="s">
        <v>59</v>
      </c>
      <c r="D282" s="163"/>
      <c r="E282" s="154">
        <v>0</v>
      </c>
      <c r="F282" s="117">
        <f>IF(E280&lt;6,"",((E280-6)/12)*(G280/E280))</f>
        <v>0</v>
      </c>
      <c r="G282" s="97">
        <f>F282</f>
        <v>0</v>
      </c>
      <c r="H282" s="164"/>
      <c r="I282" s="101" t="s">
        <v>519</v>
      </c>
      <c r="J282" s="101" t="str">
        <f>VLOOKUP(I282,Presupuesto!$B$11:$C$565,2,0)</f>
        <v>DECIMOCUARTO MES</v>
      </c>
      <c r="K282" s="98" t="str">
        <f t="shared" si="6"/>
        <v>Posgrado</v>
      </c>
      <c r="L282" s="98" t="s">
        <v>395</v>
      </c>
    </row>
    <row r="283" spans="3:12" ht="15.75" hidden="1" thickBot="1">
      <c r="C283" s="137" t="s">
        <v>489</v>
      </c>
      <c r="D283" s="199"/>
      <c r="E283" s="152">
        <v>12</v>
      </c>
      <c r="F283" s="304">
        <f>HLOOKUP($C283,$BZ$2:$CM$3,2,0)</f>
        <v>17866.8</v>
      </c>
      <c r="G283" s="113">
        <f>D283*E283*F283</f>
        <v>0</v>
      </c>
      <c r="H283" s="166"/>
      <c r="I283" s="114" t="s">
        <v>496</v>
      </c>
      <c r="J283" s="114" t="str">
        <f>VLOOKUP(I283,Presupuesto!$B$11:$C$565,2,0)</f>
        <v>SUELDOS Y SALARIOS PERMANENTES</v>
      </c>
      <c r="K283" s="98" t="str">
        <f t="shared" si="6"/>
        <v>Posgrado</v>
      </c>
      <c r="L283" s="98" t="s">
        <v>395</v>
      </c>
    </row>
    <row r="284" spans="3:12" hidden="1">
      <c r="C284" s="171" t="s">
        <v>58</v>
      </c>
      <c r="D284" s="163"/>
      <c r="E284" s="154">
        <v>0</v>
      </c>
      <c r="F284" s="100">
        <f>IF(E283=0,"",(G283/E283)/12*E283)</f>
        <v>0</v>
      </c>
      <c r="G284" s="97">
        <f>F284</f>
        <v>0</v>
      </c>
      <c r="H284" s="164"/>
      <c r="I284" s="116" t="s">
        <v>516</v>
      </c>
      <c r="J284" s="116" t="str">
        <f>VLOOKUP(I284,Presupuesto!$B$11:$C$565,2,0)</f>
        <v>AGUINALDO Y DECIMO CUARTO MES</v>
      </c>
      <c r="K284" s="98" t="str">
        <f t="shared" si="6"/>
        <v>Posgrado</v>
      </c>
      <c r="L284" s="98" t="s">
        <v>395</v>
      </c>
    </row>
    <row r="285" spans="3:12" hidden="1">
      <c r="C285" s="172" t="s">
        <v>59</v>
      </c>
      <c r="D285" s="163"/>
      <c r="E285" s="154">
        <v>0</v>
      </c>
      <c r="F285" s="117">
        <f>IF(E283&lt;6,"",((E283-6)/12)*(G283/E283))</f>
        <v>0</v>
      </c>
      <c r="G285" s="97">
        <f>F285</f>
        <v>0</v>
      </c>
      <c r="H285" s="164"/>
      <c r="I285" s="101" t="s">
        <v>519</v>
      </c>
      <c r="J285" s="101" t="str">
        <f>VLOOKUP(I285,Presupuesto!$B$11:$C$565,2,0)</f>
        <v>DECIMOCUARTO MES</v>
      </c>
      <c r="K285" s="98" t="str">
        <f t="shared" si="6"/>
        <v>Posgrado</v>
      </c>
      <c r="L285" s="98" t="s">
        <v>395</v>
      </c>
    </row>
    <row r="286" spans="3:12" ht="15.75" hidden="1" thickBot="1">
      <c r="C286" s="137" t="s">
        <v>490</v>
      </c>
      <c r="D286" s="199"/>
      <c r="E286" s="152">
        <v>12</v>
      </c>
      <c r="F286" s="304">
        <f>HLOOKUP($C286,$BZ$2:$CM$3,2,0)</f>
        <v>13896.4</v>
      </c>
      <c r="G286" s="113">
        <f>D286*E286*F286</f>
        <v>0</v>
      </c>
      <c r="H286" s="166"/>
      <c r="I286" s="114" t="s">
        <v>496</v>
      </c>
      <c r="J286" s="114" t="str">
        <f>VLOOKUP(I286,Presupuesto!$B$11:$C$565,2,0)</f>
        <v>SUELDOS Y SALARIOS PERMANENTES</v>
      </c>
      <c r="K286" s="98" t="str">
        <f t="shared" si="6"/>
        <v>Posgrado</v>
      </c>
      <c r="L286" s="98" t="s">
        <v>395</v>
      </c>
    </row>
    <row r="287" spans="3:12" hidden="1">
      <c r="C287" s="171" t="s">
        <v>58</v>
      </c>
      <c r="D287" s="163"/>
      <c r="E287" s="154">
        <v>0</v>
      </c>
      <c r="F287" s="100">
        <f>IF(E286=0,"",(G286/E286)/12*E286)</f>
        <v>0</v>
      </c>
      <c r="G287" s="97">
        <f>F287</f>
        <v>0</v>
      </c>
      <c r="H287" s="164"/>
      <c r="I287" s="116" t="s">
        <v>516</v>
      </c>
      <c r="J287" s="116" t="str">
        <f>VLOOKUP(I287,Presupuesto!$B$11:$C$565,2,0)</f>
        <v>AGUINALDO Y DECIMO CUARTO MES</v>
      </c>
      <c r="K287" s="98" t="str">
        <f t="shared" si="6"/>
        <v>Posgrado</v>
      </c>
      <c r="L287" s="98" t="s">
        <v>395</v>
      </c>
    </row>
    <row r="288" spans="3:12" hidden="1">
      <c r="C288" s="172" t="s">
        <v>59</v>
      </c>
      <c r="D288" s="163"/>
      <c r="E288" s="154">
        <v>0</v>
      </c>
      <c r="F288" s="117">
        <f>IF(E286&lt;6,"",((E286-6)/12)*(G286/E286))</f>
        <v>0</v>
      </c>
      <c r="G288" s="97">
        <f>F288</f>
        <v>0</v>
      </c>
      <c r="H288" s="164"/>
      <c r="I288" s="101" t="s">
        <v>519</v>
      </c>
      <c r="J288" s="101" t="str">
        <f>VLOOKUP(I288,Presupuesto!$B$11:$C$565,2,0)</f>
        <v>DECIMOCUARTO MES</v>
      </c>
      <c r="K288" s="98" t="str">
        <f t="shared" si="6"/>
        <v>Posgrado</v>
      </c>
      <c r="L288" s="98" t="s">
        <v>395</v>
      </c>
    </row>
    <row r="289" spans="3:12" ht="15.75" hidden="1" thickBot="1">
      <c r="C289" s="137" t="s">
        <v>491</v>
      </c>
      <c r="D289" s="199"/>
      <c r="E289" s="152">
        <v>12</v>
      </c>
      <c r="F289" s="304">
        <f>HLOOKUP($C289,$BZ$2:$CM$3,2,0)</f>
        <v>15004.09</v>
      </c>
      <c r="G289" s="113">
        <f>D289*E289*F289</f>
        <v>0</v>
      </c>
      <c r="H289" s="166"/>
      <c r="I289" s="114" t="s">
        <v>496</v>
      </c>
      <c r="J289" s="114" t="str">
        <f>VLOOKUP(I289,Presupuesto!$B$11:$C$565,2,0)</f>
        <v>SUELDOS Y SALARIOS PERMANENTES</v>
      </c>
      <c r="K289" s="98" t="str">
        <f t="shared" si="6"/>
        <v>Posgrado</v>
      </c>
      <c r="L289" s="98" t="s">
        <v>395</v>
      </c>
    </row>
    <row r="290" spans="3:12" hidden="1">
      <c r="C290" s="171" t="s">
        <v>58</v>
      </c>
      <c r="D290" s="163"/>
      <c r="E290" s="154">
        <v>0</v>
      </c>
      <c r="F290" s="100">
        <f>IF(E289=0,"",(G289/E289)/12*E289)</f>
        <v>0</v>
      </c>
      <c r="G290" s="97">
        <f>F290</f>
        <v>0</v>
      </c>
      <c r="H290" s="164"/>
      <c r="I290" s="116" t="s">
        <v>516</v>
      </c>
      <c r="J290" s="116" t="str">
        <f>VLOOKUP(I290,Presupuesto!$B$11:$C$565,2,0)</f>
        <v>AGUINALDO Y DECIMO CUARTO MES</v>
      </c>
      <c r="K290" s="98" t="str">
        <f t="shared" si="6"/>
        <v>Posgrado</v>
      </c>
      <c r="L290" s="98" t="s">
        <v>395</v>
      </c>
    </row>
    <row r="291" spans="3:12" hidden="1">
      <c r="C291" s="172" t="s">
        <v>59</v>
      </c>
      <c r="D291" s="163"/>
      <c r="E291" s="154">
        <v>0</v>
      </c>
      <c r="F291" s="117">
        <f>IF(E289&lt;6,"",((E289-6)/12)*(G289/E289))</f>
        <v>0</v>
      </c>
      <c r="G291" s="97">
        <f>F291</f>
        <v>0</v>
      </c>
      <c r="H291" s="164"/>
      <c r="I291" s="101" t="s">
        <v>519</v>
      </c>
      <c r="J291" s="101" t="str">
        <f>VLOOKUP(I291,Presupuesto!$B$11:$C$565,2,0)</f>
        <v>DECIMOCUARTO MES</v>
      </c>
      <c r="K291" s="98" t="str">
        <f t="shared" si="6"/>
        <v>Posgrado</v>
      </c>
      <c r="L291" s="98" t="s">
        <v>395</v>
      </c>
    </row>
    <row r="292" spans="3:12" ht="15.75" hidden="1" thickBot="1">
      <c r="C292" s="137" t="s">
        <v>492</v>
      </c>
      <c r="D292" s="199"/>
      <c r="E292" s="152">
        <v>12</v>
      </c>
      <c r="F292" s="304">
        <f>HLOOKUP($C292,$BZ$2:$CM$3,2,0)</f>
        <v>13238.9</v>
      </c>
      <c r="G292" s="113">
        <f>D292*E292*F292</f>
        <v>0</v>
      </c>
      <c r="H292" s="166"/>
      <c r="I292" s="114" t="s">
        <v>496</v>
      </c>
      <c r="J292" s="114" t="str">
        <f>VLOOKUP(I292,Presupuesto!$B$11:$C$565,2,0)</f>
        <v>SUELDOS Y SALARIOS PERMANENTES</v>
      </c>
      <c r="K292" s="98" t="str">
        <f t="shared" si="6"/>
        <v>Posgrado</v>
      </c>
      <c r="L292" s="98" t="s">
        <v>395</v>
      </c>
    </row>
    <row r="293" spans="3:12" hidden="1">
      <c r="C293" s="171" t="s">
        <v>58</v>
      </c>
      <c r="D293" s="163"/>
      <c r="E293" s="154">
        <v>0</v>
      </c>
      <c r="F293" s="100">
        <f>IF(E292=0,"",(G292/E292)/12*E292)</f>
        <v>0</v>
      </c>
      <c r="G293" s="97">
        <f>F293</f>
        <v>0</v>
      </c>
      <c r="H293" s="164"/>
      <c r="I293" s="116" t="s">
        <v>516</v>
      </c>
      <c r="J293" s="116" t="str">
        <f>VLOOKUP(I293,Presupuesto!$B$11:$C$565,2,0)</f>
        <v>AGUINALDO Y DECIMO CUARTO MES</v>
      </c>
      <c r="K293" s="98" t="str">
        <f t="shared" si="6"/>
        <v>Posgrado</v>
      </c>
      <c r="L293" s="98" t="s">
        <v>395</v>
      </c>
    </row>
    <row r="294" spans="3:12" hidden="1">
      <c r="C294" s="172" t="s">
        <v>59</v>
      </c>
      <c r="D294" s="163"/>
      <c r="E294" s="154">
        <v>0</v>
      </c>
      <c r="F294" s="117">
        <f>IF(E292&lt;6,"",((E292-6)/12)*(G292/E292))</f>
        <v>0</v>
      </c>
      <c r="G294" s="97">
        <f>F294</f>
        <v>0</v>
      </c>
      <c r="H294" s="164"/>
      <c r="I294" s="101" t="s">
        <v>519</v>
      </c>
      <c r="J294" s="101" t="str">
        <f>VLOOKUP(I294,Presupuesto!$B$11:$C$565,2,0)</f>
        <v>DECIMOCUARTO MES</v>
      </c>
      <c r="K294" s="98" t="str">
        <f t="shared" si="6"/>
        <v>Posgrado</v>
      </c>
      <c r="L294" s="98" t="s">
        <v>395</v>
      </c>
    </row>
    <row r="295" spans="3:12" ht="15.75" hidden="1" thickBot="1">
      <c r="C295" s="137" t="s">
        <v>493</v>
      </c>
      <c r="D295" s="199"/>
      <c r="E295" s="152">
        <v>12</v>
      </c>
      <c r="F295" s="304">
        <f>HLOOKUP($C295,$BZ$2:$CM$3,2,0)</f>
        <v>12356.31</v>
      </c>
      <c r="G295" s="113">
        <f>D295*E295*F295</f>
        <v>0</v>
      </c>
      <c r="H295" s="166"/>
      <c r="I295" s="114" t="s">
        <v>496</v>
      </c>
      <c r="J295" s="114" t="str">
        <f>VLOOKUP(I295,Presupuesto!$B$11:$C$565,2,0)</f>
        <v>SUELDOS Y SALARIOS PERMANENTES</v>
      </c>
      <c r="K295" s="98" t="str">
        <f t="shared" ref="K295:K312" si="7">$K$262</f>
        <v>Posgrado</v>
      </c>
      <c r="L295" s="98" t="s">
        <v>395</v>
      </c>
    </row>
    <row r="296" spans="3:12" hidden="1">
      <c r="C296" s="171" t="s">
        <v>58</v>
      </c>
      <c r="D296" s="163"/>
      <c r="E296" s="154">
        <v>0</v>
      </c>
      <c r="F296" s="100">
        <f>IF(E295=0,"",(G295/E295)/12*E295)</f>
        <v>0</v>
      </c>
      <c r="G296" s="97">
        <f>F296</f>
        <v>0</v>
      </c>
      <c r="H296" s="164"/>
      <c r="I296" s="116" t="s">
        <v>516</v>
      </c>
      <c r="J296" s="116" t="str">
        <f>VLOOKUP(I296,Presupuesto!$B$11:$C$565,2,0)</f>
        <v>AGUINALDO Y DECIMO CUARTO MES</v>
      </c>
      <c r="K296" s="98" t="str">
        <f t="shared" si="7"/>
        <v>Posgrado</v>
      </c>
      <c r="L296" s="98" t="s">
        <v>395</v>
      </c>
    </row>
    <row r="297" spans="3:12" hidden="1">
      <c r="C297" s="172" t="s">
        <v>59</v>
      </c>
      <c r="D297" s="163"/>
      <c r="E297" s="154">
        <v>0</v>
      </c>
      <c r="F297" s="117">
        <f>IF(E295&lt;6,"",((E295-6)/12)*(G295/E295))</f>
        <v>0</v>
      </c>
      <c r="G297" s="97">
        <f>F297</f>
        <v>0</v>
      </c>
      <c r="H297" s="164"/>
      <c r="I297" s="101" t="s">
        <v>519</v>
      </c>
      <c r="J297" s="101" t="str">
        <f>VLOOKUP(I297,Presupuesto!$B$11:$C$565,2,0)</f>
        <v>DECIMOCUARTO MES</v>
      </c>
      <c r="K297" s="98" t="str">
        <f t="shared" si="7"/>
        <v>Posgrado</v>
      </c>
      <c r="L297" s="98" t="s">
        <v>395</v>
      </c>
    </row>
    <row r="298" spans="3:12" ht="15.75" hidden="1" thickBot="1">
      <c r="C298" s="137" t="s">
        <v>494</v>
      </c>
      <c r="D298" s="199"/>
      <c r="E298" s="152">
        <v>12</v>
      </c>
      <c r="F298" s="304">
        <f>HLOOKUP($C298,$BZ$2:$CM$3,2,0)</f>
        <v>463.22</v>
      </c>
      <c r="G298" s="113">
        <f>D298*E298*F298</f>
        <v>0</v>
      </c>
      <c r="H298" s="166"/>
      <c r="I298" s="114" t="s">
        <v>496</v>
      </c>
      <c r="J298" s="114" t="str">
        <f>VLOOKUP(I298,Presupuesto!$B$11:$C$565,2,0)</f>
        <v>SUELDOS Y SALARIOS PERMANENTES</v>
      </c>
      <c r="K298" s="98" t="str">
        <f t="shared" si="7"/>
        <v>Posgrado</v>
      </c>
      <c r="L298" s="98" t="s">
        <v>395</v>
      </c>
    </row>
    <row r="299" spans="3:12" hidden="1">
      <c r="C299" s="171" t="s">
        <v>58</v>
      </c>
      <c r="D299" s="163"/>
      <c r="E299" s="154">
        <v>0</v>
      </c>
      <c r="F299" s="100">
        <f>IF(E298=0,"",(G298/E298)/12*E298)</f>
        <v>0</v>
      </c>
      <c r="G299" s="97">
        <f>F299</f>
        <v>0</v>
      </c>
      <c r="H299" s="164"/>
      <c r="I299" s="116" t="s">
        <v>516</v>
      </c>
      <c r="J299" s="116" t="str">
        <f>VLOOKUP(I299,Presupuesto!$B$11:$C$565,2,0)</f>
        <v>AGUINALDO Y DECIMO CUARTO MES</v>
      </c>
      <c r="K299" s="98" t="str">
        <f t="shared" si="7"/>
        <v>Posgrado</v>
      </c>
      <c r="L299" s="98" t="s">
        <v>395</v>
      </c>
    </row>
    <row r="300" spans="3:12" hidden="1">
      <c r="C300" s="172" t="s">
        <v>59</v>
      </c>
      <c r="D300" s="163"/>
      <c r="E300" s="154">
        <v>0</v>
      </c>
      <c r="F300" s="117">
        <f>IF(E298&lt;6,"",((E298-6)/12)*(G298/E298))</f>
        <v>0</v>
      </c>
      <c r="G300" s="97">
        <f>F300</f>
        <v>0</v>
      </c>
      <c r="H300" s="164"/>
      <c r="I300" s="101" t="s">
        <v>519</v>
      </c>
      <c r="J300" s="101" t="str">
        <f>VLOOKUP(I300,Presupuesto!$B$11:$C$565,2,0)</f>
        <v>DECIMOCUARTO MES</v>
      </c>
      <c r="K300" s="98" t="str">
        <f t="shared" si="7"/>
        <v>Posgrado</v>
      </c>
      <c r="L300" s="98" t="s">
        <v>395</v>
      </c>
    </row>
    <row r="301" spans="3:12" ht="15.75" hidden="1" thickBot="1">
      <c r="C301" s="137" t="s">
        <v>495</v>
      </c>
      <c r="D301" s="199"/>
      <c r="E301" s="152">
        <v>12</v>
      </c>
      <c r="F301" s="304">
        <f>HLOOKUP($C301,$BZ$2:$CM$3,2,0)</f>
        <v>2007.3</v>
      </c>
      <c r="G301" s="113">
        <f>D301*E301*F301</f>
        <v>0</v>
      </c>
      <c r="H301" s="166"/>
      <c r="I301" s="114" t="s">
        <v>496</v>
      </c>
      <c r="J301" s="114" t="str">
        <f>VLOOKUP(I301,Presupuesto!$B$11:$C$565,2,0)</f>
        <v>SUELDOS Y SALARIOS PERMANENTES</v>
      </c>
      <c r="K301" s="98" t="str">
        <f t="shared" si="7"/>
        <v>Posgrado</v>
      </c>
      <c r="L301" s="98" t="s">
        <v>395</v>
      </c>
    </row>
    <row r="302" spans="3:12" hidden="1">
      <c r="C302" s="171" t="s">
        <v>58</v>
      </c>
      <c r="D302" s="163"/>
      <c r="E302" s="154">
        <v>0</v>
      </c>
      <c r="F302" s="100">
        <f>IF(E301=0,"",(G301/E301)/12*E301)</f>
        <v>0</v>
      </c>
      <c r="G302" s="97">
        <f>F302</f>
        <v>0</v>
      </c>
      <c r="H302" s="164"/>
      <c r="I302" s="116" t="s">
        <v>516</v>
      </c>
      <c r="J302" s="116" t="str">
        <f>VLOOKUP(I302,Presupuesto!$B$11:$C$565,2,0)</f>
        <v>AGUINALDO Y DECIMO CUARTO MES</v>
      </c>
      <c r="K302" s="98" t="str">
        <f t="shared" si="7"/>
        <v>Posgrado</v>
      </c>
      <c r="L302" s="98" t="s">
        <v>395</v>
      </c>
    </row>
    <row r="303" spans="3:12" hidden="1">
      <c r="C303" s="172" t="s">
        <v>59</v>
      </c>
      <c r="D303" s="163"/>
      <c r="E303" s="154">
        <v>0</v>
      </c>
      <c r="F303" s="117">
        <f>IF(E301&lt;6,"",((E301-6)/12)*(G301/E301))</f>
        <v>0</v>
      </c>
      <c r="G303" s="97">
        <f>F303</f>
        <v>0</v>
      </c>
      <c r="H303" s="164"/>
      <c r="I303" s="101" t="s">
        <v>519</v>
      </c>
      <c r="J303" s="101" t="str">
        <f>VLOOKUP(I303,Presupuesto!$B$11:$C$565,2,0)</f>
        <v>DECIMOCUARTO MES</v>
      </c>
      <c r="K303" s="98" t="str">
        <f t="shared" si="7"/>
        <v>Posgrado</v>
      </c>
      <c r="L303" s="98" t="s">
        <v>395</v>
      </c>
    </row>
    <row r="304" spans="3:12" ht="15.75" hidden="1" thickBot="1">
      <c r="C304" s="140" t="s">
        <v>83</v>
      </c>
      <c r="D304" s="199"/>
      <c r="E304" s="152">
        <v>12</v>
      </c>
      <c r="F304" s="139">
        <v>30000</v>
      </c>
      <c r="G304" s="113">
        <f>D304*E304*F304</f>
        <v>0</v>
      </c>
      <c r="H304" s="166"/>
      <c r="I304" s="114" t="s">
        <v>564</v>
      </c>
      <c r="J304" s="114" t="str">
        <f>VLOOKUP(I304,Presupuesto!$B$11:$C$565,2,0)</f>
        <v>CONTRATOS ESPECIALES</v>
      </c>
      <c r="K304" s="98" t="str">
        <f t="shared" si="7"/>
        <v>Posgrado</v>
      </c>
      <c r="L304" s="98" t="s">
        <v>395</v>
      </c>
    </row>
    <row r="305" spans="3:12" hidden="1">
      <c r="C305" s="171" t="s">
        <v>58</v>
      </c>
      <c r="D305" s="163"/>
      <c r="E305" s="154">
        <v>0</v>
      </c>
      <c r="F305" s="117">
        <f>IF(E304=0,"",(G304/E304)/12*E304)</f>
        <v>0</v>
      </c>
      <c r="G305" s="97">
        <f>F305</f>
        <v>0</v>
      </c>
      <c r="H305" s="164"/>
      <c r="I305" s="101" t="s">
        <v>564</v>
      </c>
      <c r="J305" s="101" t="str">
        <f>VLOOKUP(I305,Presupuesto!$B$11:$C$565,2,0)</f>
        <v>CONTRATOS ESPECIALES</v>
      </c>
      <c r="K305" s="98" t="str">
        <f t="shared" si="7"/>
        <v>Posgrado</v>
      </c>
      <c r="L305" s="98" t="s">
        <v>394</v>
      </c>
    </row>
    <row r="306" spans="3:12" hidden="1">
      <c r="C306" s="172" t="s">
        <v>59</v>
      </c>
      <c r="D306" s="163"/>
      <c r="E306" s="154">
        <v>0</v>
      </c>
      <c r="F306" s="100">
        <f>IF(E304&lt;6,"",((E304-6)/12)*(G304/E304))</f>
        <v>0</v>
      </c>
      <c r="G306" s="97">
        <f>F306</f>
        <v>0</v>
      </c>
      <c r="H306" s="164"/>
      <c r="I306" s="101" t="s">
        <v>564</v>
      </c>
      <c r="J306" s="101" t="str">
        <f>VLOOKUP(I306,Presupuesto!$B$11:$C$565,2,0)</f>
        <v>CONTRATOS ESPECIALES</v>
      </c>
      <c r="K306" s="98" t="str">
        <f t="shared" si="7"/>
        <v>Posgrado</v>
      </c>
      <c r="L306" s="98" t="s">
        <v>399</v>
      </c>
    </row>
    <row r="307" spans="3:12" ht="15.75" hidden="1" thickBot="1">
      <c r="C307" s="140" t="s">
        <v>60</v>
      </c>
      <c r="D307" s="199"/>
      <c r="E307" s="152">
        <v>12</v>
      </c>
      <c r="F307" s="118">
        <v>30000</v>
      </c>
      <c r="G307" s="113">
        <f>D307*E307*F307</f>
        <v>0</v>
      </c>
      <c r="H307" s="166"/>
      <c r="I307" s="114" t="s">
        <v>705</v>
      </c>
      <c r="J307" s="114" t="str">
        <f>VLOOKUP(I307,Presupuesto!$B$11:$C$565,2,0)</f>
        <v>OTROS SERVICIOS TECNICOS Y PROFESIONALES</v>
      </c>
      <c r="K307" s="98" t="str">
        <f t="shared" si="7"/>
        <v>Posgrado</v>
      </c>
      <c r="L307" s="98" t="s">
        <v>394</v>
      </c>
    </row>
    <row r="308" spans="3:12" hidden="1">
      <c r="C308" s="171" t="s">
        <v>58</v>
      </c>
      <c r="D308" s="163"/>
      <c r="E308" s="154">
        <v>0</v>
      </c>
      <c r="F308" s="100">
        <v>0</v>
      </c>
      <c r="G308" s="97">
        <f>F308</f>
        <v>0</v>
      </c>
      <c r="H308" s="164"/>
      <c r="I308" s="101" t="s">
        <v>705</v>
      </c>
      <c r="J308" s="101" t="str">
        <f>VLOOKUP(I308,Presupuesto!$B$11:$C$565,2,0)</f>
        <v>OTROS SERVICIOS TECNICOS Y PROFESIONALES</v>
      </c>
      <c r="K308" s="98" t="str">
        <f t="shared" si="7"/>
        <v>Posgrado</v>
      </c>
      <c r="L308" s="98" t="s">
        <v>394</v>
      </c>
    </row>
    <row r="309" spans="3:12" hidden="1">
      <c r="C309" s="172" t="s">
        <v>59</v>
      </c>
      <c r="D309" s="163"/>
      <c r="E309" s="154">
        <v>0</v>
      </c>
      <c r="F309" s="100">
        <v>0</v>
      </c>
      <c r="G309" s="97">
        <f>F309</f>
        <v>0</v>
      </c>
      <c r="H309" s="164"/>
      <c r="I309" s="101" t="s">
        <v>705</v>
      </c>
      <c r="J309" s="101" t="str">
        <f>VLOOKUP(I309,Presupuesto!$B$11:$C$565,2,0)</f>
        <v>OTROS SERVICIOS TECNICOS Y PROFESIONALES</v>
      </c>
      <c r="K309" s="98" t="str">
        <f t="shared" si="7"/>
        <v>Posgrado</v>
      </c>
      <c r="L309" s="98" t="s">
        <v>394</v>
      </c>
    </row>
    <row r="310" spans="3:12" ht="15.75" hidden="1" thickBot="1">
      <c r="C310" s="140" t="s">
        <v>61</v>
      </c>
      <c r="D310" s="199"/>
      <c r="E310" s="152">
        <v>12</v>
      </c>
      <c r="F310" s="118">
        <v>30000</v>
      </c>
      <c r="G310" s="113">
        <f>D310*E310*F310</f>
        <v>0</v>
      </c>
      <c r="H310" s="166"/>
      <c r="I310" s="114" t="s">
        <v>496</v>
      </c>
      <c r="J310" s="114" t="str">
        <f>VLOOKUP(I310,Presupuesto!$B$11:$C$565,2,0)</f>
        <v>SUELDOS Y SALARIOS PERMANENTES</v>
      </c>
      <c r="K310" s="98" t="str">
        <f t="shared" si="7"/>
        <v>Posgrado</v>
      </c>
      <c r="L310" s="98" t="s">
        <v>394</v>
      </c>
    </row>
    <row r="311" spans="3:12" hidden="1">
      <c r="C311" s="171" t="s">
        <v>58</v>
      </c>
      <c r="D311" s="169"/>
      <c r="E311" s="131">
        <v>0</v>
      </c>
      <c r="F311" s="119">
        <f>IF(E310=0,"",(G310/E310)/12*E310)</f>
        <v>0</v>
      </c>
      <c r="G311" s="120">
        <f>F311</f>
        <v>0</v>
      </c>
      <c r="H311" s="164"/>
      <c r="I311" s="101" t="s">
        <v>516</v>
      </c>
      <c r="J311" s="101" t="str">
        <f>VLOOKUP(I311,Presupuesto!$B$11:$C$565,2,0)</f>
        <v>AGUINALDO Y DECIMO CUARTO MES</v>
      </c>
      <c r="K311" s="98" t="str">
        <f t="shared" si="7"/>
        <v>Posgrado</v>
      </c>
      <c r="L311" s="98" t="s">
        <v>394</v>
      </c>
    </row>
    <row r="312" spans="3:12" ht="15.75" hidden="1" thickBot="1">
      <c r="C312" s="173" t="s">
        <v>59</v>
      </c>
      <c r="D312" s="162"/>
      <c r="E312" s="132">
        <v>0</v>
      </c>
      <c r="F312" s="105">
        <f>IF(E310&lt;6,"",((E310-6)/12)*(G310/E310))</f>
        <v>0</v>
      </c>
      <c r="G312" s="105">
        <f>F312</f>
        <v>0</v>
      </c>
      <c r="H312" s="162"/>
      <c r="I312" s="106" t="s">
        <v>519</v>
      </c>
      <c r="J312" s="124" t="str">
        <f>VLOOKUP(I312,Presupuesto!$B$11:$C$565,2,0)</f>
        <v>DECIMOCUARTO MES</v>
      </c>
      <c r="K312" s="106" t="str">
        <f t="shared" si="7"/>
        <v>Posgrado</v>
      </c>
      <c r="L312" s="124" t="s">
        <v>394</v>
      </c>
    </row>
    <row r="314" spans="3:12" ht="15.75" thickBot="1">
      <c r="K314" s="153"/>
    </row>
    <row r="315" spans="3:12" ht="15.75" thickBot="1">
      <c r="C315" s="69" t="s">
        <v>43</v>
      </c>
      <c r="D315" s="30">
        <f>SUM(G322:G372)</f>
        <v>0</v>
      </c>
      <c r="E315" s="93"/>
      <c r="F315" s="93"/>
      <c r="G315" s="93"/>
      <c r="H315" s="76"/>
      <c r="I315" s="76"/>
      <c r="J315" s="76"/>
      <c r="K315" s="153"/>
    </row>
    <row r="316" spans="3:12">
      <c r="D316" s="31"/>
      <c r="E316" s="93"/>
      <c r="F316" s="93"/>
      <c r="G316" s="93"/>
      <c r="H316" s="76"/>
      <c r="I316" s="76"/>
      <c r="J316" s="76"/>
      <c r="K316" s="153"/>
    </row>
    <row r="317" spans="3:12">
      <c r="D317" s="31"/>
      <c r="E317" s="93"/>
      <c r="F317" s="93"/>
      <c r="G317" s="93"/>
      <c r="H317" s="76"/>
      <c r="I317" s="76"/>
      <c r="J317" s="76"/>
      <c r="K317" s="153"/>
    </row>
    <row r="318" spans="3:12" ht="15.75">
      <c r="C318" s="202" t="s">
        <v>392</v>
      </c>
      <c r="D318" s="364"/>
      <c r="E318" s="93"/>
      <c r="F318" s="93"/>
      <c r="G318" s="93"/>
      <c r="H318" s="76"/>
      <c r="I318" s="76"/>
      <c r="J318" s="76"/>
      <c r="K318" s="153"/>
    </row>
    <row r="319" spans="3:12" ht="18.75">
      <c r="C319" s="210" t="e">
        <f>IFERROR(VLOOKUP(D318,'1. Desarrollo e Innov. Curricu.'!$E:$F,2,FALSE),IFERROR(VLOOKUP(D318,'2. Investigación Científica'!$E:$F,2,FALSE),IFERROR(VLOOKUP(D318,'3. Vinculación Univ. Sociedad'!$E:$F,2,FALSE),IFERROR(VLOOKUP(D318,'4. Docencia y Profesorado Univ.'!$E:$F,2,FALSE),IFERROR(VLOOKUP(D318,'5. Estudiantes y Graduados'!$E:$F,2,FALSE),IFERROR(VLOOKUP(D318,'11. Gestion Administrativa'!$E:$F,2,FALSE),IFERROR(VLOOKUP(D318,'13. Gestión Académica'!$E:$F,2,FALSE),IFERROR(VLOOKUP(D318,'8. Asegura. de la Calid. y M'!$E:$F,2,FALSE),IFERROR(VLOOKUP(D318,'6. Gestión del Conocimiento'!$E:$F,2,FALSE),IFERROR(VLOOKUP(D318,'15. Gobernabilidad y Proceso...'!$E:$F,2,FALSE),IFERROR(VLOOKUP(D318,'12. Gestión del Talento Humano'!$E:$F,2,FALSE),IFERROR(VLOOKUP(D318,'14. Internacional... de la E.S.'!$E:$F,2,FALSE),IFERROR(VLOOKUP(D318,'10. Posgrado'!$E:$F,2,FALSE),IFERROR(VLOOKUP(D318,'17. Gestión TIC'!$E:$F,2,FALSE),IFERROR(VLOOKUP(D318,'16. Desa. del Sistema Educ.Sup.'!$E:$F,2,FALSE),IFERROR(VLOOKUP(D318,'9. Cultura de Inno. Insti...'!$E:$F,2,FALSE),VLOOKUP(D318,'7. Lo Esencial de la Reforma U.'!$E:$F,2,0)))))))))))))))))</f>
        <v>#N/A</v>
      </c>
      <c r="D319" s="31"/>
      <c r="E319" s="93"/>
      <c r="F319" s="93"/>
      <c r="G319" s="93"/>
      <c r="H319" s="76"/>
      <c r="I319" s="76"/>
      <c r="J319" s="76"/>
      <c r="K319" s="153"/>
    </row>
    <row r="320" spans="3:12" ht="15.75" thickBot="1">
      <c r="C320" s="177"/>
      <c r="D320" s="31"/>
      <c r="E320" s="93"/>
      <c r="F320" s="93"/>
      <c r="G320" s="93"/>
      <c r="H320" s="76"/>
      <c r="I320" s="76"/>
      <c r="J320" s="76"/>
      <c r="K320" s="153"/>
    </row>
    <row r="321" spans="3:12" ht="30.75" thickBot="1">
      <c r="C321" s="134" t="s">
        <v>44</v>
      </c>
      <c r="D321" s="138" t="s">
        <v>55</v>
      </c>
      <c r="E321" s="170" t="s">
        <v>56</v>
      </c>
      <c r="F321" s="138" t="s">
        <v>57</v>
      </c>
      <c r="G321" s="135" t="s">
        <v>27</v>
      </c>
      <c r="H321" s="133" t="s">
        <v>131</v>
      </c>
      <c r="I321" s="136" t="s">
        <v>46</v>
      </c>
      <c r="J321" s="136" t="s">
        <v>132</v>
      </c>
      <c r="K321" s="136" t="s">
        <v>410</v>
      </c>
      <c r="L321" s="136" t="s">
        <v>411</v>
      </c>
    </row>
    <row r="322" spans="3:12" ht="15.75" hidden="1" thickBot="1">
      <c r="C322" s="137" t="s">
        <v>482</v>
      </c>
      <c r="D322" s="199"/>
      <c r="E322" s="152">
        <v>12</v>
      </c>
      <c r="F322" s="304">
        <f>HLOOKUP($C322,$BZ$2:$CM$3,2,0)</f>
        <v>43674.39</v>
      </c>
      <c r="G322" s="113">
        <f>D322*E322*F322</f>
        <v>0</v>
      </c>
      <c r="H322" s="166"/>
      <c r="I322" s="114" t="s">
        <v>496</v>
      </c>
      <c r="J322" s="114" t="str">
        <f>VLOOKUP(I322,Presupuesto!$B$11:$C$565,2,0)</f>
        <v>SUELDOS Y SALARIOS PERMANENTES</v>
      </c>
      <c r="K322" s="218" t="s">
        <v>1454</v>
      </c>
      <c r="L322" s="98" t="s">
        <v>394</v>
      </c>
    </row>
    <row r="323" spans="3:12" hidden="1">
      <c r="C323" s="171" t="s">
        <v>58</v>
      </c>
      <c r="D323" s="163"/>
      <c r="E323" s="154">
        <v>0</v>
      </c>
      <c r="F323" s="100">
        <f>IF(E322=0,"",(G322/E322)/12*E322)</f>
        <v>0</v>
      </c>
      <c r="G323" s="97">
        <f>F323</f>
        <v>0</v>
      </c>
      <c r="H323" s="164"/>
      <c r="I323" s="116" t="s">
        <v>516</v>
      </c>
      <c r="J323" s="116" t="str">
        <f>VLOOKUP(I323,Presupuesto!$B$11:$C$565,2,0)</f>
        <v>AGUINALDO Y DECIMO CUARTO MES</v>
      </c>
      <c r="K323" s="98" t="str">
        <f t="shared" ref="K323:K354" si="8">$K$322</f>
        <v>Posgrado</v>
      </c>
      <c r="L323" s="98" t="s">
        <v>412</v>
      </c>
    </row>
    <row r="324" spans="3:12" hidden="1">
      <c r="C324" s="172" t="s">
        <v>59</v>
      </c>
      <c r="D324" s="163"/>
      <c r="E324" s="154">
        <v>0</v>
      </c>
      <c r="F324" s="117">
        <f>IF(E322&lt;6,"",((E322-6)/12)*(G322/E322))</f>
        <v>0</v>
      </c>
      <c r="G324" s="97">
        <f>F324</f>
        <v>0</v>
      </c>
      <c r="H324" s="164"/>
      <c r="I324" s="101" t="s">
        <v>519</v>
      </c>
      <c r="J324" s="101" t="str">
        <f>VLOOKUP(I324,Presupuesto!$B$11:$C$565,2,0)</f>
        <v>DECIMOCUARTO MES</v>
      </c>
      <c r="K324" s="98" t="str">
        <f t="shared" si="8"/>
        <v>Posgrado</v>
      </c>
      <c r="L324" s="98" t="s">
        <v>395</v>
      </c>
    </row>
    <row r="325" spans="3:12" ht="15.75" hidden="1" thickBot="1">
      <c r="C325" s="137" t="s">
        <v>483</v>
      </c>
      <c r="D325" s="199"/>
      <c r="E325" s="152">
        <v>12</v>
      </c>
      <c r="F325" s="304">
        <f>HLOOKUP($C325,$BZ$2:$CM$3,2,0)</f>
        <v>39703.99</v>
      </c>
      <c r="G325" s="113">
        <f>D325*E325*F325</f>
        <v>0</v>
      </c>
      <c r="H325" s="166"/>
      <c r="I325" s="114" t="s">
        <v>496</v>
      </c>
      <c r="J325" s="114" t="str">
        <f>VLOOKUP(I325,Presupuesto!$B$11:$C$565,2,0)</f>
        <v>SUELDOS Y SALARIOS PERMANENTES</v>
      </c>
      <c r="K325" s="98" t="str">
        <f t="shared" si="8"/>
        <v>Posgrado</v>
      </c>
      <c r="L325" s="98" t="s">
        <v>395</v>
      </c>
    </row>
    <row r="326" spans="3:12" hidden="1">
      <c r="C326" s="171" t="s">
        <v>58</v>
      </c>
      <c r="D326" s="163"/>
      <c r="E326" s="154">
        <v>0</v>
      </c>
      <c r="F326" s="100">
        <f>IF(E325=0,"",(G325/E325)/12*E325)</f>
        <v>0</v>
      </c>
      <c r="G326" s="97">
        <f>F326</f>
        <v>0</v>
      </c>
      <c r="H326" s="164"/>
      <c r="I326" s="116" t="s">
        <v>516</v>
      </c>
      <c r="J326" s="116" t="str">
        <f>VLOOKUP(I326,Presupuesto!$B$11:$C$565,2,0)</f>
        <v>AGUINALDO Y DECIMO CUARTO MES</v>
      </c>
      <c r="K326" s="98" t="str">
        <f t="shared" si="8"/>
        <v>Posgrado</v>
      </c>
      <c r="L326" s="98" t="s">
        <v>395</v>
      </c>
    </row>
    <row r="327" spans="3:12" hidden="1">
      <c r="C327" s="172" t="s">
        <v>59</v>
      </c>
      <c r="D327" s="163"/>
      <c r="E327" s="154">
        <v>0</v>
      </c>
      <c r="F327" s="117">
        <f>IF(E325&lt;6,"",((E325-6)/12)*(G325/E325))</f>
        <v>0</v>
      </c>
      <c r="G327" s="97">
        <f>F327</f>
        <v>0</v>
      </c>
      <c r="H327" s="164"/>
      <c r="I327" s="101" t="s">
        <v>519</v>
      </c>
      <c r="J327" s="101" t="str">
        <f>VLOOKUP(I327,Presupuesto!$B$11:$C$565,2,0)</f>
        <v>DECIMOCUARTO MES</v>
      </c>
      <c r="K327" s="98" t="str">
        <f t="shared" si="8"/>
        <v>Posgrado</v>
      </c>
      <c r="L327" s="98" t="s">
        <v>395</v>
      </c>
    </row>
    <row r="328" spans="3:12" ht="15.75" hidden="1" thickBot="1">
      <c r="C328" s="137" t="s">
        <v>484</v>
      </c>
      <c r="D328" s="199"/>
      <c r="E328" s="152">
        <v>12</v>
      </c>
      <c r="F328" s="304">
        <f>HLOOKUP($C328,$BZ$2:$CM$3,2,0)</f>
        <v>35733.589999999997</v>
      </c>
      <c r="G328" s="113">
        <f>D328*E328*F328</f>
        <v>0</v>
      </c>
      <c r="H328" s="166"/>
      <c r="I328" s="114" t="s">
        <v>496</v>
      </c>
      <c r="J328" s="114" t="str">
        <f>VLOOKUP(I328,Presupuesto!$B$11:$C$565,2,0)</f>
        <v>SUELDOS Y SALARIOS PERMANENTES</v>
      </c>
      <c r="K328" s="98" t="str">
        <f t="shared" si="8"/>
        <v>Posgrado</v>
      </c>
      <c r="L328" s="98" t="s">
        <v>395</v>
      </c>
    </row>
    <row r="329" spans="3:12" hidden="1">
      <c r="C329" s="171" t="s">
        <v>58</v>
      </c>
      <c r="D329" s="163"/>
      <c r="E329" s="154">
        <v>0</v>
      </c>
      <c r="F329" s="100">
        <f>IF(E328=0,"",(G328/E328)/12*E328)</f>
        <v>0</v>
      </c>
      <c r="G329" s="97">
        <f>F329</f>
        <v>0</v>
      </c>
      <c r="H329" s="164"/>
      <c r="I329" s="116" t="s">
        <v>516</v>
      </c>
      <c r="J329" s="116" t="str">
        <f>VLOOKUP(I329,Presupuesto!$B$11:$C$565,2,0)</f>
        <v>AGUINALDO Y DECIMO CUARTO MES</v>
      </c>
      <c r="K329" s="98" t="str">
        <f t="shared" si="8"/>
        <v>Posgrado</v>
      </c>
      <c r="L329" s="98" t="s">
        <v>395</v>
      </c>
    </row>
    <row r="330" spans="3:12" hidden="1">
      <c r="C330" s="172" t="s">
        <v>59</v>
      </c>
      <c r="D330" s="163"/>
      <c r="E330" s="154">
        <v>0</v>
      </c>
      <c r="F330" s="117">
        <f>IF(E328&lt;6,"",((E328-6)/12)*(G328/E328))</f>
        <v>0</v>
      </c>
      <c r="G330" s="97">
        <f>F330</f>
        <v>0</v>
      </c>
      <c r="H330" s="164"/>
      <c r="I330" s="101" t="s">
        <v>519</v>
      </c>
      <c r="J330" s="101" t="str">
        <f>VLOOKUP(I330,Presupuesto!$B$11:$C$565,2,0)</f>
        <v>DECIMOCUARTO MES</v>
      </c>
      <c r="K330" s="98" t="str">
        <f t="shared" si="8"/>
        <v>Posgrado</v>
      </c>
      <c r="L330" s="98" t="s">
        <v>395</v>
      </c>
    </row>
    <row r="331" spans="3:12" ht="15.75" hidden="1" thickBot="1">
      <c r="C331" s="137" t="s">
        <v>485</v>
      </c>
      <c r="D331" s="199"/>
      <c r="E331" s="152">
        <v>12</v>
      </c>
      <c r="F331" s="304">
        <f>HLOOKUP($C331,$BZ$2:$CM$3,2,0)</f>
        <v>31763.19</v>
      </c>
      <c r="G331" s="113">
        <f>D331*E331*F331</f>
        <v>0</v>
      </c>
      <c r="H331" s="166"/>
      <c r="I331" s="114" t="s">
        <v>496</v>
      </c>
      <c r="J331" s="114" t="str">
        <f>VLOOKUP(I331,Presupuesto!$B$11:$C$565,2,0)</f>
        <v>SUELDOS Y SALARIOS PERMANENTES</v>
      </c>
      <c r="K331" s="98" t="str">
        <f t="shared" si="8"/>
        <v>Posgrado</v>
      </c>
      <c r="L331" s="98" t="s">
        <v>395</v>
      </c>
    </row>
    <row r="332" spans="3:12" hidden="1">
      <c r="C332" s="171" t="s">
        <v>58</v>
      </c>
      <c r="D332" s="163"/>
      <c r="E332" s="154">
        <v>0</v>
      </c>
      <c r="F332" s="100">
        <f>IF(E331=0,"",(G331/E331)/12*E331)</f>
        <v>0</v>
      </c>
      <c r="G332" s="97">
        <f>F332</f>
        <v>0</v>
      </c>
      <c r="H332" s="164"/>
      <c r="I332" s="116" t="s">
        <v>516</v>
      </c>
      <c r="J332" s="116" t="str">
        <f>VLOOKUP(I332,Presupuesto!$B$11:$C$565,2,0)</f>
        <v>AGUINALDO Y DECIMO CUARTO MES</v>
      </c>
      <c r="K332" s="98" t="str">
        <f t="shared" si="8"/>
        <v>Posgrado</v>
      </c>
      <c r="L332" s="98" t="s">
        <v>395</v>
      </c>
    </row>
    <row r="333" spans="3:12" hidden="1">
      <c r="C333" s="172" t="s">
        <v>59</v>
      </c>
      <c r="D333" s="163"/>
      <c r="E333" s="154">
        <v>0</v>
      </c>
      <c r="F333" s="117">
        <f>IF(E331&lt;6,"",((E331-6)/12)*(G331/E331))</f>
        <v>0</v>
      </c>
      <c r="G333" s="97">
        <f>F333</f>
        <v>0</v>
      </c>
      <c r="H333" s="164"/>
      <c r="I333" s="101" t="s">
        <v>519</v>
      </c>
      <c r="J333" s="101" t="str">
        <f>VLOOKUP(I333,Presupuesto!$B$11:$C$565,2,0)</f>
        <v>DECIMOCUARTO MES</v>
      </c>
      <c r="K333" s="98" t="str">
        <f t="shared" si="8"/>
        <v>Posgrado</v>
      </c>
      <c r="L333" s="98" t="s">
        <v>395</v>
      </c>
    </row>
    <row r="334" spans="3:12" ht="15.75" hidden="1" thickBot="1">
      <c r="C334" s="137" t="s">
        <v>486</v>
      </c>
      <c r="D334" s="199"/>
      <c r="E334" s="152">
        <v>12</v>
      </c>
      <c r="F334" s="304">
        <f>HLOOKUP($C334,$BZ$2:$CM$3,2,0)</f>
        <v>29777.99</v>
      </c>
      <c r="G334" s="113">
        <f>D334*E334*F334</f>
        <v>0</v>
      </c>
      <c r="H334" s="166"/>
      <c r="I334" s="114" t="s">
        <v>496</v>
      </c>
      <c r="J334" s="114" t="str">
        <f>VLOOKUP(I334,Presupuesto!$B$11:$C$565,2,0)</f>
        <v>SUELDOS Y SALARIOS PERMANENTES</v>
      </c>
      <c r="K334" s="98" t="str">
        <f t="shared" si="8"/>
        <v>Posgrado</v>
      </c>
      <c r="L334" s="98" t="s">
        <v>395</v>
      </c>
    </row>
    <row r="335" spans="3:12" hidden="1">
      <c r="C335" s="171" t="s">
        <v>58</v>
      </c>
      <c r="D335" s="163"/>
      <c r="E335" s="154">
        <v>0</v>
      </c>
      <c r="F335" s="100">
        <f>IF(E334=0,"",(G334/E334)/12*E334)</f>
        <v>0</v>
      </c>
      <c r="G335" s="97">
        <f>F335</f>
        <v>0</v>
      </c>
      <c r="H335" s="164"/>
      <c r="I335" s="116" t="s">
        <v>516</v>
      </c>
      <c r="J335" s="116" t="str">
        <f>VLOOKUP(I335,Presupuesto!$B$11:$C$565,2,0)</f>
        <v>AGUINALDO Y DECIMO CUARTO MES</v>
      </c>
      <c r="K335" s="98" t="str">
        <f t="shared" si="8"/>
        <v>Posgrado</v>
      </c>
      <c r="L335" s="98" t="s">
        <v>395</v>
      </c>
    </row>
    <row r="336" spans="3:12" hidden="1">
      <c r="C336" s="172" t="s">
        <v>59</v>
      </c>
      <c r="D336" s="163"/>
      <c r="E336" s="154">
        <v>0</v>
      </c>
      <c r="F336" s="117">
        <f>IF(E334&lt;6,"",((E334-6)/12)*(G334/E334))</f>
        <v>0</v>
      </c>
      <c r="G336" s="97">
        <f>F336</f>
        <v>0</v>
      </c>
      <c r="H336" s="164"/>
      <c r="I336" s="101" t="s">
        <v>519</v>
      </c>
      <c r="J336" s="101" t="str">
        <f>VLOOKUP(I336,Presupuesto!$B$11:$C$565,2,0)</f>
        <v>DECIMOCUARTO MES</v>
      </c>
      <c r="K336" s="98" t="str">
        <f t="shared" si="8"/>
        <v>Posgrado</v>
      </c>
      <c r="L336" s="98" t="s">
        <v>395</v>
      </c>
    </row>
    <row r="337" spans="3:12" ht="15.75" hidden="1" thickBot="1">
      <c r="C337" s="137" t="s">
        <v>487</v>
      </c>
      <c r="D337" s="199"/>
      <c r="E337" s="152">
        <v>12</v>
      </c>
      <c r="F337" s="304">
        <f>HLOOKUP($C337,$BZ$2:$CM$3,2,0)</f>
        <v>27792.79</v>
      </c>
      <c r="G337" s="113">
        <f>D337*E337*F337</f>
        <v>0</v>
      </c>
      <c r="H337" s="166"/>
      <c r="I337" s="114" t="s">
        <v>496</v>
      </c>
      <c r="J337" s="114" t="str">
        <f>VLOOKUP(I337,Presupuesto!$B$11:$C$565,2,0)</f>
        <v>SUELDOS Y SALARIOS PERMANENTES</v>
      </c>
      <c r="K337" s="98" t="str">
        <f t="shared" si="8"/>
        <v>Posgrado</v>
      </c>
      <c r="L337" s="98" t="s">
        <v>395</v>
      </c>
    </row>
    <row r="338" spans="3:12" hidden="1">
      <c r="C338" s="171" t="s">
        <v>58</v>
      </c>
      <c r="D338" s="163"/>
      <c r="E338" s="154">
        <v>0</v>
      </c>
      <c r="F338" s="100">
        <f>IF(E337=0,"",(G337/E337)/12*E337)</f>
        <v>0</v>
      </c>
      <c r="G338" s="97">
        <f>F338</f>
        <v>0</v>
      </c>
      <c r="H338" s="164"/>
      <c r="I338" s="116" t="s">
        <v>516</v>
      </c>
      <c r="J338" s="116" t="str">
        <f>VLOOKUP(I338,Presupuesto!$B$11:$C$565,2,0)</f>
        <v>AGUINALDO Y DECIMO CUARTO MES</v>
      </c>
      <c r="K338" s="98" t="str">
        <f t="shared" si="8"/>
        <v>Posgrado</v>
      </c>
      <c r="L338" s="98" t="s">
        <v>395</v>
      </c>
    </row>
    <row r="339" spans="3:12" hidden="1">
      <c r="C339" s="172" t="s">
        <v>59</v>
      </c>
      <c r="D339" s="163"/>
      <c r="E339" s="154">
        <v>0</v>
      </c>
      <c r="F339" s="117">
        <f>IF(E337&lt;6,"",((E337-6)/12)*(G337/E337))</f>
        <v>0</v>
      </c>
      <c r="G339" s="97">
        <f>F339</f>
        <v>0</v>
      </c>
      <c r="H339" s="164"/>
      <c r="I339" s="101" t="s">
        <v>519</v>
      </c>
      <c r="J339" s="101" t="str">
        <f>VLOOKUP(I339,Presupuesto!$B$11:$C$565,2,0)</f>
        <v>DECIMOCUARTO MES</v>
      </c>
      <c r="K339" s="98" t="str">
        <f t="shared" si="8"/>
        <v>Posgrado</v>
      </c>
      <c r="L339" s="98" t="s">
        <v>395</v>
      </c>
    </row>
    <row r="340" spans="3:12" ht="15.75" hidden="1" thickBot="1">
      <c r="C340" s="137" t="s">
        <v>488</v>
      </c>
      <c r="D340" s="199"/>
      <c r="E340" s="152">
        <v>12</v>
      </c>
      <c r="F340" s="304">
        <f>HLOOKUP($C340,$BZ$2:$CM$3,2,0)</f>
        <v>18859.39</v>
      </c>
      <c r="G340" s="113">
        <f>D340*E340*F340</f>
        <v>0</v>
      </c>
      <c r="H340" s="166"/>
      <c r="I340" s="114" t="s">
        <v>496</v>
      </c>
      <c r="J340" s="114" t="str">
        <f>VLOOKUP(I340,Presupuesto!$B$11:$C$565,2,0)</f>
        <v>SUELDOS Y SALARIOS PERMANENTES</v>
      </c>
      <c r="K340" s="98" t="str">
        <f t="shared" si="8"/>
        <v>Posgrado</v>
      </c>
      <c r="L340" s="98" t="s">
        <v>395</v>
      </c>
    </row>
    <row r="341" spans="3:12" hidden="1">
      <c r="C341" s="171" t="s">
        <v>58</v>
      </c>
      <c r="D341" s="163"/>
      <c r="E341" s="154">
        <v>0</v>
      </c>
      <c r="F341" s="100">
        <f>IF(E340=0,"",(G340/E340)/12*E340)</f>
        <v>0</v>
      </c>
      <c r="G341" s="97">
        <f>F341</f>
        <v>0</v>
      </c>
      <c r="H341" s="164"/>
      <c r="I341" s="116" t="s">
        <v>516</v>
      </c>
      <c r="J341" s="116" t="str">
        <f>VLOOKUP(I341,Presupuesto!$B$11:$C$565,2,0)</f>
        <v>AGUINALDO Y DECIMO CUARTO MES</v>
      </c>
      <c r="K341" s="98" t="str">
        <f t="shared" si="8"/>
        <v>Posgrado</v>
      </c>
      <c r="L341" s="98" t="s">
        <v>395</v>
      </c>
    </row>
    <row r="342" spans="3:12" hidden="1">
      <c r="C342" s="172" t="s">
        <v>59</v>
      </c>
      <c r="D342" s="163"/>
      <c r="E342" s="154">
        <v>0</v>
      </c>
      <c r="F342" s="117">
        <f>IF(E340&lt;6,"",((E340-6)/12)*(G340/E340))</f>
        <v>0</v>
      </c>
      <c r="G342" s="97">
        <f>F342</f>
        <v>0</v>
      </c>
      <c r="H342" s="164"/>
      <c r="I342" s="101" t="s">
        <v>519</v>
      </c>
      <c r="J342" s="101" t="str">
        <f>VLOOKUP(I342,Presupuesto!$B$11:$C$565,2,0)</f>
        <v>DECIMOCUARTO MES</v>
      </c>
      <c r="K342" s="98" t="str">
        <f t="shared" si="8"/>
        <v>Posgrado</v>
      </c>
      <c r="L342" s="98" t="s">
        <v>395</v>
      </c>
    </row>
    <row r="343" spans="3:12" ht="15.75" hidden="1" thickBot="1">
      <c r="C343" s="137" t="s">
        <v>489</v>
      </c>
      <c r="D343" s="199"/>
      <c r="E343" s="152">
        <v>12</v>
      </c>
      <c r="F343" s="304">
        <f>HLOOKUP($C343,$BZ$2:$CM$3,2,0)</f>
        <v>17866.8</v>
      </c>
      <c r="G343" s="113">
        <f>D343*E343*F343</f>
        <v>0</v>
      </c>
      <c r="H343" s="166"/>
      <c r="I343" s="114" t="s">
        <v>496</v>
      </c>
      <c r="J343" s="114" t="str">
        <f>VLOOKUP(I343,Presupuesto!$B$11:$C$565,2,0)</f>
        <v>SUELDOS Y SALARIOS PERMANENTES</v>
      </c>
      <c r="K343" s="98" t="str">
        <f t="shared" si="8"/>
        <v>Posgrado</v>
      </c>
      <c r="L343" s="98" t="s">
        <v>395</v>
      </c>
    </row>
    <row r="344" spans="3:12" hidden="1">
      <c r="C344" s="171" t="s">
        <v>58</v>
      </c>
      <c r="D344" s="163"/>
      <c r="E344" s="154">
        <v>0</v>
      </c>
      <c r="F344" s="100">
        <f>IF(E343=0,"",(G343/E343)/12*E343)</f>
        <v>0</v>
      </c>
      <c r="G344" s="97">
        <f>F344</f>
        <v>0</v>
      </c>
      <c r="H344" s="164"/>
      <c r="I344" s="116" t="s">
        <v>516</v>
      </c>
      <c r="J344" s="116" t="str">
        <f>VLOOKUP(I344,Presupuesto!$B$11:$C$565,2,0)</f>
        <v>AGUINALDO Y DECIMO CUARTO MES</v>
      </c>
      <c r="K344" s="98" t="str">
        <f t="shared" si="8"/>
        <v>Posgrado</v>
      </c>
      <c r="L344" s="98" t="s">
        <v>395</v>
      </c>
    </row>
    <row r="345" spans="3:12" hidden="1">
      <c r="C345" s="172" t="s">
        <v>59</v>
      </c>
      <c r="D345" s="163"/>
      <c r="E345" s="154">
        <v>0</v>
      </c>
      <c r="F345" s="117">
        <f>IF(E343&lt;6,"",((E343-6)/12)*(G343/E343))</f>
        <v>0</v>
      </c>
      <c r="G345" s="97">
        <f>F345</f>
        <v>0</v>
      </c>
      <c r="H345" s="164"/>
      <c r="I345" s="101" t="s">
        <v>519</v>
      </c>
      <c r="J345" s="101" t="str">
        <f>VLOOKUP(I345,Presupuesto!$B$11:$C$565,2,0)</f>
        <v>DECIMOCUARTO MES</v>
      </c>
      <c r="K345" s="98" t="str">
        <f t="shared" si="8"/>
        <v>Posgrado</v>
      </c>
      <c r="L345" s="98" t="s">
        <v>395</v>
      </c>
    </row>
    <row r="346" spans="3:12" ht="15.75" hidden="1" thickBot="1">
      <c r="C346" s="137" t="s">
        <v>490</v>
      </c>
      <c r="D346" s="199"/>
      <c r="E346" s="152">
        <v>12</v>
      </c>
      <c r="F346" s="304">
        <f>HLOOKUP($C346,$BZ$2:$CM$3,2,0)</f>
        <v>13896.4</v>
      </c>
      <c r="G346" s="113">
        <f>D346*E346*F346</f>
        <v>0</v>
      </c>
      <c r="H346" s="166"/>
      <c r="I346" s="114" t="s">
        <v>496</v>
      </c>
      <c r="J346" s="114" t="str">
        <f>VLOOKUP(I346,Presupuesto!$B$11:$C$565,2,0)</f>
        <v>SUELDOS Y SALARIOS PERMANENTES</v>
      </c>
      <c r="K346" s="98" t="str">
        <f t="shared" si="8"/>
        <v>Posgrado</v>
      </c>
      <c r="L346" s="98" t="s">
        <v>395</v>
      </c>
    </row>
    <row r="347" spans="3:12" hidden="1">
      <c r="C347" s="171" t="s">
        <v>58</v>
      </c>
      <c r="D347" s="163"/>
      <c r="E347" s="154">
        <v>0</v>
      </c>
      <c r="F347" s="100">
        <f>IF(E346=0,"",(G346/E346)/12*E346)</f>
        <v>0</v>
      </c>
      <c r="G347" s="97">
        <f>F347</f>
        <v>0</v>
      </c>
      <c r="H347" s="164"/>
      <c r="I347" s="116" t="s">
        <v>516</v>
      </c>
      <c r="J347" s="116" t="str">
        <f>VLOOKUP(I347,Presupuesto!$B$11:$C$565,2,0)</f>
        <v>AGUINALDO Y DECIMO CUARTO MES</v>
      </c>
      <c r="K347" s="98" t="str">
        <f t="shared" si="8"/>
        <v>Posgrado</v>
      </c>
      <c r="L347" s="98" t="s">
        <v>395</v>
      </c>
    </row>
    <row r="348" spans="3:12" hidden="1">
      <c r="C348" s="172" t="s">
        <v>59</v>
      </c>
      <c r="D348" s="163"/>
      <c r="E348" s="154">
        <v>0</v>
      </c>
      <c r="F348" s="117">
        <f>IF(E346&lt;6,"",((E346-6)/12)*(G346/E346))</f>
        <v>0</v>
      </c>
      <c r="G348" s="97">
        <f>F348</f>
        <v>0</v>
      </c>
      <c r="H348" s="164"/>
      <c r="I348" s="101" t="s">
        <v>519</v>
      </c>
      <c r="J348" s="101" t="str">
        <f>VLOOKUP(I348,Presupuesto!$B$11:$C$565,2,0)</f>
        <v>DECIMOCUARTO MES</v>
      </c>
      <c r="K348" s="98" t="str">
        <f t="shared" si="8"/>
        <v>Posgrado</v>
      </c>
      <c r="L348" s="98" t="s">
        <v>395</v>
      </c>
    </row>
    <row r="349" spans="3:12" ht="15.75" hidden="1" thickBot="1">
      <c r="C349" s="137" t="s">
        <v>491</v>
      </c>
      <c r="D349" s="199"/>
      <c r="E349" s="152">
        <v>12</v>
      </c>
      <c r="F349" s="304">
        <f>HLOOKUP($C349,$BZ$2:$CM$3,2,0)</f>
        <v>15004.09</v>
      </c>
      <c r="G349" s="113">
        <f>D349*E349*F349</f>
        <v>0</v>
      </c>
      <c r="H349" s="166"/>
      <c r="I349" s="114" t="s">
        <v>496</v>
      </c>
      <c r="J349" s="114" t="str">
        <f>VLOOKUP(I349,Presupuesto!$B$11:$C$565,2,0)</f>
        <v>SUELDOS Y SALARIOS PERMANENTES</v>
      </c>
      <c r="K349" s="98" t="str">
        <f t="shared" si="8"/>
        <v>Posgrado</v>
      </c>
      <c r="L349" s="98" t="s">
        <v>395</v>
      </c>
    </row>
    <row r="350" spans="3:12" hidden="1">
      <c r="C350" s="171" t="s">
        <v>58</v>
      </c>
      <c r="D350" s="163"/>
      <c r="E350" s="154">
        <v>0</v>
      </c>
      <c r="F350" s="100">
        <f>IF(E349=0,"",(G349/E349)/12*E349)</f>
        <v>0</v>
      </c>
      <c r="G350" s="97">
        <f>F350</f>
        <v>0</v>
      </c>
      <c r="H350" s="164"/>
      <c r="I350" s="116" t="s">
        <v>516</v>
      </c>
      <c r="J350" s="116" t="str">
        <f>VLOOKUP(I350,Presupuesto!$B$11:$C$565,2,0)</f>
        <v>AGUINALDO Y DECIMO CUARTO MES</v>
      </c>
      <c r="K350" s="98" t="str">
        <f t="shared" si="8"/>
        <v>Posgrado</v>
      </c>
      <c r="L350" s="98" t="s">
        <v>395</v>
      </c>
    </row>
    <row r="351" spans="3:12" hidden="1">
      <c r="C351" s="172" t="s">
        <v>59</v>
      </c>
      <c r="D351" s="163"/>
      <c r="E351" s="154">
        <v>0</v>
      </c>
      <c r="F351" s="117">
        <f>IF(E349&lt;6,"",((E349-6)/12)*(G349/E349))</f>
        <v>0</v>
      </c>
      <c r="G351" s="97">
        <f>F351</f>
        <v>0</v>
      </c>
      <c r="H351" s="164"/>
      <c r="I351" s="101" t="s">
        <v>519</v>
      </c>
      <c r="J351" s="101" t="str">
        <f>VLOOKUP(I351,Presupuesto!$B$11:$C$565,2,0)</f>
        <v>DECIMOCUARTO MES</v>
      </c>
      <c r="K351" s="98" t="str">
        <f t="shared" si="8"/>
        <v>Posgrado</v>
      </c>
      <c r="L351" s="98" t="s">
        <v>395</v>
      </c>
    </row>
    <row r="352" spans="3:12" ht="15.75" hidden="1" thickBot="1">
      <c r="C352" s="137" t="s">
        <v>492</v>
      </c>
      <c r="D352" s="199"/>
      <c r="E352" s="152">
        <v>12</v>
      </c>
      <c r="F352" s="304">
        <f>HLOOKUP($C352,$BZ$2:$CM$3,2,0)</f>
        <v>13238.9</v>
      </c>
      <c r="G352" s="113">
        <f>D352*E352*F352</f>
        <v>0</v>
      </c>
      <c r="H352" s="166"/>
      <c r="I352" s="114" t="s">
        <v>496</v>
      </c>
      <c r="J352" s="114" t="str">
        <f>VLOOKUP(I352,Presupuesto!$B$11:$C$565,2,0)</f>
        <v>SUELDOS Y SALARIOS PERMANENTES</v>
      </c>
      <c r="K352" s="98" t="str">
        <f t="shared" si="8"/>
        <v>Posgrado</v>
      </c>
      <c r="L352" s="98" t="s">
        <v>395</v>
      </c>
    </row>
    <row r="353" spans="3:12" hidden="1">
      <c r="C353" s="171" t="s">
        <v>58</v>
      </c>
      <c r="D353" s="163"/>
      <c r="E353" s="154">
        <v>0</v>
      </c>
      <c r="F353" s="100">
        <f>IF(E352=0,"",(G352/E352)/12*E352)</f>
        <v>0</v>
      </c>
      <c r="G353" s="97">
        <f>F353</f>
        <v>0</v>
      </c>
      <c r="H353" s="164"/>
      <c r="I353" s="116" t="s">
        <v>516</v>
      </c>
      <c r="J353" s="116" t="str">
        <f>VLOOKUP(I353,Presupuesto!$B$11:$C$565,2,0)</f>
        <v>AGUINALDO Y DECIMO CUARTO MES</v>
      </c>
      <c r="K353" s="98" t="str">
        <f t="shared" si="8"/>
        <v>Posgrado</v>
      </c>
      <c r="L353" s="98" t="s">
        <v>395</v>
      </c>
    </row>
    <row r="354" spans="3:12" hidden="1">
      <c r="C354" s="172" t="s">
        <v>59</v>
      </c>
      <c r="D354" s="163"/>
      <c r="E354" s="154">
        <v>0</v>
      </c>
      <c r="F354" s="117">
        <f>IF(E352&lt;6,"",((E352-6)/12)*(G352/E352))</f>
        <v>0</v>
      </c>
      <c r="G354" s="97">
        <f>F354</f>
        <v>0</v>
      </c>
      <c r="H354" s="164"/>
      <c r="I354" s="101" t="s">
        <v>519</v>
      </c>
      <c r="J354" s="101" t="str">
        <f>VLOOKUP(I354,Presupuesto!$B$11:$C$565,2,0)</f>
        <v>DECIMOCUARTO MES</v>
      </c>
      <c r="K354" s="98" t="str">
        <f t="shared" si="8"/>
        <v>Posgrado</v>
      </c>
      <c r="L354" s="98" t="s">
        <v>395</v>
      </c>
    </row>
    <row r="355" spans="3:12" ht="15.75" hidden="1" thickBot="1">
      <c r="C355" s="137" t="s">
        <v>493</v>
      </c>
      <c r="D355" s="199"/>
      <c r="E355" s="152">
        <v>12</v>
      </c>
      <c r="F355" s="304">
        <f>HLOOKUP($C355,$BZ$2:$CM$3,2,0)</f>
        <v>12356.31</v>
      </c>
      <c r="G355" s="113">
        <f>D355*E355*F355</f>
        <v>0</v>
      </c>
      <c r="H355" s="166"/>
      <c r="I355" s="114" t="s">
        <v>496</v>
      </c>
      <c r="J355" s="114" t="str">
        <f>VLOOKUP(I355,Presupuesto!$B$11:$C$565,2,0)</f>
        <v>SUELDOS Y SALARIOS PERMANENTES</v>
      </c>
      <c r="K355" s="98" t="str">
        <f t="shared" ref="K355:K372" si="9">$K$322</f>
        <v>Posgrado</v>
      </c>
      <c r="L355" s="98" t="s">
        <v>395</v>
      </c>
    </row>
    <row r="356" spans="3:12" hidden="1">
      <c r="C356" s="171" t="s">
        <v>58</v>
      </c>
      <c r="D356" s="163"/>
      <c r="E356" s="154">
        <v>0</v>
      </c>
      <c r="F356" s="100">
        <f>IF(E355=0,"",(G355/E355)/12*E355)</f>
        <v>0</v>
      </c>
      <c r="G356" s="97">
        <f>F356</f>
        <v>0</v>
      </c>
      <c r="H356" s="164"/>
      <c r="I356" s="116" t="s">
        <v>516</v>
      </c>
      <c r="J356" s="116" t="str">
        <f>VLOOKUP(I356,Presupuesto!$B$11:$C$565,2,0)</f>
        <v>AGUINALDO Y DECIMO CUARTO MES</v>
      </c>
      <c r="K356" s="98" t="str">
        <f t="shared" si="9"/>
        <v>Posgrado</v>
      </c>
      <c r="L356" s="98" t="s">
        <v>395</v>
      </c>
    </row>
    <row r="357" spans="3:12" hidden="1">
      <c r="C357" s="172" t="s">
        <v>59</v>
      </c>
      <c r="D357" s="163"/>
      <c r="E357" s="154">
        <v>0</v>
      </c>
      <c r="F357" s="117">
        <f>IF(E355&lt;6,"",((E355-6)/12)*(G355/E355))</f>
        <v>0</v>
      </c>
      <c r="G357" s="97">
        <f>F357</f>
        <v>0</v>
      </c>
      <c r="H357" s="164"/>
      <c r="I357" s="101" t="s">
        <v>519</v>
      </c>
      <c r="J357" s="101" t="str">
        <f>VLOOKUP(I357,Presupuesto!$B$11:$C$565,2,0)</f>
        <v>DECIMOCUARTO MES</v>
      </c>
      <c r="K357" s="98" t="str">
        <f t="shared" si="9"/>
        <v>Posgrado</v>
      </c>
      <c r="L357" s="98" t="s">
        <v>395</v>
      </c>
    </row>
    <row r="358" spans="3:12" ht="15.75" hidden="1" thickBot="1">
      <c r="C358" s="137" t="s">
        <v>494</v>
      </c>
      <c r="D358" s="199"/>
      <c r="E358" s="152">
        <v>12</v>
      </c>
      <c r="F358" s="304">
        <f>HLOOKUP($C358,$BZ$2:$CM$3,2,0)</f>
        <v>463.22</v>
      </c>
      <c r="G358" s="113">
        <f>D358*E358*F358</f>
        <v>0</v>
      </c>
      <c r="H358" s="166"/>
      <c r="I358" s="114" t="s">
        <v>496</v>
      </c>
      <c r="J358" s="114" t="str">
        <f>VLOOKUP(I358,Presupuesto!$B$11:$C$565,2,0)</f>
        <v>SUELDOS Y SALARIOS PERMANENTES</v>
      </c>
      <c r="K358" s="98" t="str">
        <f t="shared" si="9"/>
        <v>Posgrado</v>
      </c>
      <c r="L358" s="98" t="s">
        <v>395</v>
      </c>
    </row>
    <row r="359" spans="3:12" hidden="1">
      <c r="C359" s="171" t="s">
        <v>58</v>
      </c>
      <c r="D359" s="163"/>
      <c r="E359" s="154">
        <v>0</v>
      </c>
      <c r="F359" s="100">
        <f>IF(E358=0,"",(G358/E358)/12*E358)</f>
        <v>0</v>
      </c>
      <c r="G359" s="97">
        <f>F359</f>
        <v>0</v>
      </c>
      <c r="H359" s="164"/>
      <c r="I359" s="116" t="s">
        <v>516</v>
      </c>
      <c r="J359" s="116" t="str">
        <f>VLOOKUP(I359,Presupuesto!$B$11:$C$565,2,0)</f>
        <v>AGUINALDO Y DECIMO CUARTO MES</v>
      </c>
      <c r="K359" s="98" t="str">
        <f t="shared" si="9"/>
        <v>Posgrado</v>
      </c>
      <c r="L359" s="98" t="s">
        <v>395</v>
      </c>
    </row>
    <row r="360" spans="3:12" hidden="1">
      <c r="C360" s="172" t="s">
        <v>59</v>
      </c>
      <c r="D360" s="163"/>
      <c r="E360" s="154">
        <v>0</v>
      </c>
      <c r="F360" s="117">
        <f>IF(E358&lt;6,"",((E358-6)/12)*(G358/E358))</f>
        <v>0</v>
      </c>
      <c r="G360" s="97">
        <f>F360</f>
        <v>0</v>
      </c>
      <c r="H360" s="164"/>
      <c r="I360" s="101" t="s">
        <v>519</v>
      </c>
      <c r="J360" s="101" t="str">
        <f>VLOOKUP(I360,Presupuesto!$B$11:$C$565,2,0)</f>
        <v>DECIMOCUARTO MES</v>
      </c>
      <c r="K360" s="98" t="str">
        <f t="shared" si="9"/>
        <v>Posgrado</v>
      </c>
      <c r="L360" s="98" t="s">
        <v>395</v>
      </c>
    </row>
    <row r="361" spans="3:12" ht="15.75" hidden="1" thickBot="1">
      <c r="C361" s="137" t="s">
        <v>495</v>
      </c>
      <c r="D361" s="199"/>
      <c r="E361" s="152">
        <v>12</v>
      </c>
      <c r="F361" s="304">
        <f>HLOOKUP($C361,$BZ$2:$CM$3,2,0)</f>
        <v>2007.3</v>
      </c>
      <c r="G361" s="113">
        <f>D361*E361*F361</f>
        <v>0</v>
      </c>
      <c r="H361" s="166"/>
      <c r="I361" s="114" t="s">
        <v>496</v>
      </c>
      <c r="J361" s="114" t="str">
        <f>VLOOKUP(I361,Presupuesto!$B$11:$C$565,2,0)</f>
        <v>SUELDOS Y SALARIOS PERMANENTES</v>
      </c>
      <c r="K361" s="98" t="str">
        <f t="shared" si="9"/>
        <v>Posgrado</v>
      </c>
      <c r="L361" s="98" t="s">
        <v>395</v>
      </c>
    </row>
    <row r="362" spans="3:12" hidden="1">
      <c r="C362" s="171" t="s">
        <v>58</v>
      </c>
      <c r="D362" s="163"/>
      <c r="E362" s="154">
        <v>0</v>
      </c>
      <c r="F362" s="100">
        <f>IF(E361=0,"",(G361/E361)/12*E361)</f>
        <v>0</v>
      </c>
      <c r="G362" s="97">
        <f>F362</f>
        <v>0</v>
      </c>
      <c r="H362" s="164"/>
      <c r="I362" s="116" t="s">
        <v>516</v>
      </c>
      <c r="J362" s="116" t="str">
        <f>VLOOKUP(I362,Presupuesto!$B$11:$C$565,2,0)</f>
        <v>AGUINALDO Y DECIMO CUARTO MES</v>
      </c>
      <c r="K362" s="98" t="str">
        <f t="shared" si="9"/>
        <v>Posgrado</v>
      </c>
      <c r="L362" s="98" t="s">
        <v>395</v>
      </c>
    </row>
    <row r="363" spans="3:12" hidden="1">
      <c r="C363" s="172" t="s">
        <v>59</v>
      </c>
      <c r="D363" s="163"/>
      <c r="E363" s="154">
        <v>0</v>
      </c>
      <c r="F363" s="117">
        <f>IF(E361&lt;6,"",((E361-6)/12)*(G361/E361))</f>
        <v>0</v>
      </c>
      <c r="G363" s="97">
        <f>F363</f>
        <v>0</v>
      </c>
      <c r="H363" s="164"/>
      <c r="I363" s="101" t="s">
        <v>519</v>
      </c>
      <c r="J363" s="101" t="str">
        <f>VLOOKUP(I363,Presupuesto!$B$11:$C$565,2,0)</f>
        <v>DECIMOCUARTO MES</v>
      </c>
      <c r="K363" s="98" t="str">
        <f t="shared" si="9"/>
        <v>Posgrado</v>
      </c>
      <c r="L363" s="98" t="s">
        <v>395</v>
      </c>
    </row>
    <row r="364" spans="3:12" ht="15.75" hidden="1" thickBot="1">
      <c r="C364" s="140" t="s">
        <v>83</v>
      </c>
      <c r="D364" s="199"/>
      <c r="E364" s="152">
        <v>12</v>
      </c>
      <c r="F364" s="139">
        <v>30000</v>
      </c>
      <c r="G364" s="113">
        <f>D364*E364*F364</f>
        <v>0</v>
      </c>
      <c r="H364" s="166"/>
      <c r="I364" s="114" t="s">
        <v>564</v>
      </c>
      <c r="J364" s="114" t="str">
        <f>VLOOKUP(I364,Presupuesto!$B$11:$C$565,2,0)</f>
        <v>CONTRATOS ESPECIALES</v>
      </c>
      <c r="K364" s="98" t="str">
        <f t="shared" si="9"/>
        <v>Posgrado</v>
      </c>
      <c r="L364" s="98" t="s">
        <v>395</v>
      </c>
    </row>
    <row r="365" spans="3:12" hidden="1">
      <c r="C365" s="171" t="s">
        <v>58</v>
      </c>
      <c r="D365" s="163"/>
      <c r="E365" s="154">
        <v>0</v>
      </c>
      <c r="F365" s="117">
        <f>IF(E364=0,"",(G364/E364)/12*E364)</f>
        <v>0</v>
      </c>
      <c r="G365" s="97">
        <f>F365</f>
        <v>0</v>
      </c>
      <c r="H365" s="164"/>
      <c r="I365" s="101" t="s">
        <v>564</v>
      </c>
      <c r="J365" s="101" t="str">
        <f>VLOOKUP(I365,Presupuesto!$B$11:$C$565,2,0)</f>
        <v>CONTRATOS ESPECIALES</v>
      </c>
      <c r="K365" s="98" t="str">
        <f t="shared" si="9"/>
        <v>Posgrado</v>
      </c>
      <c r="L365" s="98" t="s">
        <v>394</v>
      </c>
    </row>
    <row r="366" spans="3:12" hidden="1">
      <c r="C366" s="172" t="s">
        <v>59</v>
      </c>
      <c r="D366" s="163"/>
      <c r="E366" s="154">
        <v>0</v>
      </c>
      <c r="F366" s="100">
        <f>IF(E364&lt;6,"",((E364-6)/12)*(G364/E364))</f>
        <v>0</v>
      </c>
      <c r="G366" s="97">
        <f>F366</f>
        <v>0</v>
      </c>
      <c r="H366" s="164"/>
      <c r="I366" s="101" t="s">
        <v>564</v>
      </c>
      <c r="J366" s="101" t="str">
        <f>VLOOKUP(I366,Presupuesto!$B$11:$C$565,2,0)</f>
        <v>CONTRATOS ESPECIALES</v>
      </c>
      <c r="K366" s="98" t="str">
        <f t="shared" si="9"/>
        <v>Posgrado</v>
      </c>
      <c r="L366" s="98" t="s">
        <v>399</v>
      </c>
    </row>
    <row r="367" spans="3:12" ht="15.75" hidden="1" thickBot="1">
      <c r="C367" s="140" t="s">
        <v>60</v>
      </c>
      <c r="D367" s="199"/>
      <c r="E367" s="152">
        <v>12</v>
      </c>
      <c r="F367" s="118">
        <v>30000</v>
      </c>
      <c r="G367" s="113">
        <f>D367*E367*F367</f>
        <v>0</v>
      </c>
      <c r="H367" s="166"/>
      <c r="I367" s="114" t="s">
        <v>705</v>
      </c>
      <c r="J367" s="114" t="str">
        <f>VLOOKUP(I367,Presupuesto!$B$11:$C$565,2,0)</f>
        <v>OTROS SERVICIOS TECNICOS Y PROFESIONALES</v>
      </c>
      <c r="K367" s="98" t="str">
        <f t="shared" si="9"/>
        <v>Posgrado</v>
      </c>
      <c r="L367" s="98" t="s">
        <v>394</v>
      </c>
    </row>
    <row r="368" spans="3:12" hidden="1">
      <c r="C368" s="171" t="s">
        <v>58</v>
      </c>
      <c r="D368" s="163"/>
      <c r="E368" s="154">
        <v>0</v>
      </c>
      <c r="F368" s="100">
        <v>0</v>
      </c>
      <c r="G368" s="97">
        <f>F368</f>
        <v>0</v>
      </c>
      <c r="H368" s="164"/>
      <c r="I368" s="101" t="s">
        <v>705</v>
      </c>
      <c r="J368" s="101" t="str">
        <f>VLOOKUP(I368,Presupuesto!$B$11:$C$565,2,0)</f>
        <v>OTROS SERVICIOS TECNICOS Y PROFESIONALES</v>
      </c>
      <c r="K368" s="98" t="str">
        <f t="shared" si="9"/>
        <v>Posgrado</v>
      </c>
      <c r="L368" s="98" t="s">
        <v>394</v>
      </c>
    </row>
    <row r="369" spans="3:12" hidden="1">
      <c r="C369" s="172" t="s">
        <v>59</v>
      </c>
      <c r="D369" s="163"/>
      <c r="E369" s="154">
        <v>0</v>
      </c>
      <c r="F369" s="100">
        <v>0</v>
      </c>
      <c r="G369" s="97">
        <f>F369</f>
        <v>0</v>
      </c>
      <c r="H369" s="164"/>
      <c r="I369" s="101" t="s">
        <v>705</v>
      </c>
      <c r="J369" s="101" t="str">
        <f>VLOOKUP(I369,Presupuesto!$B$11:$C$565,2,0)</f>
        <v>OTROS SERVICIOS TECNICOS Y PROFESIONALES</v>
      </c>
      <c r="K369" s="98" t="str">
        <f t="shared" si="9"/>
        <v>Posgrado</v>
      </c>
      <c r="L369" s="98" t="s">
        <v>394</v>
      </c>
    </row>
    <row r="370" spans="3:12" ht="15.75" hidden="1" thickBot="1">
      <c r="C370" s="140" t="s">
        <v>61</v>
      </c>
      <c r="D370" s="199"/>
      <c r="E370" s="152">
        <v>12</v>
      </c>
      <c r="F370" s="118">
        <v>30000</v>
      </c>
      <c r="G370" s="113">
        <f>D370*E370*F370</f>
        <v>0</v>
      </c>
      <c r="H370" s="166"/>
      <c r="I370" s="114" t="s">
        <v>496</v>
      </c>
      <c r="J370" s="114" t="str">
        <f>VLOOKUP(I370,Presupuesto!$B$11:$C$565,2,0)</f>
        <v>SUELDOS Y SALARIOS PERMANENTES</v>
      </c>
      <c r="K370" s="98" t="str">
        <f t="shared" si="9"/>
        <v>Posgrado</v>
      </c>
      <c r="L370" s="98" t="s">
        <v>394</v>
      </c>
    </row>
    <row r="371" spans="3:12" hidden="1">
      <c r="C371" s="171" t="s">
        <v>58</v>
      </c>
      <c r="D371" s="169"/>
      <c r="E371" s="131">
        <v>0</v>
      </c>
      <c r="F371" s="119">
        <f>IF(E370=0,"",(G370/E370)/12*E370)</f>
        <v>0</v>
      </c>
      <c r="G371" s="120">
        <f>F371</f>
        <v>0</v>
      </c>
      <c r="H371" s="164"/>
      <c r="I371" s="101" t="s">
        <v>516</v>
      </c>
      <c r="J371" s="101" t="str">
        <f>VLOOKUP(I371,Presupuesto!$B$11:$C$565,2,0)</f>
        <v>AGUINALDO Y DECIMO CUARTO MES</v>
      </c>
      <c r="K371" s="98" t="str">
        <f t="shared" si="9"/>
        <v>Posgrado</v>
      </c>
      <c r="L371" s="98" t="s">
        <v>394</v>
      </c>
    </row>
    <row r="372" spans="3:12" ht="15.75" hidden="1" thickBot="1">
      <c r="C372" s="173" t="s">
        <v>59</v>
      </c>
      <c r="D372" s="162"/>
      <c r="E372" s="132">
        <v>0</v>
      </c>
      <c r="F372" s="105">
        <f>IF(E370&lt;6,"",((E370-6)/12)*(G370/E370))</f>
        <v>0</v>
      </c>
      <c r="G372" s="105">
        <f>F372</f>
        <v>0</v>
      </c>
      <c r="H372" s="162"/>
      <c r="I372" s="106" t="s">
        <v>519</v>
      </c>
      <c r="J372" s="124" t="str">
        <f>VLOOKUP(I372,Presupuesto!$B$11:$C$565,2,0)</f>
        <v>DECIMOCUARTO MES</v>
      </c>
      <c r="K372" s="106" t="str">
        <f t="shared" si="9"/>
        <v>Posgrado</v>
      </c>
      <c r="L372" s="124" t="s">
        <v>394</v>
      </c>
    </row>
    <row r="374" spans="3:12" ht="15.75" thickBot="1">
      <c r="K374" s="153"/>
    </row>
    <row r="375" spans="3:12" ht="15.75" thickBot="1">
      <c r="C375" s="69" t="s">
        <v>43</v>
      </c>
      <c r="D375" s="30">
        <f>SUM(G382:G432)</f>
        <v>0</v>
      </c>
      <c r="E375" s="93"/>
      <c r="F375" s="93"/>
      <c r="G375" s="93"/>
      <c r="H375" s="76"/>
      <c r="I375" s="76"/>
      <c r="J375" s="76"/>
      <c r="K375" s="153"/>
    </row>
    <row r="376" spans="3:12">
      <c r="D376" s="31"/>
      <c r="E376" s="93"/>
      <c r="F376" s="93"/>
      <c r="G376" s="93"/>
      <c r="H376" s="76"/>
      <c r="I376" s="76"/>
      <c r="J376" s="76"/>
      <c r="K376" s="153"/>
    </row>
    <row r="377" spans="3:12">
      <c r="D377" s="31"/>
      <c r="E377" s="93"/>
      <c r="F377" s="93"/>
      <c r="G377" s="93"/>
      <c r="H377" s="76"/>
      <c r="I377" s="76"/>
      <c r="J377" s="76"/>
      <c r="K377" s="153"/>
    </row>
    <row r="378" spans="3:12" ht="15.75">
      <c r="C378" s="202" t="s">
        <v>392</v>
      </c>
      <c r="D378" s="364"/>
      <c r="E378" s="93"/>
      <c r="F378" s="93"/>
      <c r="G378" s="93"/>
      <c r="H378" s="76"/>
      <c r="I378" s="76"/>
      <c r="J378" s="76"/>
      <c r="K378" s="153"/>
    </row>
    <row r="379" spans="3:12" ht="18.75">
      <c r="C379" s="210" t="e">
        <f>IFERROR(VLOOKUP(D378,'1. Desarrollo e Innov. Curricu.'!$E:$F,2,FALSE),IFERROR(VLOOKUP(D378,'2. Investigación Científica'!$E:$F,2,FALSE),IFERROR(VLOOKUP(D378,'3. Vinculación Univ. Sociedad'!$E:$F,2,FALSE),IFERROR(VLOOKUP(D378,'4. Docencia y Profesorado Univ.'!$E:$F,2,FALSE),IFERROR(VLOOKUP(D378,'5. Estudiantes y Graduados'!$E:$F,2,FALSE),IFERROR(VLOOKUP(D378,'11. Gestion Administrativa'!$E:$F,2,FALSE),IFERROR(VLOOKUP(D378,'13. Gestión Académica'!$E:$F,2,FALSE),IFERROR(VLOOKUP(D378,'8. Asegura. de la Calid. y M'!$E:$F,2,FALSE),IFERROR(VLOOKUP(D378,'6. Gestión del Conocimiento'!$E:$F,2,FALSE),IFERROR(VLOOKUP(D378,'15. Gobernabilidad y Proceso...'!$E:$F,2,FALSE),IFERROR(VLOOKUP(D378,'12. Gestión del Talento Humano'!$E:$F,2,FALSE),IFERROR(VLOOKUP(D378,'14. Internacional... de la E.S.'!$E:$F,2,FALSE),IFERROR(VLOOKUP(D378,'10. Posgrado'!$E:$F,2,FALSE),IFERROR(VLOOKUP(D378,'17. Gestión TIC'!$E:$F,2,FALSE),IFERROR(VLOOKUP(D378,'16. Desa. del Sistema Educ.Sup.'!$E:$F,2,FALSE),IFERROR(VLOOKUP(D378,'9. Cultura de Inno. Insti...'!$E:$F,2,FALSE),VLOOKUP(D378,'7. Lo Esencial de la Reforma U.'!$E:$F,2,0)))))))))))))))))</f>
        <v>#N/A</v>
      </c>
      <c r="D379" s="31"/>
      <c r="E379" s="93"/>
      <c r="F379" s="93"/>
      <c r="G379" s="93"/>
      <c r="H379" s="76"/>
      <c r="I379" s="76"/>
      <c r="J379" s="76"/>
      <c r="K379" s="153"/>
    </row>
    <row r="380" spans="3:12" ht="15.75" thickBot="1">
      <c r="C380" s="177"/>
      <c r="D380" s="31"/>
      <c r="E380" s="93"/>
      <c r="F380" s="93"/>
      <c r="G380" s="93"/>
      <c r="H380" s="76"/>
      <c r="I380" s="76"/>
      <c r="J380" s="76"/>
      <c r="K380" s="153"/>
    </row>
    <row r="381" spans="3:12" ht="30.75" thickBot="1">
      <c r="C381" s="134" t="s">
        <v>44</v>
      </c>
      <c r="D381" s="138" t="s">
        <v>55</v>
      </c>
      <c r="E381" s="170" t="s">
        <v>56</v>
      </c>
      <c r="F381" s="138" t="s">
        <v>57</v>
      </c>
      <c r="G381" s="135" t="s">
        <v>27</v>
      </c>
      <c r="H381" s="133" t="s">
        <v>131</v>
      </c>
      <c r="I381" s="136" t="s">
        <v>46</v>
      </c>
      <c r="J381" s="136" t="s">
        <v>132</v>
      </c>
      <c r="K381" s="136" t="s">
        <v>410</v>
      </c>
      <c r="L381" s="136" t="s">
        <v>411</v>
      </c>
    </row>
    <row r="382" spans="3:12" ht="15.75" hidden="1" thickBot="1">
      <c r="C382" s="137" t="s">
        <v>482</v>
      </c>
      <c r="D382" s="199"/>
      <c r="E382" s="152">
        <v>12</v>
      </c>
      <c r="F382" s="304">
        <f>HLOOKUP($C382,$BZ$2:$CM$3,2,0)</f>
        <v>43674.39</v>
      </c>
      <c r="G382" s="113">
        <f>D382*E382*F382</f>
        <v>0</v>
      </c>
      <c r="H382" s="166"/>
      <c r="I382" s="114" t="s">
        <v>496</v>
      </c>
      <c r="J382" s="114" t="str">
        <f>VLOOKUP(I382,Presupuesto!$B$11:$C$565,2,0)</f>
        <v>SUELDOS Y SALARIOS PERMANENTES</v>
      </c>
      <c r="K382" s="218" t="s">
        <v>1454</v>
      </c>
      <c r="L382" s="98" t="s">
        <v>394</v>
      </c>
    </row>
    <row r="383" spans="3:12" hidden="1">
      <c r="C383" s="171" t="s">
        <v>58</v>
      </c>
      <c r="D383" s="163"/>
      <c r="E383" s="154">
        <v>0</v>
      </c>
      <c r="F383" s="100">
        <f>IF(E382=0,"",(G382/E382)/12*E382)</f>
        <v>0</v>
      </c>
      <c r="G383" s="97">
        <f>F383</f>
        <v>0</v>
      </c>
      <c r="H383" s="164"/>
      <c r="I383" s="116" t="s">
        <v>516</v>
      </c>
      <c r="J383" s="116" t="str">
        <f>VLOOKUP(I383,Presupuesto!$B$11:$C$565,2,0)</f>
        <v>AGUINALDO Y DECIMO CUARTO MES</v>
      </c>
      <c r="K383" s="98" t="str">
        <f t="shared" ref="K383:K414" si="10">$K$382</f>
        <v>Posgrado</v>
      </c>
      <c r="L383" s="98" t="s">
        <v>412</v>
      </c>
    </row>
    <row r="384" spans="3:12" hidden="1">
      <c r="C384" s="172" t="s">
        <v>59</v>
      </c>
      <c r="D384" s="163"/>
      <c r="E384" s="154">
        <v>0</v>
      </c>
      <c r="F384" s="117">
        <f>IF(E382&lt;6,"",((E382-6)/12)*(G382/E382))</f>
        <v>0</v>
      </c>
      <c r="G384" s="97">
        <f>F384</f>
        <v>0</v>
      </c>
      <c r="H384" s="164"/>
      <c r="I384" s="101" t="s">
        <v>519</v>
      </c>
      <c r="J384" s="101" t="str">
        <f>VLOOKUP(I384,Presupuesto!$B$11:$C$565,2,0)</f>
        <v>DECIMOCUARTO MES</v>
      </c>
      <c r="K384" s="98" t="str">
        <f t="shared" si="10"/>
        <v>Posgrado</v>
      </c>
      <c r="L384" s="98" t="s">
        <v>395</v>
      </c>
    </row>
    <row r="385" spans="3:12" ht="15.75" hidden="1" thickBot="1">
      <c r="C385" s="137" t="s">
        <v>483</v>
      </c>
      <c r="D385" s="199"/>
      <c r="E385" s="152">
        <v>12</v>
      </c>
      <c r="F385" s="304">
        <f>HLOOKUP($C385,$BZ$2:$CM$3,2,0)</f>
        <v>39703.99</v>
      </c>
      <c r="G385" s="113">
        <f>D385*E385*F385</f>
        <v>0</v>
      </c>
      <c r="H385" s="166"/>
      <c r="I385" s="114" t="s">
        <v>496</v>
      </c>
      <c r="J385" s="114" t="str">
        <f>VLOOKUP(I385,Presupuesto!$B$11:$C$565,2,0)</f>
        <v>SUELDOS Y SALARIOS PERMANENTES</v>
      </c>
      <c r="K385" s="98" t="str">
        <f t="shared" si="10"/>
        <v>Posgrado</v>
      </c>
      <c r="L385" s="98" t="s">
        <v>395</v>
      </c>
    </row>
    <row r="386" spans="3:12" hidden="1">
      <c r="C386" s="171" t="s">
        <v>58</v>
      </c>
      <c r="D386" s="163"/>
      <c r="E386" s="154">
        <v>0</v>
      </c>
      <c r="F386" s="100">
        <f>IF(E385=0,"",(G385/E385)/12*E385)</f>
        <v>0</v>
      </c>
      <c r="G386" s="97">
        <f>F386</f>
        <v>0</v>
      </c>
      <c r="H386" s="164"/>
      <c r="I386" s="116" t="s">
        <v>516</v>
      </c>
      <c r="J386" s="116" t="str">
        <f>VLOOKUP(I386,Presupuesto!$B$11:$C$565,2,0)</f>
        <v>AGUINALDO Y DECIMO CUARTO MES</v>
      </c>
      <c r="K386" s="98" t="str">
        <f t="shared" si="10"/>
        <v>Posgrado</v>
      </c>
      <c r="L386" s="98" t="s">
        <v>395</v>
      </c>
    </row>
    <row r="387" spans="3:12" hidden="1">
      <c r="C387" s="172" t="s">
        <v>59</v>
      </c>
      <c r="D387" s="163"/>
      <c r="E387" s="154">
        <v>0</v>
      </c>
      <c r="F387" s="117">
        <f>IF(E385&lt;6,"",((E385-6)/12)*(G385/E385))</f>
        <v>0</v>
      </c>
      <c r="G387" s="97">
        <f>F387</f>
        <v>0</v>
      </c>
      <c r="H387" s="164"/>
      <c r="I387" s="101" t="s">
        <v>519</v>
      </c>
      <c r="J387" s="101" t="str">
        <f>VLOOKUP(I387,Presupuesto!$B$11:$C$565,2,0)</f>
        <v>DECIMOCUARTO MES</v>
      </c>
      <c r="K387" s="98" t="str">
        <f t="shared" si="10"/>
        <v>Posgrado</v>
      </c>
      <c r="L387" s="98" t="s">
        <v>395</v>
      </c>
    </row>
    <row r="388" spans="3:12" ht="15.75" hidden="1" thickBot="1">
      <c r="C388" s="137" t="s">
        <v>484</v>
      </c>
      <c r="D388" s="199"/>
      <c r="E388" s="152">
        <v>12</v>
      </c>
      <c r="F388" s="304">
        <f>HLOOKUP($C388,$BZ$2:$CM$3,2,0)</f>
        <v>35733.589999999997</v>
      </c>
      <c r="G388" s="113">
        <f>D388*E388*F388</f>
        <v>0</v>
      </c>
      <c r="H388" s="166"/>
      <c r="I388" s="114" t="s">
        <v>496</v>
      </c>
      <c r="J388" s="114" t="str">
        <f>VLOOKUP(I388,Presupuesto!$B$11:$C$565,2,0)</f>
        <v>SUELDOS Y SALARIOS PERMANENTES</v>
      </c>
      <c r="K388" s="98" t="str">
        <f t="shared" si="10"/>
        <v>Posgrado</v>
      </c>
      <c r="L388" s="98" t="s">
        <v>395</v>
      </c>
    </row>
    <row r="389" spans="3:12" hidden="1">
      <c r="C389" s="171" t="s">
        <v>58</v>
      </c>
      <c r="D389" s="163"/>
      <c r="E389" s="154">
        <v>0</v>
      </c>
      <c r="F389" s="100">
        <f>IF(E388=0,"",(G388/E388)/12*E388)</f>
        <v>0</v>
      </c>
      <c r="G389" s="97">
        <f>F389</f>
        <v>0</v>
      </c>
      <c r="H389" s="164"/>
      <c r="I389" s="116" t="s">
        <v>516</v>
      </c>
      <c r="J389" s="116" t="str">
        <f>VLOOKUP(I389,Presupuesto!$B$11:$C$565,2,0)</f>
        <v>AGUINALDO Y DECIMO CUARTO MES</v>
      </c>
      <c r="K389" s="98" t="str">
        <f t="shared" si="10"/>
        <v>Posgrado</v>
      </c>
      <c r="L389" s="98" t="s">
        <v>395</v>
      </c>
    </row>
    <row r="390" spans="3:12" hidden="1">
      <c r="C390" s="172" t="s">
        <v>59</v>
      </c>
      <c r="D390" s="163"/>
      <c r="E390" s="154">
        <v>0</v>
      </c>
      <c r="F390" s="117">
        <f>IF(E388&lt;6,"",((E388-6)/12)*(G388/E388))</f>
        <v>0</v>
      </c>
      <c r="G390" s="97">
        <f>F390</f>
        <v>0</v>
      </c>
      <c r="H390" s="164"/>
      <c r="I390" s="101" t="s">
        <v>519</v>
      </c>
      <c r="J390" s="101" t="str">
        <f>VLOOKUP(I390,Presupuesto!$B$11:$C$565,2,0)</f>
        <v>DECIMOCUARTO MES</v>
      </c>
      <c r="K390" s="98" t="str">
        <f t="shared" si="10"/>
        <v>Posgrado</v>
      </c>
      <c r="L390" s="98" t="s">
        <v>395</v>
      </c>
    </row>
    <row r="391" spans="3:12" ht="15.75" hidden="1" thickBot="1">
      <c r="C391" s="137" t="s">
        <v>485</v>
      </c>
      <c r="D391" s="199"/>
      <c r="E391" s="152">
        <v>12</v>
      </c>
      <c r="F391" s="304">
        <f>HLOOKUP($C391,$BZ$2:$CM$3,2,0)</f>
        <v>31763.19</v>
      </c>
      <c r="G391" s="113">
        <f>D391*E391*F391</f>
        <v>0</v>
      </c>
      <c r="H391" s="166"/>
      <c r="I391" s="114" t="s">
        <v>496</v>
      </c>
      <c r="J391" s="114" t="str">
        <f>VLOOKUP(I391,Presupuesto!$B$11:$C$565,2,0)</f>
        <v>SUELDOS Y SALARIOS PERMANENTES</v>
      </c>
      <c r="K391" s="98" t="str">
        <f t="shared" si="10"/>
        <v>Posgrado</v>
      </c>
      <c r="L391" s="98" t="s">
        <v>395</v>
      </c>
    </row>
    <row r="392" spans="3:12" hidden="1">
      <c r="C392" s="171" t="s">
        <v>58</v>
      </c>
      <c r="D392" s="163"/>
      <c r="E392" s="154">
        <v>0</v>
      </c>
      <c r="F392" s="100">
        <f>IF(E391=0,"",(G391/E391)/12*E391)</f>
        <v>0</v>
      </c>
      <c r="G392" s="97">
        <f>F392</f>
        <v>0</v>
      </c>
      <c r="H392" s="164"/>
      <c r="I392" s="116" t="s">
        <v>516</v>
      </c>
      <c r="J392" s="116" t="str">
        <f>VLOOKUP(I392,Presupuesto!$B$11:$C$565,2,0)</f>
        <v>AGUINALDO Y DECIMO CUARTO MES</v>
      </c>
      <c r="K392" s="98" t="str">
        <f t="shared" si="10"/>
        <v>Posgrado</v>
      </c>
      <c r="L392" s="98" t="s">
        <v>395</v>
      </c>
    </row>
    <row r="393" spans="3:12" hidden="1">
      <c r="C393" s="172" t="s">
        <v>59</v>
      </c>
      <c r="D393" s="163"/>
      <c r="E393" s="154">
        <v>0</v>
      </c>
      <c r="F393" s="117">
        <f>IF(E391&lt;6,"",((E391-6)/12)*(G391/E391))</f>
        <v>0</v>
      </c>
      <c r="G393" s="97">
        <f>F393</f>
        <v>0</v>
      </c>
      <c r="H393" s="164"/>
      <c r="I393" s="101" t="s">
        <v>519</v>
      </c>
      <c r="J393" s="101" t="str">
        <f>VLOOKUP(I393,Presupuesto!$B$11:$C$565,2,0)</f>
        <v>DECIMOCUARTO MES</v>
      </c>
      <c r="K393" s="98" t="str">
        <f t="shared" si="10"/>
        <v>Posgrado</v>
      </c>
      <c r="L393" s="98" t="s">
        <v>395</v>
      </c>
    </row>
    <row r="394" spans="3:12" ht="15.75" hidden="1" thickBot="1">
      <c r="C394" s="137" t="s">
        <v>486</v>
      </c>
      <c r="D394" s="199"/>
      <c r="E394" s="152">
        <v>12</v>
      </c>
      <c r="F394" s="304">
        <f>HLOOKUP($C394,$BZ$2:$CM$3,2,0)</f>
        <v>29777.99</v>
      </c>
      <c r="G394" s="113">
        <f>D394*E394*F394</f>
        <v>0</v>
      </c>
      <c r="H394" s="166"/>
      <c r="I394" s="114" t="s">
        <v>496</v>
      </c>
      <c r="J394" s="114" t="str">
        <f>VLOOKUP(I394,Presupuesto!$B$11:$C$565,2,0)</f>
        <v>SUELDOS Y SALARIOS PERMANENTES</v>
      </c>
      <c r="K394" s="98" t="str">
        <f t="shared" si="10"/>
        <v>Posgrado</v>
      </c>
      <c r="L394" s="98" t="s">
        <v>395</v>
      </c>
    </row>
    <row r="395" spans="3:12" hidden="1">
      <c r="C395" s="171" t="s">
        <v>58</v>
      </c>
      <c r="D395" s="163"/>
      <c r="E395" s="154">
        <v>0</v>
      </c>
      <c r="F395" s="100">
        <f>IF(E394=0,"",(G394/E394)/12*E394)</f>
        <v>0</v>
      </c>
      <c r="G395" s="97">
        <f>F395</f>
        <v>0</v>
      </c>
      <c r="H395" s="164"/>
      <c r="I395" s="116" t="s">
        <v>516</v>
      </c>
      <c r="J395" s="116" t="str">
        <f>VLOOKUP(I395,Presupuesto!$B$11:$C$565,2,0)</f>
        <v>AGUINALDO Y DECIMO CUARTO MES</v>
      </c>
      <c r="K395" s="98" t="str">
        <f t="shared" si="10"/>
        <v>Posgrado</v>
      </c>
      <c r="L395" s="98" t="s">
        <v>395</v>
      </c>
    </row>
    <row r="396" spans="3:12" hidden="1">
      <c r="C396" s="172" t="s">
        <v>59</v>
      </c>
      <c r="D396" s="163"/>
      <c r="E396" s="154">
        <v>0</v>
      </c>
      <c r="F396" s="117">
        <f>IF(E394&lt;6,"",((E394-6)/12)*(G394/E394))</f>
        <v>0</v>
      </c>
      <c r="G396" s="97">
        <f>F396</f>
        <v>0</v>
      </c>
      <c r="H396" s="164"/>
      <c r="I396" s="101" t="s">
        <v>519</v>
      </c>
      <c r="J396" s="101" t="str">
        <f>VLOOKUP(I396,Presupuesto!$B$11:$C$565,2,0)</f>
        <v>DECIMOCUARTO MES</v>
      </c>
      <c r="K396" s="98" t="str">
        <f t="shared" si="10"/>
        <v>Posgrado</v>
      </c>
      <c r="L396" s="98" t="s">
        <v>395</v>
      </c>
    </row>
    <row r="397" spans="3:12" ht="15.75" hidden="1" thickBot="1">
      <c r="C397" s="137" t="s">
        <v>487</v>
      </c>
      <c r="D397" s="199"/>
      <c r="E397" s="152">
        <v>12</v>
      </c>
      <c r="F397" s="304">
        <f>HLOOKUP($C397,$BZ$2:$CM$3,2,0)</f>
        <v>27792.79</v>
      </c>
      <c r="G397" s="113">
        <f>D397*E397*F397</f>
        <v>0</v>
      </c>
      <c r="H397" s="166"/>
      <c r="I397" s="114" t="s">
        <v>496</v>
      </c>
      <c r="J397" s="114" t="str">
        <f>VLOOKUP(I397,Presupuesto!$B$11:$C$565,2,0)</f>
        <v>SUELDOS Y SALARIOS PERMANENTES</v>
      </c>
      <c r="K397" s="98" t="str">
        <f t="shared" si="10"/>
        <v>Posgrado</v>
      </c>
      <c r="L397" s="98" t="s">
        <v>395</v>
      </c>
    </row>
    <row r="398" spans="3:12" hidden="1">
      <c r="C398" s="171" t="s">
        <v>58</v>
      </c>
      <c r="D398" s="163"/>
      <c r="E398" s="154">
        <v>0</v>
      </c>
      <c r="F398" s="100">
        <f>IF(E397=0,"",(G397/E397)/12*E397)</f>
        <v>0</v>
      </c>
      <c r="G398" s="97">
        <f>F398</f>
        <v>0</v>
      </c>
      <c r="H398" s="164"/>
      <c r="I398" s="116" t="s">
        <v>516</v>
      </c>
      <c r="J398" s="116" t="str">
        <f>VLOOKUP(I398,Presupuesto!$B$11:$C$565,2,0)</f>
        <v>AGUINALDO Y DECIMO CUARTO MES</v>
      </c>
      <c r="K398" s="98" t="str">
        <f t="shared" si="10"/>
        <v>Posgrado</v>
      </c>
      <c r="L398" s="98" t="s">
        <v>395</v>
      </c>
    </row>
    <row r="399" spans="3:12" hidden="1">
      <c r="C399" s="172" t="s">
        <v>59</v>
      </c>
      <c r="D399" s="163"/>
      <c r="E399" s="154">
        <v>0</v>
      </c>
      <c r="F399" s="117">
        <f>IF(E397&lt;6,"",((E397-6)/12)*(G397/E397))</f>
        <v>0</v>
      </c>
      <c r="G399" s="97">
        <f>F399</f>
        <v>0</v>
      </c>
      <c r="H399" s="164"/>
      <c r="I399" s="101" t="s">
        <v>519</v>
      </c>
      <c r="J399" s="101" t="str">
        <f>VLOOKUP(I399,Presupuesto!$B$11:$C$565,2,0)</f>
        <v>DECIMOCUARTO MES</v>
      </c>
      <c r="K399" s="98" t="str">
        <f t="shared" si="10"/>
        <v>Posgrado</v>
      </c>
      <c r="L399" s="98" t="s">
        <v>395</v>
      </c>
    </row>
    <row r="400" spans="3:12" ht="15.75" hidden="1" thickBot="1">
      <c r="C400" s="137" t="s">
        <v>488</v>
      </c>
      <c r="D400" s="199"/>
      <c r="E400" s="152">
        <v>12</v>
      </c>
      <c r="F400" s="304">
        <f>HLOOKUP($C400,$BZ$2:$CM$3,2,0)</f>
        <v>18859.39</v>
      </c>
      <c r="G400" s="113">
        <f>D400*E400*F400</f>
        <v>0</v>
      </c>
      <c r="H400" s="166"/>
      <c r="I400" s="114" t="s">
        <v>496</v>
      </c>
      <c r="J400" s="114" t="str">
        <f>VLOOKUP(I400,Presupuesto!$B$11:$C$565,2,0)</f>
        <v>SUELDOS Y SALARIOS PERMANENTES</v>
      </c>
      <c r="K400" s="98" t="str">
        <f t="shared" si="10"/>
        <v>Posgrado</v>
      </c>
      <c r="L400" s="98" t="s">
        <v>395</v>
      </c>
    </row>
    <row r="401" spans="3:12" hidden="1">
      <c r="C401" s="171" t="s">
        <v>58</v>
      </c>
      <c r="D401" s="163"/>
      <c r="E401" s="154">
        <v>0</v>
      </c>
      <c r="F401" s="100">
        <f>IF(E400=0,"",(G400/E400)/12*E400)</f>
        <v>0</v>
      </c>
      <c r="G401" s="97">
        <f>F401</f>
        <v>0</v>
      </c>
      <c r="H401" s="164"/>
      <c r="I401" s="116" t="s">
        <v>516</v>
      </c>
      <c r="J401" s="116" t="str">
        <f>VLOOKUP(I401,Presupuesto!$B$11:$C$565,2,0)</f>
        <v>AGUINALDO Y DECIMO CUARTO MES</v>
      </c>
      <c r="K401" s="98" t="str">
        <f t="shared" si="10"/>
        <v>Posgrado</v>
      </c>
      <c r="L401" s="98" t="s">
        <v>395</v>
      </c>
    </row>
    <row r="402" spans="3:12" hidden="1">
      <c r="C402" s="172" t="s">
        <v>59</v>
      </c>
      <c r="D402" s="163"/>
      <c r="E402" s="154">
        <v>0</v>
      </c>
      <c r="F402" s="117">
        <f>IF(E400&lt;6,"",((E400-6)/12)*(G400/E400))</f>
        <v>0</v>
      </c>
      <c r="G402" s="97">
        <f>F402</f>
        <v>0</v>
      </c>
      <c r="H402" s="164"/>
      <c r="I402" s="101" t="s">
        <v>519</v>
      </c>
      <c r="J402" s="101" t="str">
        <f>VLOOKUP(I402,Presupuesto!$B$11:$C$565,2,0)</f>
        <v>DECIMOCUARTO MES</v>
      </c>
      <c r="K402" s="98" t="str">
        <f t="shared" si="10"/>
        <v>Posgrado</v>
      </c>
      <c r="L402" s="98" t="s">
        <v>395</v>
      </c>
    </row>
    <row r="403" spans="3:12" ht="15.75" hidden="1" thickBot="1">
      <c r="C403" s="137" t="s">
        <v>489</v>
      </c>
      <c r="D403" s="199"/>
      <c r="E403" s="152">
        <v>12</v>
      </c>
      <c r="F403" s="304">
        <f>HLOOKUP($C403,$BZ$2:$CM$3,2,0)</f>
        <v>17866.8</v>
      </c>
      <c r="G403" s="113">
        <f>D403*E403*F403</f>
        <v>0</v>
      </c>
      <c r="H403" s="166"/>
      <c r="I403" s="114" t="s">
        <v>496</v>
      </c>
      <c r="J403" s="114" t="str">
        <f>VLOOKUP(I403,Presupuesto!$B$11:$C$565,2,0)</f>
        <v>SUELDOS Y SALARIOS PERMANENTES</v>
      </c>
      <c r="K403" s="98" t="str">
        <f t="shared" si="10"/>
        <v>Posgrado</v>
      </c>
      <c r="L403" s="98" t="s">
        <v>395</v>
      </c>
    </row>
    <row r="404" spans="3:12" hidden="1">
      <c r="C404" s="171" t="s">
        <v>58</v>
      </c>
      <c r="D404" s="163"/>
      <c r="E404" s="154">
        <v>0</v>
      </c>
      <c r="F404" s="100">
        <f>IF(E403=0,"",(G403/E403)/12*E403)</f>
        <v>0</v>
      </c>
      <c r="G404" s="97">
        <f>F404</f>
        <v>0</v>
      </c>
      <c r="H404" s="164"/>
      <c r="I404" s="116" t="s">
        <v>516</v>
      </c>
      <c r="J404" s="116" t="str">
        <f>VLOOKUP(I404,Presupuesto!$B$11:$C$565,2,0)</f>
        <v>AGUINALDO Y DECIMO CUARTO MES</v>
      </c>
      <c r="K404" s="98" t="str">
        <f t="shared" si="10"/>
        <v>Posgrado</v>
      </c>
      <c r="L404" s="98" t="s">
        <v>395</v>
      </c>
    </row>
    <row r="405" spans="3:12" hidden="1">
      <c r="C405" s="172" t="s">
        <v>59</v>
      </c>
      <c r="D405" s="163"/>
      <c r="E405" s="154">
        <v>0</v>
      </c>
      <c r="F405" s="117">
        <f>IF(E403&lt;6,"",((E403-6)/12)*(G403/E403))</f>
        <v>0</v>
      </c>
      <c r="G405" s="97">
        <f>F405</f>
        <v>0</v>
      </c>
      <c r="H405" s="164"/>
      <c r="I405" s="101" t="s">
        <v>519</v>
      </c>
      <c r="J405" s="101" t="str">
        <f>VLOOKUP(I405,Presupuesto!$B$11:$C$565,2,0)</f>
        <v>DECIMOCUARTO MES</v>
      </c>
      <c r="K405" s="98" t="str">
        <f t="shared" si="10"/>
        <v>Posgrado</v>
      </c>
      <c r="L405" s="98" t="s">
        <v>395</v>
      </c>
    </row>
    <row r="406" spans="3:12" ht="15.75" hidden="1" thickBot="1">
      <c r="C406" s="137" t="s">
        <v>490</v>
      </c>
      <c r="D406" s="199"/>
      <c r="E406" s="152">
        <v>12</v>
      </c>
      <c r="F406" s="304">
        <f>HLOOKUP($C406,$BZ$2:$CM$3,2,0)</f>
        <v>13896.4</v>
      </c>
      <c r="G406" s="113">
        <f>D406*E406*F406</f>
        <v>0</v>
      </c>
      <c r="H406" s="166"/>
      <c r="I406" s="114" t="s">
        <v>496</v>
      </c>
      <c r="J406" s="114" t="str">
        <f>VLOOKUP(I406,Presupuesto!$B$11:$C$565,2,0)</f>
        <v>SUELDOS Y SALARIOS PERMANENTES</v>
      </c>
      <c r="K406" s="98" t="str">
        <f t="shared" si="10"/>
        <v>Posgrado</v>
      </c>
      <c r="L406" s="98" t="s">
        <v>395</v>
      </c>
    </row>
    <row r="407" spans="3:12" hidden="1">
      <c r="C407" s="171" t="s">
        <v>58</v>
      </c>
      <c r="D407" s="163"/>
      <c r="E407" s="154">
        <v>0</v>
      </c>
      <c r="F407" s="100">
        <f>IF(E406=0,"",(G406/E406)/12*E406)</f>
        <v>0</v>
      </c>
      <c r="G407" s="97">
        <f>F407</f>
        <v>0</v>
      </c>
      <c r="H407" s="164"/>
      <c r="I407" s="116" t="s">
        <v>516</v>
      </c>
      <c r="J407" s="116" t="str">
        <f>VLOOKUP(I407,Presupuesto!$B$11:$C$565,2,0)</f>
        <v>AGUINALDO Y DECIMO CUARTO MES</v>
      </c>
      <c r="K407" s="98" t="str">
        <f t="shared" si="10"/>
        <v>Posgrado</v>
      </c>
      <c r="L407" s="98" t="s">
        <v>395</v>
      </c>
    </row>
    <row r="408" spans="3:12" hidden="1">
      <c r="C408" s="172" t="s">
        <v>59</v>
      </c>
      <c r="D408" s="163"/>
      <c r="E408" s="154">
        <v>0</v>
      </c>
      <c r="F408" s="117">
        <f>IF(E406&lt;6,"",((E406-6)/12)*(G406/E406))</f>
        <v>0</v>
      </c>
      <c r="G408" s="97">
        <f>F408</f>
        <v>0</v>
      </c>
      <c r="H408" s="164"/>
      <c r="I408" s="101" t="s">
        <v>519</v>
      </c>
      <c r="J408" s="101" t="str">
        <f>VLOOKUP(I408,Presupuesto!$B$11:$C$565,2,0)</f>
        <v>DECIMOCUARTO MES</v>
      </c>
      <c r="K408" s="98" t="str">
        <f t="shared" si="10"/>
        <v>Posgrado</v>
      </c>
      <c r="L408" s="98" t="s">
        <v>395</v>
      </c>
    </row>
    <row r="409" spans="3:12" ht="15.75" hidden="1" thickBot="1">
      <c r="C409" s="137" t="s">
        <v>491</v>
      </c>
      <c r="D409" s="199"/>
      <c r="E409" s="152">
        <v>12</v>
      </c>
      <c r="F409" s="304">
        <f>HLOOKUP($C409,$BZ$2:$CM$3,2,0)</f>
        <v>15004.09</v>
      </c>
      <c r="G409" s="113">
        <f>D409*E409*F409</f>
        <v>0</v>
      </c>
      <c r="H409" s="166"/>
      <c r="I409" s="114" t="s">
        <v>496</v>
      </c>
      <c r="J409" s="114" t="str">
        <f>VLOOKUP(I409,Presupuesto!$B$11:$C$565,2,0)</f>
        <v>SUELDOS Y SALARIOS PERMANENTES</v>
      </c>
      <c r="K409" s="98" t="str">
        <f t="shared" si="10"/>
        <v>Posgrado</v>
      </c>
      <c r="L409" s="98" t="s">
        <v>395</v>
      </c>
    </row>
    <row r="410" spans="3:12" hidden="1">
      <c r="C410" s="171" t="s">
        <v>58</v>
      </c>
      <c r="D410" s="163"/>
      <c r="E410" s="154">
        <v>0</v>
      </c>
      <c r="F410" s="100">
        <f>IF(E409=0,"",(G409/E409)/12*E409)</f>
        <v>0</v>
      </c>
      <c r="G410" s="97">
        <f>F410</f>
        <v>0</v>
      </c>
      <c r="H410" s="164"/>
      <c r="I410" s="116" t="s">
        <v>516</v>
      </c>
      <c r="J410" s="116" t="str">
        <f>VLOOKUP(I410,Presupuesto!$B$11:$C$565,2,0)</f>
        <v>AGUINALDO Y DECIMO CUARTO MES</v>
      </c>
      <c r="K410" s="98" t="str">
        <f t="shared" si="10"/>
        <v>Posgrado</v>
      </c>
      <c r="L410" s="98" t="s">
        <v>395</v>
      </c>
    </row>
    <row r="411" spans="3:12" hidden="1">
      <c r="C411" s="172" t="s">
        <v>59</v>
      </c>
      <c r="D411" s="163"/>
      <c r="E411" s="154">
        <v>0</v>
      </c>
      <c r="F411" s="117">
        <f>IF(E409&lt;6,"",((E409-6)/12)*(G409/E409))</f>
        <v>0</v>
      </c>
      <c r="G411" s="97">
        <f>F411</f>
        <v>0</v>
      </c>
      <c r="H411" s="164"/>
      <c r="I411" s="101" t="s">
        <v>519</v>
      </c>
      <c r="J411" s="101" t="str">
        <f>VLOOKUP(I411,Presupuesto!$B$11:$C$565,2,0)</f>
        <v>DECIMOCUARTO MES</v>
      </c>
      <c r="K411" s="98" t="str">
        <f t="shared" si="10"/>
        <v>Posgrado</v>
      </c>
      <c r="L411" s="98" t="s">
        <v>395</v>
      </c>
    </row>
    <row r="412" spans="3:12" ht="15.75" hidden="1" thickBot="1">
      <c r="C412" s="137" t="s">
        <v>492</v>
      </c>
      <c r="D412" s="199"/>
      <c r="E412" s="152">
        <v>12</v>
      </c>
      <c r="F412" s="304">
        <f>HLOOKUP($C412,$BZ$2:$CM$3,2,0)</f>
        <v>13238.9</v>
      </c>
      <c r="G412" s="113">
        <f>D412*E412*F412</f>
        <v>0</v>
      </c>
      <c r="H412" s="166"/>
      <c r="I412" s="114" t="s">
        <v>496</v>
      </c>
      <c r="J412" s="114" t="str">
        <f>VLOOKUP(I412,Presupuesto!$B$11:$C$565,2,0)</f>
        <v>SUELDOS Y SALARIOS PERMANENTES</v>
      </c>
      <c r="K412" s="98" t="str">
        <f t="shared" si="10"/>
        <v>Posgrado</v>
      </c>
      <c r="L412" s="98" t="s">
        <v>395</v>
      </c>
    </row>
    <row r="413" spans="3:12" hidden="1">
      <c r="C413" s="171" t="s">
        <v>58</v>
      </c>
      <c r="D413" s="163"/>
      <c r="E413" s="154">
        <v>0</v>
      </c>
      <c r="F413" s="100">
        <f>IF(E412=0,"",(G412/E412)/12*E412)</f>
        <v>0</v>
      </c>
      <c r="G413" s="97">
        <f>F413</f>
        <v>0</v>
      </c>
      <c r="H413" s="164"/>
      <c r="I413" s="116" t="s">
        <v>516</v>
      </c>
      <c r="J413" s="116" t="str">
        <f>VLOOKUP(I413,Presupuesto!$B$11:$C$565,2,0)</f>
        <v>AGUINALDO Y DECIMO CUARTO MES</v>
      </c>
      <c r="K413" s="98" t="str">
        <f t="shared" si="10"/>
        <v>Posgrado</v>
      </c>
      <c r="L413" s="98" t="s">
        <v>395</v>
      </c>
    </row>
    <row r="414" spans="3:12" hidden="1">
      <c r="C414" s="172" t="s">
        <v>59</v>
      </c>
      <c r="D414" s="163"/>
      <c r="E414" s="154">
        <v>0</v>
      </c>
      <c r="F414" s="117">
        <f>IF(E412&lt;6,"",((E412-6)/12)*(G412/E412))</f>
        <v>0</v>
      </c>
      <c r="G414" s="97">
        <f>F414</f>
        <v>0</v>
      </c>
      <c r="H414" s="164"/>
      <c r="I414" s="101" t="s">
        <v>519</v>
      </c>
      <c r="J414" s="101" t="str">
        <f>VLOOKUP(I414,Presupuesto!$B$11:$C$565,2,0)</f>
        <v>DECIMOCUARTO MES</v>
      </c>
      <c r="K414" s="98" t="str">
        <f t="shared" si="10"/>
        <v>Posgrado</v>
      </c>
      <c r="L414" s="98" t="s">
        <v>395</v>
      </c>
    </row>
    <row r="415" spans="3:12" ht="15.75" hidden="1" thickBot="1">
      <c r="C415" s="137" t="s">
        <v>493</v>
      </c>
      <c r="D415" s="199"/>
      <c r="E415" s="152">
        <v>12</v>
      </c>
      <c r="F415" s="304">
        <f>HLOOKUP($C415,$BZ$2:$CM$3,2,0)</f>
        <v>12356.31</v>
      </c>
      <c r="G415" s="113">
        <f>D415*E415*F415</f>
        <v>0</v>
      </c>
      <c r="H415" s="166"/>
      <c r="I415" s="114" t="s">
        <v>496</v>
      </c>
      <c r="J415" s="114" t="str">
        <f>VLOOKUP(I415,Presupuesto!$B$11:$C$565,2,0)</f>
        <v>SUELDOS Y SALARIOS PERMANENTES</v>
      </c>
      <c r="K415" s="98" t="str">
        <f t="shared" ref="K415:K432" si="11">$K$382</f>
        <v>Posgrado</v>
      </c>
      <c r="L415" s="98" t="s">
        <v>395</v>
      </c>
    </row>
    <row r="416" spans="3:12" hidden="1">
      <c r="C416" s="171" t="s">
        <v>58</v>
      </c>
      <c r="D416" s="163"/>
      <c r="E416" s="154">
        <v>0</v>
      </c>
      <c r="F416" s="100">
        <f>IF(E415=0,"",(G415/E415)/12*E415)</f>
        <v>0</v>
      </c>
      <c r="G416" s="97">
        <f>F416</f>
        <v>0</v>
      </c>
      <c r="H416" s="164"/>
      <c r="I416" s="116" t="s">
        <v>516</v>
      </c>
      <c r="J416" s="116" t="str">
        <f>VLOOKUP(I416,Presupuesto!$B$11:$C$565,2,0)</f>
        <v>AGUINALDO Y DECIMO CUARTO MES</v>
      </c>
      <c r="K416" s="98" t="str">
        <f t="shared" si="11"/>
        <v>Posgrado</v>
      </c>
      <c r="L416" s="98" t="s">
        <v>395</v>
      </c>
    </row>
    <row r="417" spans="3:12" hidden="1">
      <c r="C417" s="172" t="s">
        <v>59</v>
      </c>
      <c r="D417" s="163"/>
      <c r="E417" s="154">
        <v>0</v>
      </c>
      <c r="F417" s="117">
        <f>IF(E415&lt;6,"",((E415-6)/12)*(G415/E415))</f>
        <v>0</v>
      </c>
      <c r="G417" s="97">
        <f>F417</f>
        <v>0</v>
      </c>
      <c r="H417" s="164"/>
      <c r="I417" s="101" t="s">
        <v>519</v>
      </c>
      <c r="J417" s="101" t="str">
        <f>VLOOKUP(I417,Presupuesto!$B$11:$C$565,2,0)</f>
        <v>DECIMOCUARTO MES</v>
      </c>
      <c r="K417" s="98" t="str">
        <f t="shared" si="11"/>
        <v>Posgrado</v>
      </c>
      <c r="L417" s="98" t="s">
        <v>395</v>
      </c>
    </row>
    <row r="418" spans="3:12" ht="15.75" hidden="1" thickBot="1">
      <c r="C418" s="137" t="s">
        <v>494</v>
      </c>
      <c r="D418" s="199"/>
      <c r="E418" s="152">
        <v>12</v>
      </c>
      <c r="F418" s="304">
        <f>HLOOKUP($C418,$BZ$2:$CM$3,2,0)</f>
        <v>463.22</v>
      </c>
      <c r="G418" s="113">
        <f>D418*E418*F418</f>
        <v>0</v>
      </c>
      <c r="H418" s="166"/>
      <c r="I418" s="114" t="s">
        <v>496</v>
      </c>
      <c r="J418" s="114" t="str">
        <f>VLOOKUP(I418,Presupuesto!$B$11:$C$565,2,0)</f>
        <v>SUELDOS Y SALARIOS PERMANENTES</v>
      </c>
      <c r="K418" s="98" t="str">
        <f t="shared" si="11"/>
        <v>Posgrado</v>
      </c>
      <c r="L418" s="98" t="s">
        <v>395</v>
      </c>
    </row>
    <row r="419" spans="3:12" hidden="1">
      <c r="C419" s="171" t="s">
        <v>58</v>
      </c>
      <c r="D419" s="163"/>
      <c r="E419" s="154">
        <v>0</v>
      </c>
      <c r="F419" s="100">
        <f>IF(E418=0,"",(G418/E418)/12*E418)</f>
        <v>0</v>
      </c>
      <c r="G419" s="97">
        <f>F419</f>
        <v>0</v>
      </c>
      <c r="H419" s="164"/>
      <c r="I419" s="116" t="s">
        <v>516</v>
      </c>
      <c r="J419" s="116" t="str">
        <f>VLOOKUP(I419,Presupuesto!$B$11:$C$565,2,0)</f>
        <v>AGUINALDO Y DECIMO CUARTO MES</v>
      </c>
      <c r="K419" s="98" t="str">
        <f t="shared" si="11"/>
        <v>Posgrado</v>
      </c>
      <c r="L419" s="98" t="s">
        <v>395</v>
      </c>
    </row>
    <row r="420" spans="3:12" hidden="1">
      <c r="C420" s="172" t="s">
        <v>59</v>
      </c>
      <c r="D420" s="163"/>
      <c r="E420" s="154">
        <v>0</v>
      </c>
      <c r="F420" s="117">
        <f>IF(E418&lt;6,"",((E418-6)/12)*(G418/E418))</f>
        <v>0</v>
      </c>
      <c r="G420" s="97">
        <f>F420</f>
        <v>0</v>
      </c>
      <c r="H420" s="164"/>
      <c r="I420" s="101" t="s">
        <v>519</v>
      </c>
      <c r="J420" s="101" t="str">
        <f>VLOOKUP(I420,Presupuesto!$B$11:$C$565,2,0)</f>
        <v>DECIMOCUARTO MES</v>
      </c>
      <c r="K420" s="98" t="str">
        <f t="shared" si="11"/>
        <v>Posgrado</v>
      </c>
      <c r="L420" s="98" t="s">
        <v>395</v>
      </c>
    </row>
    <row r="421" spans="3:12" ht="15.75" hidden="1" thickBot="1">
      <c r="C421" s="137" t="s">
        <v>495</v>
      </c>
      <c r="D421" s="199"/>
      <c r="E421" s="152">
        <v>12</v>
      </c>
      <c r="F421" s="304">
        <f>HLOOKUP($C421,$BZ$2:$CM$3,2,0)</f>
        <v>2007.3</v>
      </c>
      <c r="G421" s="113">
        <f>D421*E421*F421</f>
        <v>0</v>
      </c>
      <c r="H421" s="166"/>
      <c r="I421" s="114" t="s">
        <v>496</v>
      </c>
      <c r="J421" s="114" t="str">
        <f>VLOOKUP(I421,Presupuesto!$B$11:$C$565,2,0)</f>
        <v>SUELDOS Y SALARIOS PERMANENTES</v>
      </c>
      <c r="K421" s="98" t="str">
        <f t="shared" si="11"/>
        <v>Posgrado</v>
      </c>
      <c r="L421" s="98" t="s">
        <v>395</v>
      </c>
    </row>
    <row r="422" spans="3:12" hidden="1">
      <c r="C422" s="171" t="s">
        <v>58</v>
      </c>
      <c r="D422" s="163"/>
      <c r="E422" s="154">
        <v>0</v>
      </c>
      <c r="F422" s="100">
        <f>IF(E421=0,"",(G421/E421)/12*E421)</f>
        <v>0</v>
      </c>
      <c r="G422" s="97">
        <f>F422</f>
        <v>0</v>
      </c>
      <c r="H422" s="164"/>
      <c r="I422" s="116" t="s">
        <v>516</v>
      </c>
      <c r="J422" s="116" t="str">
        <f>VLOOKUP(I422,Presupuesto!$B$11:$C$565,2,0)</f>
        <v>AGUINALDO Y DECIMO CUARTO MES</v>
      </c>
      <c r="K422" s="98" t="str">
        <f t="shared" si="11"/>
        <v>Posgrado</v>
      </c>
      <c r="L422" s="98" t="s">
        <v>395</v>
      </c>
    </row>
    <row r="423" spans="3:12" hidden="1">
      <c r="C423" s="172" t="s">
        <v>59</v>
      </c>
      <c r="D423" s="163"/>
      <c r="E423" s="154">
        <v>0</v>
      </c>
      <c r="F423" s="117">
        <f>IF(E421&lt;6,"",((E421-6)/12)*(G421/E421))</f>
        <v>0</v>
      </c>
      <c r="G423" s="97">
        <f>F423</f>
        <v>0</v>
      </c>
      <c r="H423" s="164"/>
      <c r="I423" s="101" t="s">
        <v>519</v>
      </c>
      <c r="J423" s="101" t="str">
        <f>VLOOKUP(I423,Presupuesto!$B$11:$C$565,2,0)</f>
        <v>DECIMOCUARTO MES</v>
      </c>
      <c r="K423" s="98" t="str">
        <f t="shared" si="11"/>
        <v>Posgrado</v>
      </c>
      <c r="L423" s="98" t="s">
        <v>395</v>
      </c>
    </row>
    <row r="424" spans="3:12" ht="15.75" hidden="1" thickBot="1">
      <c r="C424" s="140" t="s">
        <v>83</v>
      </c>
      <c r="D424" s="199"/>
      <c r="E424" s="152">
        <v>12</v>
      </c>
      <c r="F424" s="139">
        <v>30000</v>
      </c>
      <c r="G424" s="113">
        <f>D424*E424*F424</f>
        <v>0</v>
      </c>
      <c r="H424" s="166"/>
      <c r="I424" s="114" t="s">
        <v>564</v>
      </c>
      <c r="J424" s="114" t="str">
        <f>VLOOKUP(I424,Presupuesto!$B$11:$C$565,2,0)</f>
        <v>CONTRATOS ESPECIALES</v>
      </c>
      <c r="K424" s="98" t="str">
        <f t="shared" si="11"/>
        <v>Posgrado</v>
      </c>
      <c r="L424" s="98" t="s">
        <v>395</v>
      </c>
    </row>
    <row r="425" spans="3:12" hidden="1">
      <c r="C425" s="171" t="s">
        <v>58</v>
      </c>
      <c r="D425" s="163"/>
      <c r="E425" s="154">
        <v>0</v>
      </c>
      <c r="F425" s="117">
        <f>IF(E424=0,"",(G424/E424)/12*E424)</f>
        <v>0</v>
      </c>
      <c r="G425" s="97">
        <f>F425</f>
        <v>0</v>
      </c>
      <c r="H425" s="164"/>
      <c r="I425" s="101" t="s">
        <v>564</v>
      </c>
      <c r="J425" s="101" t="str">
        <f>VLOOKUP(I425,Presupuesto!$B$11:$C$565,2,0)</f>
        <v>CONTRATOS ESPECIALES</v>
      </c>
      <c r="K425" s="98" t="str">
        <f t="shared" si="11"/>
        <v>Posgrado</v>
      </c>
      <c r="L425" s="98" t="s">
        <v>394</v>
      </c>
    </row>
    <row r="426" spans="3:12" hidden="1">
      <c r="C426" s="172" t="s">
        <v>59</v>
      </c>
      <c r="D426" s="163"/>
      <c r="E426" s="154">
        <v>0</v>
      </c>
      <c r="F426" s="100">
        <f>IF(E424&lt;6,"",((E424-6)/12)*(G424/E424))</f>
        <v>0</v>
      </c>
      <c r="G426" s="97">
        <f>F426</f>
        <v>0</v>
      </c>
      <c r="H426" s="164"/>
      <c r="I426" s="101" t="s">
        <v>564</v>
      </c>
      <c r="J426" s="101" t="str">
        <f>VLOOKUP(I426,Presupuesto!$B$11:$C$565,2,0)</f>
        <v>CONTRATOS ESPECIALES</v>
      </c>
      <c r="K426" s="98" t="str">
        <f t="shared" si="11"/>
        <v>Posgrado</v>
      </c>
      <c r="L426" s="98" t="s">
        <v>399</v>
      </c>
    </row>
    <row r="427" spans="3:12" ht="15.75" hidden="1" thickBot="1">
      <c r="C427" s="140" t="s">
        <v>60</v>
      </c>
      <c r="D427" s="199"/>
      <c r="E427" s="152">
        <v>12</v>
      </c>
      <c r="F427" s="118">
        <v>30000</v>
      </c>
      <c r="G427" s="113">
        <f>D427*E427*F427</f>
        <v>0</v>
      </c>
      <c r="H427" s="166"/>
      <c r="I427" s="114" t="s">
        <v>705</v>
      </c>
      <c r="J427" s="114" t="str">
        <f>VLOOKUP(I427,Presupuesto!$B$11:$C$565,2,0)</f>
        <v>OTROS SERVICIOS TECNICOS Y PROFESIONALES</v>
      </c>
      <c r="K427" s="98" t="str">
        <f t="shared" si="11"/>
        <v>Posgrado</v>
      </c>
      <c r="L427" s="98" t="s">
        <v>394</v>
      </c>
    </row>
    <row r="428" spans="3:12" hidden="1">
      <c r="C428" s="171" t="s">
        <v>58</v>
      </c>
      <c r="D428" s="163"/>
      <c r="E428" s="154">
        <v>0</v>
      </c>
      <c r="F428" s="100">
        <v>0</v>
      </c>
      <c r="G428" s="97">
        <f>F428</f>
        <v>0</v>
      </c>
      <c r="H428" s="164"/>
      <c r="I428" s="101" t="s">
        <v>705</v>
      </c>
      <c r="J428" s="101" t="str">
        <f>VLOOKUP(I428,Presupuesto!$B$11:$C$565,2,0)</f>
        <v>OTROS SERVICIOS TECNICOS Y PROFESIONALES</v>
      </c>
      <c r="K428" s="98" t="str">
        <f t="shared" si="11"/>
        <v>Posgrado</v>
      </c>
      <c r="L428" s="98" t="s">
        <v>394</v>
      </c>
    </row>
    <row r="429" spans="3:12" hidden="1">
      <c r="C429" s="172" t="s">
        <v>59</v>
      </c>
      <c r="D429" s="163"/>
      <c r="E429" s="154">
        <v>0</v>
      </c>
      <c r="F429" s="100">
        <v>0</v>
      </c>
      <c r="G429" s="97">
        <f>F429</f>
        <v>0</v>
      </c>
      <c r="H429" s="164"/>
      <c r="I429" s="101" t="s">
        <v>705</v>
      </c>
      <c r="J429" s="101" t="str">
        <f>VLOOKUP(I429,Presupuesto!$B$11:$C$565,2,0)</f>
        <v>OTROS SERVICIOS TECNICOS Y PROFESIONALES</v>
      </c>
      <c r="K429" s="98" t="str">
        <f t="shared" si="11"/>
        <v>Posgrado</v>
      </c>
      <c r="L429" s="98" t="s">
        <v>394</v>
      </c>
    </row>
    <row r="430" spans="3:12" ht="15.75" hidden="1" thickBot="1">
      <c r="C430" s="140" t="s">
        <v>61</v>
      </c>
      <c r="D430" s="199"/>
      <c r="E430" s="152">
        <v>12</v>
      </c>
      <c r="F430" s="118">
        <v>30000</v>
      </c>
      <c r="G430" s="113">
        <f>D430*E430*F430</f>
        <v>0</v>
      </c>
      <c r="H430" s="166"/>
      <c r="I430" s="114" t="s">
        <v>496</v>
      </c>
      <c r="J430" s="114" t="str">
        <f>VLOOKUP(I430,Presupuesto!$B$11:$C$565,2,0)</f>
        <v>SUELDOS Y SALARIOS PERMANENTES</v>
      </c>
      <c r="K430" s="98" t="str">
        <f t="shared" si="11"/>
        <v>Posgrado</v>
      </c>
      <c r="L430" s="98" t="s">
        <v>394</v>
      </c>
    </row>
    <row r="431" spans="3:12" hidden="1">
      <c r="C431" s="171" t="s">
        <v>58</v>
      </c>
      <c r="D431" s="169"/>
      <c r="E431" s="131">
        <v>0</v>
      </c>
      <c r="F431" s="119">
        <f>IF(E430=0,"",(G430/E430)/12*E430)</f>
        <v>0</v>
      </c>
      <c r="G431" s="120">
        <f>F431</f>
        <v>0</v>
      </c>
      <c r="H431" s="164"/>
      <c r="I431" s="101" t="s">
        <v>516</v>
      </c>
      <c r="J431" s="101" t="str">
        <f>VLOOKUP(I431,Presupuesto!$B$11:$C$565,2,0)</f>
        <v>AGUINALDO Y DECIMO CUARTO MES</v>
      </c>
      <c r="K431" s="98" t="str">
        <f t="shared" si="11"/>
        <v>Posgrado</v>
      </c>
      <c r="L431" s="98" t="s">
        <v>394</v>
      </c>
    </row>
    <row r="432" spans="3:12" ht="15.75" hidden="1" thickBot="1">
      <c r="C432" s="173" t="s">
        <v>59</v>
      </c>
      <c r="D432" s="162"/>
      <c r="E432" s="132">
        <v>0</v>
      </c>
      <c r="F432" s="105">
        <f>IF(E430&lt;6,"",((E430-6)/12)*(G430/E430))</f>
        <v>0</v>
      </c>
      <c r="G432" s="105">
        <f>F432</f>
        <v>0</v>
      </c>
      <c r="H432" s="162"/>
      <c r="I432" s="106" t="s">
        <v>519</v>
      </c>
      <c r="J432" s="124" t="str">
        <f>VLOOKUP(I432,Presupuesto!$B$11:$C$565,2,0)</f>
        <v>DECIMOCUARTO MES</v>
      </c>
      <c r="K432" s="106" t="str">
        <f t="shared" si="11"/>
        <v>Posgrado</v>
      </c>
      <c r="L432" s="124" t="s">
        <v>394</v>
      </c>
    </row>
    <row r="434" spans="3:12" ht="15.75" thickBot="1">
      <c r="K434" s="153"/>
    </row>
    <row r="435" spans="3:12" ht="15.75" thickBot="1">
      <c r="C435" s="69" t="s">
        <v>43</v>
      </c>
      <c r="D435" s="30">
        <f>SUM(G442:G492)</f>
        <v>0</v>
      </c>
      <c r="E435" s="93"/>
      <c r="F435" s="93"/>
      <c r="G435" s="93"/>
      <c r="H435" s="76"/>
      <c r="I435" s="76"/>
      <c r="J435" s="76"/>
      <c r="K435" s="153"/>
    </row>
    <row r="436" spans="3:12">
      <c r="D436" s="31"/>
      <c r="E436" s="93"/>
      <c r="F436" s="93"/>
      <c r="G436" s="93"/>
      <c r="H436" s="76"/>
      <c r="I436" s="76"/>
      <c r="J436" s="76"/>
      <c r="K436" s="153"/>
    </row>
    <row r="437" spans="3:12">
      <c r="D437" s="31"/>
      <c r="E437" s="93"/>
      <c r="F437" s="93"/>
      <c r="G437" s="93"/>
      <c r="H437" s="76"/>
      <c r="I437" s="76"/>
      <c r="J437" s="76"/>
      <c r="K437" s="153"/>
    </row>
    <row r="438" spans="3:12" ht="15.75">
      <c r="C438" s="202" t="s">
        <v>392</v>
      </c>
      <c r="D438" s="364"/>
      <c r="E438" s="93"/>
      <c r="F438" s="93"/>
      <c r="G438" s="93"/>
      <c r="H438" s="76"/>
      <c r="I438" s="76"/>
      <c r="J438" s="76"/>
      <c r="K438" s="153"/>
    </row>
    <row r="439" spans="3:12" ht="18.75">
      <c r="C439" s="210" t="e">
        <f>IFERROR(VLOOKUP(D438,'1. Desarrollo e Innov. Curricu.'!$E:$F,2,FALSE),IFERROR(VLOOKUP(D438,'2. Investigación Científica'!$E:$F,2,FALSE),IFERROR(VLOOKUP(D438,'3. Vinculación Univ. Sociedad'!$E:$F,2,FALSE),IFERROR(VLOOKUP(D438,'4. Docencia y Profesorado Univ.'!$E:$F,2,FALSE),IFERROR(VLOOKUP(D438,'5. Estudiantes y Graduados'!$E:$F,2,FALSE),IFERROR(VLOOKUP(D438,'11. Gestion Administrativa'!$E:$F,2,FALSE),IFERROR(VLOOKUP(D438,'13. Gestión Académica'!$E:$F,2,FALSE),IFERROR(VLOOKUP(D438,'8. Asegura. de la Calid. y M'!$E:$F,2,FALSE),IFERROR(VLOOKUP(D438,'6. Gestión del Conocimiento'!$E:$F,2,FALSE),IFERROR(VLOOKUP(D438,'15. Gobernabilidad y Proceso...'!$E:$F,2,FALSE),IFERROR(VLOOKUP(D438,'12. Gestión del Talento Humano'!$E:$F,2,FALSE),IFERROR(VLOOKUP(D438,'14. Internacional... de la E.S.'!$E:$F,2,FALSE),IFERROR(VLOOKUP(D438,'10. Posgrado'!$E:$F,2,FALSE),IFERROR(VLOOKUP(D438,'17. Gestión TIC'!$E:$F,2,FALSE),IFERROR(VLOOKUP(D438,'16. Desa. del Sistema Educ.Sup.'!$E:$F,2,FALSE),IFERROR(VLOOKUP(D438,'9. Cultura de Inno. Insti...'!$E:$F,2,FALSE),VLOOKUP(D438,'7. Lo Esencial de la Reforma U.'!$E:$F,2,0)))))))))))))))))</f>
        <v>#N/A</v>
      </c>
      <c r="D439" s="31"/>
      <c r="E439" s="93"/>
      <c r="F439" s="93"/>
      <c r="G439" s="93"/>
      <c r="H439" s="76"/>
      <c r="I439" s="76"/>
      <c r="J439" s="76"/>
      <c r="K439" s="153"/>
    </row>
    <row r="440" spans="3:12" ht="15.75" thickBot="1">
      <c r="C440" s="177"/>
      <c r="D440" s="31"/>
      <c r="E440" s="93"/>
      <c r="F440" s="93"/>
      <c r="G440" s="93"/>
      <c r="H440" s="76"/>
      <c r="I440" s="76"/>
      <c r="J440" s="76"/>
      <c r="K440" s="153"/>
    </row>
    <row r="441" spans="3:12" ht="30.75" thickBot="1">
      <c r="C441" s="134" t="s">
        <v>44</v>
      </c>
      <c r="D441" s="138" t="s">
        <v>55</v>
      </c>
      <c r="E441" s="170" t="s">
        <v>56</v>
      </c>
      <c r="F441" s="138" t="s">
        <v>57</v>
      </c>
      <c r="G441" s="135" t="s">
        <v>27</v>
      </c>
      <c r="H441" s="133" t="s">
        <v>131</v>
      </c>
      <c r="I441" s="136" t="s">
        <v>46</v>
      </c>
      <c r="J441" s="136" t="s">
        <v>132</v>
      </c>
      <c r="K441" s="136" t="s">
        <v>410</v>
      </c>
      <c r="L441" s="136" t="s">
        <v>411</v>
      </c>
    </row>
    <row r="442" spans="3:12" ht="15.75" hidden="1" thickBot="1">
      <c r="C442" s="137" t="s">
        <v>482</v>
      </c>
      <c r="D442" s="199"/>
      <c r="E442" s="152">
        <v>12</v>
      </c>
      <c r="F442" s="304">
        <f>HLOOKUP($C442,$BZ$2:$CM$3,2,0)</f>
        <v>43674.39</v>
      </c>
      <c r="G442" s="113">
        <f>D442*E442*F442</f>
        <v>0</v>
      </c>
      <c r="H442" s="166"/>
      <c r="I442" s="114" t="s">
        <v>496</v>
      </c>
      <c r="J442" s="114" t="str">
        <f>VLOOKUP(I442,Presupuesto!$B$11:$C$565,2,0)</f>
        <v>SUELDOS Y SALARIOS PERMANENTES</v>
      </c>
      <c r="K442" s="218" t="s">
        <v>1454</v>
      </c>
      <c r="L442" s="98" t="s">
        <v>394</v>
      </c>
    </row>
    <row r="443" spans="3:12" hidden="1">
      <c r="C443" s="171" t="s">
        <v>58</v>
      </c>
      <c r="D443" s="163"/>
      <c r="E443" s="154">
        <v>0</v>
      </c>
      <c r="F443" s="100">
        <f>IF(E442=0,"",(G442/E442)/12*E442)</f>
        <v>0</v>
      </c>
      <c r="G443" s="97">
        <f>F443</f>
        <v>0</v>
      </c>
      <c r="H443" s="164"/>
      <c r="I443" s="116" t="s">
        <v>516</v>
      </c>
      <c r="J443" s="116" t="str">
        <f>VLOOKUP(I443,Presupuesto!$B$11:$C$565,2,0)</f>
        <v>AGUINALDO Y DECIMO CUARTO MES</v>
      </c>
      <c r="K443" s="98" t="str">
        <f t="shared" ref="K443:K474" si="12">$K$442</f>
        <v>Posgrado</v>
      </c>
      <c r="L443" s="98" t="s">
        <v>412</v>
      </c>
    </row>
    <row r="444" spans="3:12" hidden="1">
      <c r="C444" s="172" t="s">
        <v>59</v>
      </c>
      <c r="D444" s="163"/>
      <c r="E444" s="154">
        <v>0</v>
      </c>
      <c r="F444" s="117">
        <f>IF(E442&lt;6,"",((E442-6)/12)*(G442/E442))</f>
        <v>0</v>
      </c>
      <c r="G444" s="97">
        <f>F444</f>
        <v>0</v>
      </c>
      <c r="H444" s="164"/>
      <c r="I444" s="101" t="s">
        <v>519</v>
      </c>
      <c r="J444" s="101" t="str">
        <f>VLOOKUP(I444,Presupuesto!$B$11:$C$565,2,0)</f>
        <v>DECIMOCUARTO MES</v>
      </c>
      <c r="K444" s="98" t="str">
        <f t="shared" si="12"/>
        <v>Posgrado</v>
      </c>
      <c r="L444" s="98" t="s">
        <v>395</v>
      </c>
    </row>
    <row r="445" spans="3:12" ht="15.75" hidden="1" thickBot="1">
      <c r="C445" s="137" t="s">
        <v>483</v>
      </c>
      <c r="D445" s="199"/>
      <c r="E445" s="152">
        <v>12</v>
      </c>
      <c r="F445" s="304">
        <f>HLOOKUP($C445,$BZ$2:$CM$3,2,0)</f>
        <v>39703.99</v>
      </c>
      <c r="G445" s="113">
        <f>D445*E445*F445</f>
        <v>0</v>
      </c>
      <c r="H445" s="166"/>
      <c r="I445" s="114" t="s">
        <v>496</v>
      </c>
      <c r="J445" s="114" t="str">
        <f>VLOOKUP(I445,Presupuesto!$B$11:$C$565,2,0)</f>
        <v>SUELDOS Y SALARIOS PERMANENTES</v>
      </c>
      <c r="K445" s="98" t="str">
        <f t="shared" si="12"/>
        <v>Posgrado</v>
      </c>
      <c r="L445" s="98" t="s">
        <v>395</v>
      </c>
    </row>
    <row r="446" spans="3:12" hidden="1">
      <c r="C446" s="171" t="s">
        <v>58</v>
      </c>
      <c r="D446" s="163"/>
      <c r="E446" s="154">
        <v>0</v>
      </c>
      <c r="F446" s="100">
        <f>IF(E445=0,"",(G445/E445)/12*E445)</f>
        <v>0</v>
      </c>
      <c r="G446" s="97">
        <f>F446</f>
        <v>0</v>
      </c>
      <c r="H446" s="164"/>
      <c r="I446" s="116" t="s">
        <v>516</v>
      </c>
      <c r="J446" s="116" t="str">
        <f>VLOOKUP(I446,Presupuesto!$B$11:$C$565,2,0)</f>
        <v>AGUINALDO Y DECIMO CUARTO MES</v>
      </c>
      <c r="K446" s="98" t="str">
        <f t="shared" si="12"/>
        <v>Posgrado</v>
      </c>
      <c r="L446" s="98" t="s">
        <v>395</v>
      </c>
    </row>
    <row r="447" spans="3:12" hidden="1">
      <c r="C447" s="172" t="s">
        <v>59</v>
      </c>
      <c r="D447" s="163"/>
      <c r="E447" s="154">
        <v>0</v>
      </c>
      <c r="F447" s="117">
        <f>IF(E445&lt;6,"",((E445-6)/12)*(G445/E445))</f>
        <v>0</v>
      </c>
      <c r="G447" s="97">
        <f>F447</f>
        <v>0</v>
      </c>
      <c r="H447" s="164"/>
      <c r="I447" s="101" t="s">
        <v>519</v>
      </c>
      <c r="J447" s="101" t="str">
        <f>VLOOKUP(I447,Presupuesto!$B$11:$C$565,2,0)</f>
        <v>DECIMOCUARTO MES</v>
      </c>
      <c r="K447" s="98" t="str">
        <f t="shared" si="12"/>
        <v>Posgrado</v>
      </c>
      <c r="L447" s="98" t="s">
        <v>395</v>
      </c>
    </row>
    <row r="448" spans="3:12" ht="15.75" hidden="1" thickBot="1">
      <c r="C448" s="137" t="s">
        <v>484</v>
      </c>
      <c r="D448" s="199"/>
      <c r="E448" s="152">
        <v>12</v>
      </c>
      <c r="F448" s="304">
        <f>HLOOKUP($C448,$BZ$2:$CM$3,2,0)</f>
        <v>35733.589999999997</v>
      </c>
      <c r="G448" s="113">
        <f>D448*E448*F448</f>
        <v>0</v>
      </c>
      <c r="H448" s="166"/>
      <c r="I448" s="114" t="s">
        <v>496</v>
      </c>
      <c r="J448" s="114" t="str">
        <f>VLOOKUP(I448,Presupuesto!$B$11:$C$565,2,0)</f>
        <v>SUELDOS Y SALARIOS PERMANENTES</v>
      </c>
      <c r="K448" s="98" t="str">
        <f t="shared" si="12"/>
        <v>Posgrado</v>
      </c>
      <c r="L448" s="98" t="s">
        <v>395</v>
      </c>
    </row>
    <row r="449" spans="3:12" hidden="1">
      <c r="C449" s="171" t="s">
        <v>58</v>
      </c>
      <c r="D449" s="163"/>
      <c r="E449" s="154">
        <v>0</v>
      </c>
      <c r="F449" s="100">
        <f>IF(E448=0,"",(G448/E448)/12*E448)</f>
        <v>0</v>
      </c>
      <c r="G449" s="97">
        <f>F449</f>
        <v>0</v>
      </c>
      <c r="H449" s="164"/>
      <c r="I449" s="116" t="s">
        <v>516</v>
      </c>
      <c r="J449" s="116" t="str">
        <f>VLOOKUP(I449,Presupuesto!$B$11:$C$565,2,0)</f>
        <v>AGUINALDO Y DECIMO CUARTO MES</v>
      </c>
      <c r="K449" s="98" t="str">
        <f t="shared" si="12"/>
        <v>Posgrado</v>
      </c>
      <c r="L449" s="98" t="s">
        <v>395</v>
      </c>
    </row>
    <row r="450" spans="3:12" hidden="1">
      <c r="C450" s="172" t="s">
        <v>59</v>
      </c>
      <c r="D450" s="163"/>
      <c r="E450" s="154">
        <v>0</v>
      </c>
      <c r="F450" s="117">
        <f>IF(E448&lt;6,"",((E448-6)/12)*(G448/E448))</f>
        <v>0</v>
      </c>
      <c r="G450" s="97">
        <f>F450</f>
        <v>0</v>
      </c>
      <c r="H450" s="164"/>
      <c r="I450" s="101" t="s">
        <v>519</v>
      </c>
      <c r="J450" s="101" t="str">
        <f>VLOOKUP(I450,Presupuesto!$B$11:$C$565,2,0)</f>
        <v>DECIMOCUARTO MES</v>
      </c>
      <c r="K450" s="98" t="str">
        <f t="shared" si="12"/>
        <v>Posgrado</v>
      </c>
      <c r="L450" s="98" t="s">
        <v>395</v>
      </c>
    </row>
    <row r="451" spans="3:12" ht="15.75" hidden="1" thickBot="1">
      <c r="C451" s="137" t="s">
        <v>485</v>
      </c>
      <c r="D451" s="199"/>
      <c r="E451" s="152">
        <v>12</v>
      </c>
      <c r="F451" s="304">
        <f>HLOOKUP($C451,$BZ$2:$CM$3,2,0)</f>
        <v>31763.19</v>
      </c>
      <c r="G451" s="113">
        <f>D451*E451*F451</f>
        <v>0</v>
      </c>
      <c r="H451" s="166"/>
      <c r="I451" s="114" t="s">
        <v>496</v>
      </c>
      <c r="J451" s="114" t="str">
        <f>VLOOKUP(I451,Presupuesto!$B$11:$C$565,2,0)</f>
        <v>SUELDOS Y SALARIOS PERMANENTES</v>
      </c>
      <c r="K451" s="98" t="str">
        <f t="shared" si="12"/>
        <v>Posgrado</v>
      </c>
      <c r="L451" s="98" t="s">
        <v>395</v>
      </c>
    </row>
    <row r="452" spans="3:12" hidden="1">
      <c r="C452" s="171" t="s">
        <v>58</v>
      </c>
      <c r="D452" s="163"/>
      <c r="E452" s="154">
        <v>0</v>
      </c>
      <c r="F452" s="100">
        <f>IF(E451=0,"",(G451/E451)/12*E451)</f>
        <v>0</v>
      </c>
      <c r="G452" s="97">
        <f>F452</f>
        <v>0</v>
      </c>
      <c r="H452" s="164"/>
      <c r="I452" s="116" t="s">
        <v>516</v>
      </c>
      <c r="J452" s="116" t="str">
        <f>VLOOKUP(I452,Presupuesto!$B$11:$C$565,2,0)</f>
        <v>AGUINALDO Y DECIMO CUARTO MES</v>
      </c>
      <c r="K452" s="98" t="str">
        <f t="shared" si="12"/>
        <v>Posgrado</v>
      </c>
      <c r="L452" s="98" t="s">
        <v>395</v>
      </c>
    </row>
    <row r="453" spans="3:12" hidden="1">
      <c r="C453" s="172" t="s">
        <v>59</v>
      </c>
      <c r="D453" s="163"/>
      <c r="E453" s="154">
        <v>0</v>
      </c>
      <c r="F453" s="117">
        <f>IF(E451&lt;6,"",((E451-6)/12)*(G451/E451))</f>
        <v>0</v>
      </c>
      <c r="G453" s="97">
        <f>F453</f>
        <v>0</v>
      </c>
      <c r="H453" s="164"/>
      <c r="I453" s="101" t="s">
        <v>519</v>
      </c>
      <c r="J453" s="101" t="str">
        <f>VLOOKUP(I453,Presupuesto!$B$11:$C$565,2,0)</f>
        <v>DECIMOCUARTO MES</v>
      </c>
      <c r="K453" s="98" t="str">
        <f t="shared" si="12"/>
        <v>Posgrado</v>
      </c>
      <c r="L453" s="98" t="s">
        <v>395</v>
      </c>
    </row>
    <row r="454" spans="3:12" ht="15.75" hidden="1" thickBot="1">
      <c r="C454" s="137" t="s">
        <v>486</v>
      </c>
      <c r="D454" s="199"/>
      <c r="E454" s="152">
        <v>12</v>
      </c>
      <c r="F454" s="304">
        <f>HLOOKUP($C454,$BZ$2:$CM$3,2,0)</f>
        <v>29777.99</v>
      </c>
      <c r="G454" s="113">
        <f>D454*E454*F454</f>
        <v>0</v>
      </c>
      <c r="H454" s="166"/>
      <c r="I454" s="114" t="s">
        <v>496</v>
      </c>
      <c r="J454" s="114" t="str">
        <f>VLOOKUP(I454,Presupuesto!$B$11:$C$565,2,0)</f>
        <v>SUELDOS Y SALARIOS PERMANENTES</v>
      </c>
      <c r="K454" s="98" t="str">
        <f t="shared" si="12"/>
        <v>Posgrado</v>
      </c>
      <c r="L454" s="98" t="s">
        <v>395</v>
      </c>
    </row>
    <row r="455" spans="3:12" hidden="1">
      <c r="C455" s="171" t="s">
        <v>58</v>
      </c>
      <c r="D455" s="163"/>
      <c r="E455" s="154">
        <v>0</v>
      </c>
      <c r="F455" s="100">
        <f>IF(E454=0,"",(G454/E454)/12*E454)</f>
        <v>0</v>
      </c>
      <c r="G455" s="97">
        <f>F455</f>
        <v>0</v>
      </c>
      <c r="H455" s="164"/>
      <c r="I455" s="116" t="s">
        <v>516</v>
      </c>
      <c r="J455" s="116" t="str">
        <f>VLOOKUP(I455,Presupuesto!$B$11:$C$565,2,0)</f>
        <v>AGUINALDO Y DECIMO CUARTO MES</v>
      </c>
      <c r="K455" s="98" t="str">
        <f t="shared" si="12"/>
        <v>Posgrado</v>
      </c>
      <c r="L455" s="98" t="s">
        <v>395</v>
      </c>
    </row>
    <row r="456" spans="3:12" hidden="1">
      <c r="C456" s="172" t="s">
        <v>59</v>
      </c>
      <c r="D456" s="163"/>
      <c r="E456" s="154">
        <v>0</v>
      </c>
      <c r="F456" s="117">
        <f>IF(E454&lt;6,"",((E454-6)/12)*(G454/E454))</f>
        <v>0</v>
      </c>
      <c r="G456" s="97">
        <f>F456</f>
        <v>0</v>
      </c>
      <c r="H456" s="164"/>
      <c r="I456" s="101" t="s">
        <v>519</v>
      </c>
      <c r="J456" s="101" t="str">
        <f>VLOOKUP(I456,Presupuesto!$B$11:$C$565,2,0)</f>
        <v>DECIMOCUARTO MES</v>
      </c>
      <c r="K456" s="98" t="str">
        <f t="shared" si="12"/>
        <v>Posgrado</v>
      </c>
      <c r="L456" s="98" t="s">
        <v>395</v>
      </c>
    </row>
    <row r="457" spans="3:12" ht="15.75" hidden="1" thickBot="1">
      <c r="C457" s="137" t="s">
        <v>487</v>
      </c>
      <c r="D457" s="199"/>
      <c r="E457" s="152">
        <v>12</v>
      </c>
      <c r="F457" s="304">
        <f>HLOOKUP($C457,$BZ$2:$CM$3,2,0)</f>
        <v>27792.79</v>
      </c>
      <c r="G457" s="113">
        <f>D457*E457*F457</f>
        <v>0</v>
      </c>
      <c r="H457" s="166"/>
      <c r="I457" s="114" t="s">
        <v>496</v>
      </c>
      <c r="J457" s="114" t="str">
        <f>VLOOKUP(I457,Presupuesto!$B$11:$C$565,2,0)</f>
        <v>SUELDOS Y SALARIOS PERMANENTES</v>
      </c>
      <c r="K457" s="98" t="str">
        <f t="shared" si="12"/>
        <v>Posgrado</v>
      </c>
      <c r="L457" s="98" t="s">
        <v>395</v>
      </c>
    </row>
    <row r="458" spans="3:12" hidden="1">
      <c r="C458" s="171" t="s">
        <v>58</v>
      </c>
      <c r="D458" s="163"/>
      <c r="E458" s="154">
        <v>0</v>
      </c>
      <c r="F458" s="100">
        <f>IF(E457=0,"",(G457/E457)/12*E457)</f>
        <v>0</v>
      </c>
      <c r="G458" s="97">
        <f>F458</f>
        <v>0</v>
      </c>
      <c r="H458" s="164"/>
      <c r="I458" s="116" t="s">
        <v>516</v>
      </c>
      <c r="J458" s="116" t="str">
        <f>VLOOKUP(I458,Presupuesto!$B$11:$C$565,2,0)</f>
        <v>AGUINALDO Y DECIMO CUARTO MES</v>
      </c>
      <c r="K458" s="98" t="str">
        <f t="shared" si="12"/>
        <v>Posgrado</v>
      </c>
      <c r="L458" s="98" t="s">
        <v>395</v>
      </c>
    </row>
    <row r="459" spans="3:12" hidden="1">
      <c r="C459" s="172" t="s">
        <v>59</v>
      </c>
      <c r="D459" s="163"/>
      <c r="E459" s="154">
        <v>0</v>
      </c>
      <c r="F459" s="117">
        <f>IF(E457&lt;6,"",((E457-6)/12)*(G457/E457))</f>
        <v>0</v>
      </c>
      <c r="G459" s="97">
        <f>F459</f>
        <v>0</v>
      </c>
      <c r="H459" s="164"/>
      <c r="I459" s="101" t="s">
        <v>519</v>
      </c>
      <c r="J459" s="101" t="str">
        <f>VLOOKUP(I459,Presupuesto!$B$11:$C$565,2,0)</f>
        <v>DECIMOCUARTO MES</v>
      </c>
      <c r="K459" s="98" t="str">
        <f t="shared" si="12"/>
        <v>Posgrado</v>
      </c>
      <c r="L459" s="98" t="s">
        <v>395</v>
      </c>
    </row>
    <row r="460" spans="3:12" ht="15.75" hidden="1" thickBot="1">
      <c r="C460" s="137" t="s">
        <v>488</v>
      </c>
      <c r="D460" s="199"/>
      <c r="E460" s="152">
        <v>12</v>
      </c>
      <c r="F460" s="304">
        <f>HLOOKUP($C460,$BZ$2:$CM$3,2,0)</f>
        <v>18859.39</v>
      </c>
      <c r="G460" s="113">
        <f>D460*E460*F460</f>
        <v>0</v>
      </c>
      <c r="H460" s="166"/>
      <c r="I460" s="114" t="s">
        <v>496</v>
      </c>
      <c r="J460" s="114" t="str">
        <f>VLOOKUP(I460,Presupuesto!$B$11:$C$565,2,0)</f>
        <v>SUELDOS Y SALARIOS PERMANENTES</v>
      </c>
      <c r="K460" s="98" t="str">
        <f t="shared" si="12"/>
        <v>Posgrado</v>
      </c>
      <c r="L460" s="98" t="s">
        <v>395</v>
      </c>
    </row>
    <row r="461" spans="3:12" hidden="1">
      <c r="C461" s="171" t="s">
        <v>58</v>
      </c>
      <c r="D461" s="163"/>
      <c r="E461" s="154">
        <v>0</v>
      </c>
      <c r="F461" s="100">
        <f>IF(E460=0,"",(G460/E460)/12*E460)</f>
        <v>0</v>
      </c>
      <c r="G461" s="97">
        <f>F461</f>
        <v>0</v>
      </c>
      <c r="H461" s="164"/>
      <c r="I461" s="116" t="s">
        <v>516</v>
      </c>
      <c r="J461" s="116" t="str">
        <f>VLOOKUP(I461,Presupuesto!$B$11:$C$565,2,0)</f>
        <v>AGUINALDO Y DECIMO CUARTO MES</v>
      </c>
      <c r="K461" s="98" t="str">
        <f t="shared" si="12"/>
        <v>Posgrado</v>
      </c>
      <c r="L461" s="98" t="s">
        <v>395</v>
      </c>
    </row>
    <row r="462" spans="3:12" hidden="1">
      <c r="C462" s="172" t="s">
        <v>59</v>
      </c>
      <c r="D462" s="163"/>
      <c r="E462" s="154">
        <v>0</v>
      </c>
      <c r="F462" s="117">
        <f>IF(E460&lt;6,"",((E460-6)/12)*(G460/E460))</f>
        <v>0</v>
      </c>
      <c r="G462" s="97">
        <f>F462</f>
        <v>0</v>
      </c>
      <c r="H462" s="164"/>
      <c r="I462" s="101" t="s">
        <v>519</v>
      </c>
      <c r="J462" s="101" t="str">
        <f>VLOOKUP(I462,Presupuesto!$B$11:$C$565,2,0)</f>
        <v>DECIMOCUARTO MES</v>
      </c>
      <c r="K462" s="98" t="str">
        <f t="shared" si="12"/>
        <v>Posgrado</v>
      </c>
      <c r="L462" s="98" t="s">
        <v>395</v>
      </c>
    </row>
    <row r="463" spans="3:12" ht="15.75" hidden="1" thickBot="1">
      <c r="C463" s="137" t="s">
        <v>489</v>
      </c>
      <c r="D463" s="199"/>
      <c r="E463" s="152">
        <v>12</v>
      </c>
      <c r="F463" s="304">
        <f>HLOOKUP($C463,$BZ$2:$CM$3,2,0)</f>
        <v>17866.8</v>
      </c>
      <c r="G463" s="113">
        <f>D463*E463*F463</f>
        <v>0</v>
      </c>
      <c r="H463" s="166"/>
      <c r="I463" s="114" t="s">
        <v>496</v>
      </c>
      <c r="J463" s="114" t="str">
        <f>VLOOKUP(I463,Presupuesto!$B$11:$C$565,2,0)</f>
        <v>SUELDOS Y SALARIOS PERMANENTES</v>
      </c>
      <c r="K463" s="98" t="str">
        <f t="shared" si="12"/>
        <v>Posgrado</v>
      </c>
      <c r="L463" s="98" t="s">
        <v>395</v>
      </c>
    </row>
    <row r="464" spans="3:12" hidden="1">
      <c r="C464" s="171" t="s">
        <v>58</v>
      </c>
      <c r="D464" s="163"/>
      <c r="E464" s="154">
        <v>0</v>
      </c>
      <c r="F464" s="100">
        <f>IF(E463=0,"",(G463/E463)/12*E463)</f>
        <v>0</v>
      </c>
      <c r="G464" s="97">
        <f>F464</f>
        <v>0</v>
      </c>
      <c r="H464" s="164"/>
      <c r="I464" s="116" t="s">
        <v>516</v>
      </c>
      <c r="J464" s="116" t="str">
        <f>VLOOKUP(I464,Presupuesto!$B$11:$C$565,2,0)</f>
        <v>AGUINALDO Y DECIMO CUARTO MES</v>
      </c>
      <c r="K464" s="98" t="str">
        <f t="shared" si="12"/>
        <v>Posgrado</v>
      </c>
      <c r="L464" s="98" t="s">
        <v>395</v>
      </c>
    </row>
    <row r="465" spans="3:12" hidden="1">
      <c r="C465" s="172" t="s">
        <v>59</v>
      </c>
      <c r="D465" s="163"/>
      <c r="E465" s="154">
        <v>0</v>
      </c>
      <c r="F465" s="117">
        <f>IF(E463&lt;6,"",((E463-6)/12)*(G463/E463))</f>
        <v>0</v>
      </c>
      <c r="G465" s="97">
        <f>F465</f>
        <v>0</v>
      </c>
      <c r="H465" s="164"/>
      <c r="I465" s="101" t="s">
        <v>519</v>
      </c>
      <c r="J465" s="101" t="str">
        <f>VLOOKUP(I465,Presupuesto!$B$11:$C$565,2,0)</f>
        <v>DECIMOCUARTO MES</v>
      </c>
      <c r="K465" s="98" t="str">
        <f t="shared" si="12"/>
        <v>Posgrado</v>
      </c>
      <c r="L465" s="98" t="s">
        <v>395</v>
      </c>
    </row>
    <row r="466" spans="3:12" ht="15.75" hidden="1" thickBot="1">
      <c r="C466" s="137" t="s">
        <v>490</v>
      </c>
      <c r="D466" s="199"/>
      <c r="E466" s="152">
        <v>12</v>
      </c>
      <c r="F466" s="304">
        <f>HLOOKUP($C466,$BZ$2:$CM$3,2,0)</f>
        <v>13896.4</v>
      </c>
      <c r="G466" s="113">
        <f>D466*E466*F466</f>
        <v>0</v>
      </c>
      <c r="H466" s="166"/>
      <c r="I466" s="114" t="s">
        <v>496</v>
      </c>
      <c r="J466" s="114" t="str">
        <f>VLOOKUP(I466,Presupuesto!$B$11:$C$565,2,0)</f>
        <v>SUELDOS Y SALARIOS PERMANENTES</v>
      </c>
      <c r="K466" s="98" t="str">
        <f t="shared" si="12"/>
        <v>Posgrado</v>
      </c>
      <c r="L466" s="98" t="s">
        <v>395</v>
      </c>
    </row>
    <row r="467" spans="3:12" hidden="1">
      <c r="C467" s="171" t="s">
        <v>58</v>
      </c>
      <c r="D467" s="163"/>
      <c r="E467" s="154">
        <v>0</v>
      </c>
      <c r="F467" s="100">
        <f>IF(E466=0,"",(G466/E466)/12*E466)</f>
        <v>0</v>
      </c>
      <c r="G467" s="97">
        <f>F467</f>
        <v>0</v>
      </c>
      <c r="H467" s="164"/>
      <c r="I467" s="116" t="s">
        <v>516</v>
      </c>
      <c r="J467" s="116" t="str">
        <f>VLOOKUP(I467,Presupuesto!$B$11:$C$565,2,0)</f>
        <v>AGUINALDO Y DECIMO CUARTO MES</v>
      </c>
      <c r="K467" s="98" t="str">
        <f t="shared" si="12"/>
        <v>Posgrado</v>
      </c>
      <c r="L467" s="98" t="s">
        <v>395</v>
      </c>
    </row>
    <row r="468" spans="3:12" hidden="1">
      <c r="C468" s="172" t="s">
        <v>59</v>
      </c>
      <c r="D468" s="163"/>
      <c r="E468" s="154">
        <v>0</v>
      </c>
      <c r="F468" s="117">
        <f>IF(E466&lt;6,"",((E466-6)/12)*(G466/E466))</f>
        <v>0</v>
      </c>
      <c r="G468" s="97">
        <f>F468</f>
        <v>0</v>
      </c>
      <c r="H468" s="164"/>
      <c r="I468" s="101" t="s">
        <v>519</v>
      </c>
      <c r="J468" s="101" t="str">
        <f>VLOOKUP(I468,Presupuesto!$B$11:$C$565,2,0)</f>
        <v>DECIMOCUARTO MES</v>
      </c>
      <c r="K468" s="98" t="str">
        <f t="shared" si="12"/>
        <v>Posgrado</v>
      </c>
      <c r="L468" s="98" t="s">
        <v>395</v>
      </c>
    </row>
    <row r="469" spans="3:12" ht="15.75" hidden="1" thickBot="1">
      <c r="C469" s="137" t="s">
        <v>491</v>
      </c>
      <c r="D469" s="199"/>
      <c r="E469" s="152">
        <v>12</v>
      </c>
      <c r="F469" s="304">
        <f>HLOOKUP($C469,$BZ$2:$CM$3,2,0)</f>
        <v>15004.09</v>
      </c>
      <c r="G469" s="113">
        <f>D469*E469*F469</f>
        <v>0</v>
      </c>
      <c r="H469" s="166"/>
      <c r="I469" s="114" t="s">
        <v>496</v>
      </c>
      <c r="J469" s="114" t="str">
        <f>VLOOKUP(I469,Presupuesto!$B$11:$C$565,2,0)</f>
        <v>SUELDOS Y SALARIOS PERMANENTES</v>
      </c>
      <c r="K469" s="98" t="str">
        <f t="shared" si="12"/>
        <v>Posgrado</v>
      </c>
      <c r="L469" s="98" t="s">
        <v>395</v>
      </c>
    </row>
    <row r="470" spans="3:12" hidden="1">
      <c r="C470" s="171" t="s">
        <v>58</v>
      </c>
      <c r="D470" s="163"/>
      <c r="E470" s="154">
        <v>0</v>
      </c>
      <c r="F470" s="100">
        <f>IF(E469=0,"",(G469/E469)/12*E469)</f>
        <v>0</v>
      </c>
      <c r="G470" s="97">
        <f>F470</f>
        <v>0</v>
      </c>
      <c r="H470" s="164"/>
      <c r="I470" s="116" t="s">
        <v>516</v>
      </c>
      <c r="J470" s="116" t="str">
        <f>VLOOKUP(I470,Presupuesto!$B$11:$C$565,2,0)</f>
        <v>AGUINALDO Y DECIMO CUARTO MES</v>
      </c>
      <c r="K470" s="98" t="str">
        <f t="shared" si="12"/>
        <v>Posgrado</v>
      </c>
      <c r="L470" s="98" t="s">
        <v>395</v>
      </c>
    </row>
    <row r="471" spans="3:12" hidden="1">
      <c r="C471" s="172" t="s">
        <v>59</v>
      </c>
      <c r="D471" s="163"/>
      <c r="E471" s="154">
        <v>0</v>
      </c>
      <c r="F471" s="117">
        <f>IF(E469&lt;6,"",((E469-6)/12)*(G469/E469))</f>
        <v>0</v>
      </c>
      <c r="G471" s="97">
        <f>F471</f>
        <v>0</v>
      </c>
      <c r="H471" s="164"/>
      <c r="I471" s="101" t="s">
        <v>519</v>
      </c>
      <c r="J471" s="101" t="str">
        <f>VLOOKUP(I471,Presupuesto!$B$11:$C$565,2,0)</f>
        <v>DECIMOCUARTO MES</v>
      </c>
      <c r="K471" s="98" t="str">
        <f t="shared" si="12"/>
        <v>Posgrado</v>
      </c>
      <c r="L471" s="98" t="s">
        <v>395</v>
      </c>
    </row>
    <row r="472" spans="3:12" ht="15.75" hidden="1" thickBot="1">
      <c r="C472" s="137" t="s">
        <v>492</v>
      </c>
      <c r="D472" s="199"/>
      <c r="E472" s="152">
        <v>12</v>
      </c>
      <c r="F472" s="304">
        <f>HLOOKUP($C472,$BZ$2:$CM$3,2,0)</f>
        <v>13238.9</v>
      </c>
      <c r="G472" s="113">
        <f>D472*E472*F472</f>
        <v>0</v>
      </c>
      <c r="H472" s="166"/>
      <c r="I472" s="114" t="s">
        <v>496</v>
      </c>
      <c r="J472" s="114" t="str">
        <f>VLOOKUP(I472,Presupuesto!$B$11:$C$565,2,0)</f>
        <v>SUELDOS Y SALARIOS PERMANENTES</v>
      </c>
      <c r="K472" s="98" t="str">
        <f t="shared" si="12"/>
        <v>Posgrado</v>
      </c>
      <c r="L472" s="98" t="s">
        <v>395</v>
      </c>
    </row>
    <row r="473" spans="3:12" hidden="1">
      <c r="C473" s="171" t="s">
        <v>58</v>
      </c>
      <c r="D473" s="163"/>
      <c r="E473" s="154">
        <v>0</v>
      </c>
      <c r="F473" s="100">
        <f>IF(E472=0,"",(G472/E472)/12*E472)</f>
        <v>0</v>
      </c>
      <c r="G473" s="97">
        <f>F473</f>
        <v>0</v>
      </c>
      <c r="H473" s="164"/>
      <c r="I473" s="116" t="s">
        <v>516</v>
      </c>
      <c r="J473" s="116" t="str">
        <f>VLOOKUP(I473,Presupuesto!$B$11:$C$565,2,0)</f>
        <v>AGUINALDO Y DECIMO CUARTO MES</v>
      </c>
      <c r="K473" s="98" t="str">
        <f t="shared" si="12"/>
        <v>Posgrado</v>
      </c>
      <c r="L473" s="98" t="s">
        <v>395</v>
      </c>
    </row>
    <row r="474" spans="3:12" hidden="1">
      <c r="C474" s="172" t="s">
        <v>59</v>
      </c>
      <c r="D474" s="163"/>
      <c r="E474" s="154">
        <v>0</v>
      </c>
      <c r="F474" s="117">
        <f>IF(E472&lt;6,"",((E472-6)/12)*(G472/E472))</f>
        <v>0</v>
      </c>
      <c r="G474" s="97">
        <f>F474</f>
        <v>0</v>
      </c>
      <c r="H474" s="164"/>
      <c r="I474" s="101" t="s">
        <v>519</v>
      </c>
      <c r="J474" s="101" t="str">
        <f>VLOOKUP(I474,Presupuesto!$B$11:$C$565,2,0)</f>
        <v>DECIMOCUARTO MES</v>
      </c>
      <c r="K474" s="98" t="str">
        <f t="shared" si="12"/>
        <v>Posgrado</v>
      </c>
      <c r="L474" s="98" t="s">
        <v>395</v>
      </c>
    </row>
    <row r="475" spans="3:12" ht="15.75" hidden="1" thickBot="1">
      <c r="C475" s="137" t="s">
        <v>493</v>
      </c>
      <c r="D475" s="199"/>
      <c r="E475" s="152">
        <v>12</v>
      </c>
      <c r="F475" s="304">
        <f>HLOOKUP($C475,$BZ$2:$CM$3,2,0)</f>
        <v>12356.31</v>
      </c>
      <c r="G475" s="113">
        <f>D475*E475*F475</f>
        <v>0</v>
      </c>
      <c r="H475" s="166"/>
      <c r="I475" s="114" t="s">
        <v>496</v>
      </c>
      <c r="J475" s="114" t="str">
        <f>VLOOKUP(I475,Presupuesto!$B$11:$C$565,2,0)</f>
        <v>SUELDOS Y SALARIOS PERMANENTES</v>
      </c>
      <c r="K475" s="98" t="str">
        <f t="shared" ref="K475:K492" si="13">$K$442</f>
        <v>Posgrado</v>
      </c>
      <c r="L475" s="98" t="s">
        <v>395</v>
      </c>
    </row>
    <row r="476" spans="3:12" hidden="1">
      <c r="C476" s="171" t="s">
        <v>58</v>
      </c>
      <c r="D476" s="163"/>
      <c r="E476" s="154">
        <v>0</v>
      </c>
      <c r="F476" s="100">
        <f>IF(E475=0,"",(G475/E475)/12*E475)</f>
        <v>0</v>
      </c>
      <c r="G476" s="97">
        <f>F476</f>
        <v>0</v>
      </c>
      <c r="H476" s="164"/>
      <c r="I476" s="116" t="s">
        <v>516</v>
      </c>
      <c r="J476" s="116" t="str">
        <f>VLOOKUP(I476,Presupuesto!$B$11:$C$565,2,0)</f>
        <v>AGUINALDO Y DECIMO CUARTO MES</v>
      </c>
      <c r="K476" s="98" t="str">
        <f t="shared" si="13"/>
        <v>Posgrado</v>
      </c>
      <c r="L476" s="98" t="s">
        <v>395</v>
      </c>
    </row>
    <row r="477" spans="3:12" hidden="1">
      <c r="C477" s="172" t="s">
        <v>59</v>
      </c>
      <c r="D477" s="163"/>
      <c r="E477" s="154">
        <v>0</v>
      </c>
      <c r="F477" s="117">
        <f>IF(E475&lt;6,"",((E475-6)/12)*(G475/E475))</f>
        <v>0</v>
      </c>
      <c r="G477" s="97">
        <f>F477</f>
        <v>0</v>
      </c>
      <c r="H477" s="164"/>
      <c r="I477" s="101" t="s">
        <v>519</v>
      </c>
      <c r="J477" s="101" t="str">
        <f>VLOOKUP(I477,Presupuesto!$B$11:$C$565,2,0)</f>
        <v>DECIMOCUARTO MES</v>
      </c>
      <c r="K477" s="98" t="str">
        <f t="shared" si="13"/>
        <v>Posgrado</v>
      </c>
      <c r="L477" s="98" t="s">
        <v>395</v>
      </c>
    </row>
    <row r="478" spans="3:12" ht="15.75" hidden="1" thickBot="1">
      <c r="C478" s="137" t="s">
        <v>494</v>
      </c>
      <c r="D478" s="199"/>
      <c r="E478" s="152">
        <v>12</v>
      </c>
      <c r="F478" s="304">
        <f>HLOOKUP($C478,$BZ$2:$CM$3,2,0)</f>
        <v>463.22</v>
      </c>
      <c r="G478" s="113">
        <f>D478*E478*F478</f>
        <v>0</v>
      </c>
      <c r="H478" s="166"/>
      <c r="I478" s="114" t="s">
        <v>496</v>
      </c>
      <c r="J478" s="114" t="str">
        <f>VLOOKUP(I478,Presupuesto!$B$11:$C$565,2,0)</f>
        <v>SUELDOS Y SALARIOS PERMANENTES</v>
      </c>
      <c r="K478" s="98" t="str">
        <f t="shared" si="13"/>
        <v>Posgrado</v>
      </c>
      <c r="L478" s="98" t="s">
        <v>395</v>
      </c>
    </row>
    <row r="479" spans="3:12" hidden="1">
      <c r="C479" s="171" t="s">
        <v>58</v>
      </c>
      <c r="D479" s="163"/>
      <c r="E479" s="154">
        <v>0</v>
      </c>
      <c r="F479" s="100">
        <f>IF(E478=0,"",(G478/E478)/12*E478)</f>
        <v>0</v>
      </c>
      <c r="G479" s="97">
        <f>F479</f>
        <v>0</v>
      </c>
      <c r="H479" s="164"/>
      <c r="I479" s="116" t="s">
        <v>516</v>
      </c>
      <c r="J479" s="116" t="str">
        <f>VLOOKUP(I479,Presupuesto!$B$11:$C$565,2,0)</f>
        <v>AGUINALDO Y DECIMO CUARTO MES</v>
      </c>
      <c r="K479" s="98" t="str">
        <f t="shared" si="13"/>
        <v>Posgrado</v>
      </c>
      <c r="L479" s="98" t="s">
        <v>395</v>
      </c>
    </row>
    <row r="480" spans="3:12" hidden="1">
      <c r="C480" s="172" t="s">
        <v>59</v>
      </c>
      <c r="D480" s="163"/>
      <c r="E480" s="154">
        <v>0</v>
      </c>
      <c r="F480" s="117">
        <f>IF(E478&lt;6,"",((E478-6)/12)*(G478/E478))</f>
        <v>0</v>
      </c>
      <c r="G480" s="97">
        <f>F480</f>
        <v>0</v>
      </c>
      <c r="H480" s="164"/>
      <c r="I480" s="101" t="s">
        <v>519</v>
      </c>
      <c r="J480" s="101" t="str">
        <f>VLOOKUP(I480,Presupuesto!$B$11:$C$565,2,0)</f>
        <v>DECIMOCUARTO MES</v>
      </c>
      <c r="K480" s="98" t="str">
        <f t="shared" si="13"/>
        <v>Posgrado</v>
      </c>
      <c r="L480" s="98" t="s">
        <v>395</v>
      </c>
    </row>
    <row r="481" spans="3:12" ht="15.75" hidden="1" thickBot="1">
      <c r="C481" s="137" t="s">
        <v>495</v>
      </c>
      <c r="D481" s="199"/>
      <c r="E481" s="152">
        <v>12</v>
      </c>
      <c r="F481" s="304">
        <f>HLOOKUP($C481,$BZ$2:$CM$3,2,0)</f>
        <v>2007.3</v>
      </c>
      <c r="G481" s="113">
        <f>D481*E481*F481</f>
        <v>0</v>
      </c>
      <c r="H481" s="166"/>
      <c r="I481" s="114" t="s">
        <v>496</v>
      </c>
      <c r="J481" s="114" t="str">
        <f>VLOOKUP(I481,Presupuesto!$B$11:$C$565,2,0)</f>
        <v>SUELDOS Y SALARIOS PERMANENTES</v>
      </c>
      <c r="K481" s="98" t="str">
        <f t="shared" si="13"/>
        <v>Posgrado</v>
      </c>
      <c r="L481" s="98" t="s">
        <v>395</v>
      </c>
    </row>
    <row r="482" spans="3:12" hidden="1">
      <c r="C482" s="171" t="s">
        <v>58</v>
      </c>
      <c r="D482" s="163"/>
      <c r="E482" s="154">
        <v>0</v>
      </c>
      <c r="F482" s="100">
        <f>IF(E481=0,"",(G481/E481)/12*E481)</f>
        <v>0</v>
      </c>
      <c r="G482" s="97">
        <f>F482</f>
        <v>0</v>
      </c>
      <c r="H482" s="164"/>
      <c r="I482" s="116" t="s">
        <v>516</v>
      </c>
      <c r="J482" s="116" t="str">
        <f>VLOOKUP(I482,Presupuesto!$B$11:$C$565,2,0)</f>
        <v>AGUINALDO Y DECIMO CUARTO MES</v>
      </c>
      <c r="K482" s="98" t="str">
        <f t="shared" si="13"/>
        <v>Posgrado</v>
      </c>
      <c r="L482" s="98" t="s">
        <v>395</v>
      </c>
    </row>
    <row r="483" spans="3:12" hidden="1">
      <c r="C483" s="172" t="s">
        <v>59</v>
      </c>
      <c r="D483" s="163"/>
      <c r="E483" s="154">
        <v>0</v>
      </c>
      <c r="F483" s="117">
        <f>IF(E481&lt;6,"",((E481-6)/12)*(G481/E481))</f>
        <v>0</v>
      </c>
      <c r="G483" s="97">
        <f>F483</f>
        <v>0</v>
      </c>
      <c r="H483" s="164"/>
      <c r="I483" s="101" t="s">
        <v>519</v>
      </c>
      <c r="J483" s="101" t="str">
        <f>VLOOKUP(I483,Presupuesto!$B$11:$C$565,2,0)</f>
        <v>DECIMOCUARTO MES</v>
      </c>
      <c r="K483" s="98" t="str">
        <f t="shared" si="13"/>
        <v>Posgrado</v>
      </c>
      <c r="L483" s="98" t="s">
        <v>395</v>
      </c>
    </row>
    <row r="484" spans="3:12" ht="15.75" hidden="1" thickBot="1">
      <c r="C484" s="140" t="s">
        <v>83</v>
      </c>
      <c r="D484" s="199"/>
      <c r="E484" s="152">
        <v>12</v>
      </c>
      <c r="F484" s="139">
        <v>30000</v>
      </c>
      <c r="G484" s="113">
        <f>D484*E484*F484</f>
        <v>0</v>
      </c>
      <c r="H484" s="166"/>
      <c r="I484" s="114" t="s">
        <v>564</v>
      </c>
      <c r="J484" s="114" t="str">
        <f>VLOOKUP(I484,Presupuesto!$B$11:$C$565,2,0)</f>
        <v>CONTRATOS ESPECIALES</v>
      </c>
      <c r="K484" s="98" t="str">
        <f t="shared" si="13"/>
        <v>Posgrado</v>
      </c>
      <c r="L484" s="98" t="s">
        <v>395</v>
      </c>
    </row>
    <row r="485" spans="3:12" hidden="1">
      <c r="C485" s="171" t="s">
        <v>58</v>
      </c>
      <c r="D485" s="163"/>
      <c r="E485" s="154">
        <v>0</v>
      </c>
      <c r="F485" s="117">
        <f>IF(E484=0,"",(G484/E484)/12*E484)</f>
        <v>0</v>
      </c>
      <c r="G485" s="97">
        <f>F485</f>
        <v>0</v>
      </c>
      <c r="H485" s="164"/>
      <c r="I485" s="101" t="s">
        <v>564</v>
      </c>
      <c r="J485" s="101" t="str">
        <f>VLOOKUP(I485,Presupuesto!$B$11:$C$565,2,0)</f>
        <v>CONTRATOS ESPECIALES</v>
      </c>
      <c r="K485" s="98" t="str">
        <f t="shared" si="13"/>
        <v>Posgrado</v>
      </c>
      <c r="L485" s="98" t="s">
        <v>394</v>
      </c>
    </row>
    <row r="486" spans="3:12" hidden="1">
      <c r="C486" s="172" t="s">
        <v>59</v>
      </c>
      <c r="D486" s="163"/>
      <c r="E486" s="154">
        <v>0</v>
      </c>
      <c r="F486" s="100">
        <f>IF(E484&lt;6,"",((E484-6)/12)*(G484/E484))</f>
        <v>0</v>
      </c>
      <c r="G486" s="97">
        <f>F486</f>
        <v>0</v>
      </c>
      <c r="H486" s="164"/>
      <c r="I486" s="101" t="s">
        <v>564</v>
      </c>
      <c r="J486" s="101" t="str">
        <f>VLOOKUP(I486,Presupuesto!$B$11:$C$565,2,0)</f>
        <v>CONTRATOS ESPECIALES</v>
      </c>
      <c r="K486" s="98" t="str">
        <f t="shared" si="13"/>
        <v>Posgrado</v>
      </c>
      <c r="L486" s="98" t="s">
        <v>399</v>
      </c>
    </row>
    <row r="487" spans="3:12" ht="15.75" hidden="1" thickBot="1">
      <c r="C487" s="140" t="s">
        <v>60</v>
      </c>
      <c r="D487" s="199"/>
      <c r="E487" s="152">
        <v>12</v>
      </c>
      <c r="F487" s="118">
        <v>30000</v>
      </c>
      <c r="G487" s="113">
        <f>D487*E487*F487</f>
        <v>0</v>
      </c>
      <c r="H487" s="166"/>
      <c r="I487" s="114" t="s">
        <v>705</v>
      </c>
      <c r="J487" s="114" t="str">
        <f>VLOOKUP(I487,Presupuesto!$B$11:$C$565,2,0)</f>
        <v>OTROS SERVICIOS TECNICOS Y PROFESIONALES</v>
      </c>
      <c r="K487" s="98" t="str">
        <f t="shared" si="13"/>
        <v>Posgrado</v>
      </c>
      <c r="L487" s="98" t="s">
        <v>394</v>
      </c>
    </row>
    <row r="488" spans="3:12" hidden="1">
      <c r="C488" s="171" t="s">
        <v>58</v>
      </c>
      <c r="D488" s="163"/>
      <c r="E488" s="154">
        <v>0</v>
      </c>
      <c r="F488" s="100">
        <v>0</v>
      </c>
      <c r="G488" s="97">
        <f>F488</f>
        <v>0</v>
      </c>
      <c r="H488" s="164"/>
      <c r="I488" s="101" t="s">
        <v>705</v>
      </c>
      <c r="J488" s="101" t="str">
        <f>VLOOKUP(I488,Presupuesto!$B$11:$C$565,2,0)</f>
        <v>OTROS SERVICIOS TECNICOS Y PROFESIONALES</v>
      </c>
      <c r="K488" s="98" t="str">
        <f t="shared" si="13"/>
        <v>Posgrado</v>
      </c>
      <c r="L488" s="98" t="s">
        <v>394</v>
      </c>
    </row>
    <row r="489" spans="3:12" hidden="1">
      <c r="C489" s="172" t="s">
        <v>59</v>
      </c>
      <c r="D489" s="163"/>
      <c r="E489" s="154">
        <v>0</v>
      </c>
      <c r="F489" s="100">
        <v>0</v>
      </c>
      <c r="G489" s="97">
        <f>F489</f>
        <v>0</v>
      </c>
      <c r="H489" s="164"/>
      <c r="I489" s="101" t="s">
        <v>705</v>
      </c>
      <c r="J489" s="101" t="str">
        <f>VLOOKUP(I489,Presupuesto!$B$11:$C$565,2,0)</f>
        <v>OTROS SERVICIOS TECNICOS Y PROFESIONALES</v>
      </c>
      <c r="K489" s="98" t="str">
        <f t="shared" si="13"/>
        <v>Posgrado</v>
      </c>
      <c r="L489" s="98" t="s">
        <v>394</v>
      </c>
    </row>
    <row r="490" spans="3:12" ht="15.75" hidden="1" thickBot="1">
      <c r="C490" s="140" t="s">
        <v>61</v>
      </c>
      <c r="D490" s="199"/>
      <c r="E490" s="152">
        <v>12</v>
      </c>
      <c r="F490" s="118">
        <v>30000</v>
      </c>
      <c r="G490" s="113">
        <f>D490*E490*F490</f>
        <v>0</v>
      </c>
      <c r="H490" s="166"/>
      <c r="I490" s="114" t="s">
        <v>496</v>
      </c>
      <c r="J490" s="114" t="str">
        <f>VLOOKUP(I490,Presupuesto!$B$11:$C$565,2,0)</f>
        <v>SUELDOS Y SALARIOS PERMANENTES</v>
      </c>
      <c r="K490" s="98" t="str">
        <f t="shared" si="13"/>
        <v>Posgrado</v>
      </c>
      <c r="L490" s="98" t="s">
        <v>394</v>
      </c>
    </row>
    <row r="491" spans="3:12" hidden="1">
      <c r="C491" s="171" t="s">
        <v>58</v>
      </c>
      <c r="D491" s="169"/>
      <c r="E491" s="131">
        <v>0</v>
      </c>
      <c r="F491" s="119">
        <f>IF(E490=0,"",(G490/E490)/12*E490)</f>
        <v>0</v>
      </c>
      <c r="G491" s="120">
        <f>F491</f>
        <v>0</v>
      </c>
      <c r="H491" s="164"/>
      <c r="I491" s="101" t="s">
        <v>516</v>
      </c>
      <c r="J491" s="101" t="str">
        <f>VLOOKUP(I491,Presupuesto!$B$11:$C$565,2,0)</f>
        <v>AGUINALDO Y DECIMO CUARTO MES</v>
      </c>
      <c r="K491" s="98" t="str">
        <f t="shared" si="13"/>
        <v>Posgrado</v>
      </c>
      <c r="L491" s="98" t="s">
        <v>394</v>
      </c>
    </row>
    <row r="492" spans="3:12" ht="15.75" hidden="1" thickBot="1">
      <c r="C492" s="173" t="s">
        <v>59</v>
      </c>
      <c r="D492" s="162"/>
      <c r="E492" s="132">
        <v>0</v>
      </c>
      <c r="F492" s="105">
        <f>IF(E490&lt;6,"",((E490-6)/12)*(G490/E490))</f>
        <v>0</v>
      </c>
      <c r="G492" s="105">
        <f>F492</f>
        <v>0</v>
      </c>
      <c r="H492" s="162"/>
      <c r="I492" s="106" t="s">
        <v>519</v>
      </c>
      <c r="J492" s="124" t="str">
        <f>VLOOKUP(I492,Presupuesto!$B$11:$C$565,2,0)</f>
        <v>DECIMOCUARTO MES</v>
      </c>
      <c r="K492" s="106" t="str">
        <f t="shared" si="13"/>
        <v>Posgrado</v>
      </c>
      <c r="L492" s="124" t="s">
        <v>394</v>
      </c>
    </row>
    <row r="494" spans="3:12" ht="15.75" thickBot="1"/>
    <row r="495" spans="3:12" ht="15.75" thickBot="1">
      <c r="C495" s="69" t="s">
        <v>43</v>
      </c>
      <c r="D495" s="30">
        <f>SUM(G502:G552)</f>
        <v>0</v>
      </c>
      <c r="E495" s="93"/>
      <c r="F495" s="93"/>
      <c r="G495" s="93"/>
      <c r="H495" s="76"/>
      <c r="I495" s="76"/>
      <c r="J495" s="76"/>
      <c r="K495" s="153"/>
    </row>
    <row r="496" spans="3:12">
      <c r="D496" s="31"/>
      <c r="E496" s="93"/>
      <c r="F496" s="93"/>
      <c r="G496" s="93"/>
      <c r="H496" s="76"/>
      <c r="I496" s="76"/>
      <c r="J496" s="76"/>
      <c r="K496" s="153"/>
    </row>
    <row r="497" spans="3:12">
      <c r="D497" s="31"/>
      <c r="E497" s="93"/>
      <c r="F497" s="93"/>
      <c r="G497" s="93"/>
      <c r="H497" s="76"/>
      <c r="I497" s="76"/>
      <c r="J497" s="76"/>
      <c r="K497" s="153"/>
    </row>
    <row r="498" spans="3:12" ht="15.75">
      <c r="C498" s="202" t="s">
        <v>392</v>
      </c>
      <c r="D498" s="364"/>
      <c r="E498" s="93"/>
      <c r="F498" s="93"/>
      <c r="G498" s="93"/>
      <c r="H498" s="76"/>
      <c r="I498" s="76"/>
      <c r="J498" s="76"/>
      <c r="K498" s="153"/>
    </row>
    <row r="499" spans="3:12" ht="18.75">
      <c r="C499" s="210"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53"/>
    </row>
    <row r="500" spans="3:12" ht="15.75" thickBot="1">
      <c r="C500" s="177"/>
      <c r="D500" s="31"/>
      <c r="E500" s="93"/>
      <c r="F500" s="93"/>
      <c r="G500" s="93"/>
      <c r="H500" s="76"/>
      <c r="I500" s="76"/>
      <c r="J500" s="76"/>
      <c r="K500" s="153"/>
    </row>
    <row r="501" spans="3:12" ht="30.75" thickBot="1">
      <c r="C501" s="134" t="s">
        <v>44</v>
      </c>
      <c r="D501" s="138" t="s">
        <v>55</v>
      </c>
      <c r="E501" s="170" t="s">
        <v>56</v>
      </c>
      <c r="F501" s="138" t="s">
        <v>57</v>
      </c>
      <c r="G501" s="135" t="s">
        <v>27</v>
      </c>
      <c r="H501" s="133" t="s">
        <v>131</v>
      </c>
      <c r="I501" s="136" t="s">
        <v>46</v>
      </c>
      <c r="J501" s="136" t="s">
        <v>132</v>
      </c>
      <c r="K501" s="136" t="s">
        <v>410</v>
      </c>
      <c r="L501" s="136" t="s">
        <v>411</v>
      </c>
    </row>
    <row r="502" spans="3:12" ht="15.75" hidden="1" thickBot="1">
      <c r="C502" s="137" t="s">
        <v>482</v>
      </c>
      <c r="D502" s="199"/>
      <c r="E502" s="152">
        <v>12</v>
      </c>
      <c r="F502" s="304">
        <f>HLOOKUP($C502,$BZ$2:$CM$3,2,0)</f>
        <v>43674.39</v>
      </c>
      <c r="G502" s="113">
        <f>D502*E502*F502</f>
        <v>0</v>
      </c>
      <c r="H502" s="166"/>
      <c r="I502" s="114" t="s">
        <v>496</v>
      </c>
      <c r="J502" s="114" t="str">
        <f>VLOOKUP(I502,Presupuesto!$B$11:$C$565,2,0)</f>
        <v>SUELDOS Y SALARIOS PERMANENTES</v>
      </c>
      <c r="K502" s="218" t="s">
        <v>1454</v>
      </c>
      <c r="L502" s="98" t="s">
        <v>394</v>
      </c>
    </row>
    <row r="503" spans="3:12" hidden="1">
      <c r="C503" s="171" t="s">
        <v>58</v>
      </c>
      <c r="D503" s="163"/>
      <c r="E503" s="154">
        <v>0</v>
      </c>
      <c r="F503" s="100">
        <f>IF(E502=0,"",(G502/E502)/12*E502)</f>
        <v>0</v>
      </c>
      <c r="G503" s="97">
        <f>F503</f>
        <v>0</v>
      </c>
      <c r="H503" s="164"/>
      <c r="I503" s="116" t="s">
        <v>516</v>
      </c>
      <c r="J503" s="116" t="str">
        <f>VLOOKUP(I503,Presupuesto!$B$11:$C$565,2,0)</f>
        <v>AGUINALDO Y DECIMO CUARTO MES</v>
      </c>
      <c r="K503" s="98" t="str">
        <f t="shared" ref="K503:K534" si="14">$K$502</f>
        <v>Posgrado</v>
      </c>
      <c r="L503" s="98" t="s">
        <v>412</v>
      </c>
    </row>
    <row r="504" spans="3:12" hidden="1">
      <c r="C504" s="172" t="s">
        <v>59</v>
      </c>
      <c r="D504" s="163"/>
      <c r="E504" s="154">
        <v>0</v>
      </c>
      <c r="F504" s="117">
        <f>IF(E502&lt;6,"",((E502-6)/12)*(G502/E502))</f>
        <v>0</v>
      </c>
      <c r="G504" s="97">
        <f>F504</f>
        <v>0</v>
      </c>
      <c r="H504" s="164"/>
      <c r="I504" s="101" t="s">
        <v>519</v>
      </c>
      <c r="J504" s="101" t="str">
        <f>VLOOKUP(I504,Presupuesto!$B$11:$C$565,2,0)</f>
        <v>DECIMOCUARTO MES</v>
      </c>
      <c r="K504" s="98" t="str">
        <f t="shared" si="14"/>
        <v>Posgrado</v>
      </c>
      <c r="L504" s="98" t="s">
        <v>395</v>
      </c>
    </row>
    <row r="505" spans="3:12" ht="15.75" hidden="1" thickBot="1">
      <c r="C505" s="137" t="s">
        <v>483</v>
      </c>
      <c r="D505" s="199"/>
      <c r="E505" s="152">
        <v>12</v>
      </c>
      <c r="F505" s="304">
        <f>HLOOKUP($C505,$BZ$2:$CM$3,2,0)</f>
        <v>39703.99</v>
      </c>
      <c r="G505" s="113">
        <f>D505*E505*F505</f>
        <v>0</v>
      </c>
      <c r="H505" s="166"/>
      <c r="I505" s="114" t="s">
        <v>496</v>
      </c>
      <c r="J505" s="114" t="str">
        <f>VLOOKUP(I505,Presupuesto!$B$11:$C$565,2,0)</f>
        <v>SUELDOS Y SALARIOS PERMANENTES</v>
      </c>
      <c r="K505" s="98" t="str">
        <f t="shared" si="14"/>
        <v>Posgrado</v>
      </c>
      <c r="L505" s="98" t="s">
        <v>395</v>
      </c>
    </row>
    <row r="506" spans="3:12" hidden="1">
      <c r="C506" s="171" t="s">
        <v>58</v>
      </c>
      <c r="D506" s="163"/>
      <c r="E506" s="154">
        <v>0</v>
      </c>
      <c r="F506" s="100">
        <f>IF(E505=0,"",(G505/E505)/12*E505)</f>
        <v>0</v>
      </c>
      <c r="G506" s="97">
        <f>F506</f>
        <v>0</v>
      </c>
      <c r="H506" s="164"/>
      <c r="I506" s="116" t="s">
        <v>516</v>
      </c>
      <c r="J506" s="116" t="str">
        <f>VLOOKUP(I506,Presupuesto!$B$11:$C$565,2,0)</f>
        <v>AGUINALDO Y DECIMO CUARTO MES</v>
      </c>
      <c r="K506" s="98" t="str">
        <f t="shared" si="14"/>
        <v>Posgrado</v>
      </c>
      <c r="L506" s="98" t="s">
        <v>395</v>
      </c>
    </row>
    <row r="507" spans="3:12" hidden="1">
      <c r="C507" s="172" t="s">
        <v>59</v>
      </c>
      <c r="D507" s="163"/>
      <c r="E507" s="154">
        <v>0</v>
      </c>
      <c r="F507" s="117">
        <f>IF(E505&lt;6,"",((E505-6)/12)*(G505/E505))</f>
        <v>0</v>
      </c>
      <c r="G507" s="97">
        <f>F507</f>
        <v>0</v>
      </c>
      <c r="H507" s="164"/>
      <c r="I507" s="101" t="s">
        <v>519</v>
      </c>
      <c r="J507" s="101" t="str">
        <f>VLOOKUP(I507,Presupuesto!$B$11:$C$565,2,0)</f>
        <v>DECIMOCUARTO MES</v>
      </c>
      <c r="K507" s="98" t="str">
        <f t="shared" si="14"/>
        <v>Posgrado</v>
      </c>
      <c r="L507" s="98" t="s">
        <v>395</v>
      </c>
    </row>
    <row r="508" spans="3:12" ht="15.75" hidden="1" thickBot="1">
      <c r="C508" s="137" t="s">
        <v>484</v>
      </c>
      <c r="D508" s="199"/>
      <c r="E508" s="152">
        <v>12</v>
      </c>
      <c r="F508" s="304">
        <f>HLOOKUP($C508,$BZ$2:$CM$3,2,0)</f>
        <v>35733.589999999997</v>
      </c>
      <c r="G508" s="113">
        <f>D508*E508*F508</f>
        <v>0</v>
      </c>
      <c r="H508" s="166"/>
      <c r="I508" s="114" t="s">
        <v>496</v>
      </c>
      <c r="J508" s="114" t="str">
        <f>VLOOKUP(I508,Presupuesto!$B$11:$C$565,2,0)</f>
        <v>SUELDOS Y SALARIOS PERMANENTES</v>
      </c>
      <c r="K508" s="98" t="str">
        <f t="shared" si="14"/>
        <v>Posgrado</v>
      </c>
      <c r="L508" s="98" t="s">
        <v>395</v>
      </c>
    </row>
    <row r="509" spans="3:12" hidden="1">
      <c r="C509" s="171" t="s">
        <v>58</v>
      </c>
      <c r="D509" s="163"/>
      <c r="E509" s="154">
        <v>0</v>
      </c>
      <c r="F509" s="100">
        <f>IF(E508=0,"",(G508/E508)/12*E508)</f>
        <v>0</v>
      </c>
      <c r="G509" s="97">
        <f>F509</f>
        <v>0</v>
      </c>
      <c r="H509" s="164"/>
      <c r="I509" s="116" t="s">
        <v>516</v>
      </c>
      <c r="J509" s="116" t="str">
        <f>VLOOKUP(I509,Presupuesto!$B$11:$C$565,2,0)</f>
        <v>AGUINALDO Y DECIMO CUARTO MES</v>
      </c>
      <c r="K509" s="98" t="str">
        <f t="shared" si="14"/>
        <v>Posgrado</v>
      </c>
      <c r="L509" s="98" t="s">
        <v>395</v>
      </c>
    </row>
    <row r="510" spans="3:12" hidden="1">
      <c r="C510" s="172" t="s">
        <v>59</v>
      </c>
      <c r="D510" s="163"/>
      <c r="E510" s="154">
        <v>0</v>
      </c>
      <c r="F510" s="117">
        <f>IF(E508&lt;6,"",((E508-6)/12)*(G508/E508))</f>
        <v>0</v>
      </c>
      <c r="G510" s="97">
        <f>F510</f>
        <v>0</v>
      </c>
      <c r="H510" s="164"/>
      <c r="I510" s="101" t="s">
        <v>519</v>
      </c>
      <c r="J510" s="101" t="str">
        <f>VLOOKUP(I510,Presupuesto!$B$11:$C$565,2,0)</f>
        <v>DECIMOCUARTO MES</v>
      </c>
      <c r="K510" s="98" t="str">
        <f t="shared" si="14"/>
        <v>Posgrado</v>
      </c>
      <c r="L510" s="98" t="s">
        <v>395</v>
      </c>
    </row>
    <row r="511" spans="3:12" ht="15.75" hidden="1" thickBot="1">
      <c r="C511" s="137" t="s">
        <v>485</v>
      </c>
      <c r="D511" s="199"/>
      <c r="E511" s="152">
        <v>12</v>
      </c>
      <c r="F511" s="304">
        <f>HLOOKUP($C511,$BZ$2:$CM$3,2,0)</f>
        <v>31763.19</v>
      </c>
      <c r="G511" s="113">
        <f>D511*E511*F511</f>
        <v>0</v>
      </c>
      <c r="H511" s="166"/>
      <c r="I511" s="114" t="s">
        <v>496</v>
      </c>
      <c r="J511" s="114" t="str">
        <f>VLOOKUP(I511,Presupuesto!$B$11:$C$565,2,0)</f>
        <v>SUELDOS Y SALARIOS PERMANENTES</v>
      </c>
      <c r="K511" s="98" t="str">
        <f t="shared" si="14"/>
        <v>Posgrado</v>
      </c>
      <c r="L511" s="98" t="s">
        <v>395</v>
      </c>
    </row>
    <row r="512" spans="3:12" hidden="1">
      <c r="C512" s="171" t="s">
        <v>58</v>
      </c>
      <c r="D512" s="163"/>
      <c r="E512" s="154">
        <v>0</v>
      </c>
      <c r="F512" s="100">
        <f>IF(E511=0,"",(G511/E511)/12*E511)</f>
        <v>0</v>
      </c>
      <c r="G512" s="97">
        <f>F512</f>
        <v>0</v>
      </c>
      <c r="H512" s="164"/>
      <c r="I512" s="116" t="s">
        <v>516</v>
      </c>
      <c r="J512" s="116" t="str">
        <f>VLOOKUP(I512,Presupuesto!$B$11:$C$565,2,0)</f>
        <v>AGUINALDO Y DECIMO CUARTO MES</v>
      </c>
      <c r="K512" s="98" t="str">
        <f t="shared" si="14"/>
        <v>Posgrado</v>
      </c>
      <c r="L512" s="98" t="s">
        <v>395</v>
      </c>
    </row>
    <row r="513" spans="3:12" hidden="1">
      <c r="C513" s="172" t="s">
        <v>59</v>
      </c>
      <c r="D513" s="163"/>
      <c r="E513" s="154">
        <v>0</v>
      </c>
      <c r="F513" s="117">
        <f>IF(E511&lt;6,"",((E511-6)/12)*(G511/E511))</f>
        <v>0</v>
      </c>
      <c r="G513" s="97">
        <f>F513</f>
        <v>0</v>
      </c>
      <c r="H513" s="164"/>
      <c r="I513" s="101" t="s">
        <v>519</v>
      </c>
      <c r="J513" s="101" t="str">
        <f>VLOOKUP(I513,Presupuesto!$B$11:$C$565,2,0)</f>
        <v>DECIMOCUARTO MES</v>
      </c>
      <c r="K513" s="98" t="str">
        <f t="shared" si="14"/>
        <v>Posgrado</v>
      </c>
      <c r="L513" s="98" t="s">
        <v>395</v>
      </c>
    </row>
    <row r="514" spans="3:12" ht="15.75" hidden="1" thickBot="1">
      <c r="C514" s="137" t="s">
        <v>486</v>
      </c>
      <c r="D514" s="199"/>
      <c r="E514" s="152">
        <v>12</v>
      </c>
      <c r="F514" s="304">
        <f>HLOOKUP($C514,$BZ$2:$CM$3,2,0)</f>
        <v>29777.99</v>
      </c>
      <c r="G514" s="113">
        <f>D514*E514*F514</f>
        <v>0</v>
      </c>
      <c r="H514" s="166"/>
      <c r="I514" s="114" t="s">
        <v>496</v>
      </c>
      <c r="J514" s="114" t="str">
        <f>VLOOKUP(I514,Presupuesto!$B$11:$C$565,2,0)</f>
        <v>SUELDOS Y SALARIOS PERMANENTES</v>
      </c>
      <c r="K514" s="98" t="str">
        <f t="shared" si="14"/>
        <v>Posgrado</v>
      </c>
      <c r="L514" s="98" t="s">
        <v>395</v>
      </c>
    </row>
    <row r="515" spans="3:12" hidden="1">
      <c r="C515" s="171" t="s">
        <v>58</v>
      </c>
      <c r="D515" s="163"/>
      <c r="E515" s="154">
        <v>0</v>
      </c>
      <c r="F515" s="100">
        <f>IF(E514=0,"",(G514/E514)/12*E514)</f>
        <v>0</v>
      </c>
      <c r="G515" s="97">
        <f>F515</f>
        <v>0</v>
      </c>
      <c r="H515" s="164"/>
      <c r="I515" s="116" t="s">
        <v>516</v>
      </c>
      <c r="J515" s="116" t="str">
        <f>VLOOKUP(I515,Presupuesto!$B$11:$C$565,2,0)</f>
        <v>AGUINALDO Y DECIMO CUARTO MES</v>
      </c>
      <c r="K515" s="98" t="str">
        <f t="shared" si="14"/>
        <v>Posgrado</v>
      </c>
      <c r="L515" s="98" t="s">
        <v>395</v>
      </c>
    </row>
    <row r="516" spans="3:12" hidden="1">
      <c r="C516" s="172" t="s">
        <v>59</v>
      </c>
      <c r="D516" s="163"/>
      <c r="E516" s="154">
        <v>0</v>
      </c>
      <c r="F516" s="117">
        <f>IF(E514&lt;6,"",((E514-6)/12)*(G514/E514))</f>
        <v>0</v>
      </c>
      <c r="G516" s="97">
        <f>F516</f>
        <v>0</v>
      </c>
      <c r="H516" s="164"/>
      <c r="I516" s="101" t="s">
        <v>519</v>
      </c>
      <c r="J516" s="101" t="str">
        <f>VLOOKUP(I516,Presupuesto!$B$11:$C$565,2,0)</f>
        <v>DECIMOCUARTO MES</v>
      </c>
      <c r="K516" s="98" t="str">
        <f t="shared" si="14"/>
        <v>Posgrado</v>
      </c>
      <c r="L516" s="98" t="s">
        <v>395</v>
      </c>
    </row>
    <row r="517" spans="3:12" ht="15.75" hidden="1" thickBot="1">
      <c r="C517" s="137" t="s">
        <v>487</v>
      </c>
      <c r="D517" s="199"/>
      <c r="E517" s="152">
        <v>12</v>
      </c>
      <c r="F517" s="304">
        <f>HLOOKUP($C517,$BZ$2:$CM$3,2,0)</f>
        <v>27792.79</v>
      </c>
      <c r="G517" s="113">
        <f>D517*E517*F517</f>
        <v>0</v>
      </c>
      <c r="H517" s="166"/>
      <c r="I517" s="114" t="s">
        <v>496</v>
      </c>
      <c r="J517" s="114" t="str">
        <f>VLOOKUP(I517,Presupuesto!$B$11:$C$565,2,0)</f>
        <v>SUELDOS Y SALARIOS PERMANENTES</v>
      </c>
      <c r="K517" s="98" t="str">
        <f t="shared" si="14"/>
        <v>Posgrado</v>
      </c>
      <c r="L517" s="98" t="s">
        <v>395</v>
      </c>
    </row>
    <row r="518" spans="3:12" hidden="1">
      <c r="C518" s="171" t="s">
        <v>58</v>
      </c>
      <c r="D518" s="163"/>
      <c r="E518" s="154">
        <v>0</v>
      </c>
      <c r="F518" s="100">
        <f>IF(E517=0,"",(G517/E517)/12*E517)</f>
        <v>0</v>
      </c>
      <c r="G518" s="97">
        <f>F518</f>
        <v>0</v>
      </c>
      <c r="H518" s="164"/>
      <c r="I518" s="116" t="s">
        <v>516</v>
      </c>
      <c r="J518" s="116" t="str">
        <f>VLOOKUP(I518,Presupuesto!$B$11:$C$565,2,0)</f>
        <v>AGUINALDO Y DECIMO CUARTO MES</v>
      </c>
      <c r="K518" s="98" t="str">
        <f t="shared" si="14"/>
        <v>Posgrado</v>
      </c>
      <c r="L518" s="98" t="s">
        <v>395</v>
      </c>
    </row>
    <row r="519" spans="3:12" hidden="1">
      <c r="C519" s="172" t="s">
        <v>59</v>
      </c>
      <c r="D519" s="163"/>
      <c r="E519" s="154">
        <v>0</v>
      </c>
      <c r="F519" s="117">
        <f>IF(E517&lt;6,"",((E517-6)/12)*(G517/E517))</f>
        <v>0</v>
      </c>
      <c r="G519" s="97">
        <f>F519</f>
        <v>0</v>
      </c>
      <c r="H519" s="164"/>
      <c r="I519" s="101" t="s">
        <v>519</v>
      </c>
      <c r="J519" s="101" t="str">
        <f>VLOOKUP(I519,Presupuesto!$B$11:$C$565,2,0)</f>
        <v>DECIMOCUARTO MES</v>
      </c>
      <c r="K519" s="98" t="str">
        <f t="shared" si="14"/>
        <v>Posgrado</v>
      </c>
      <c r="L519" s="98" t="s">
        <v>395</v>
      </c>
    </row>
    <row r="520" spans="3:12" ht="15.75" hidden="1" thickBot="1">
      <c r="C520" s="137" t="s">
        <v>488</v>
      </c>
      <c r="D520" s="199"/>
      <c r="E520" s="152">
        <v>12</v>
      </c>
      <c r="F520" s="304">
        <f>HLOOKUP($C520,$BZ$2:$CM$3,2,0)</f>
        <v>18859.39</v>
      </c>
      <c r="G520" s="113">
        <f>D520*E520*F520</f>
        <v>0</v>
      </c>
      <c r="H520" s="166"/>
      <c r="I520" s="114" t="s">
        <v>496</v>
      </c>
      <c r="J520" s="114" t="str">
        <f>VLOOKUP(I520,Presupuesto!$B$11:$C$565,2,0)</f>
        <v>SUELDOS Y SALARIOS PERMANENTES</v>
      </c>
      <c r="K520" s="98" t="str">
        <f t="shared" si="14"/>
        <v>Posgrado</v>
      </c>
      <c r="L520" s="98" t="s">
        <v>395</v>
      </c>
    </row>
    <row r="521" spans="3:12" hidden="1">
      <c r="C521" s="171" t="s">
        <v>58</v>
      </c>
      <c r="D521" s="163"/>
      <c r="E521" s="154">
        <v>0</v>
      </c>
      <c r="F521" s="100">
        <f>IF(E520=0,"",(G520/E520)/12*E520)</f>
        <v>0</v>
      </c>
      <c r="G521" s="97">
        <f>F521</f>
        <v>0</v>
      </c>
      <c r="H521" s="164"/>
      <c r="I521" s="116" t="s">
        <v>516</v>
      </c>
      <c r="J521" s="116" t="str">
        <f>VLOOKUP(I521,Presupuesto!$B$11:$C$565,2,0)</f>
        <v>AGUINALDO Y DECIMO CUARTO MES</v>
      </c>
      <c r="K521" s="98" t="str">
        <f t="shared" si="14"/>
        <v>Posgrado</v>
      </c>
      <c r="L521" s="98" t="s">
        <v>395</v>
      </c>
    </row>
    <row r="522" spans="3:12" hidden="1">
      <c r="C522" s="172" t="s">
        <v>59</v>
      </c>
      <c r="D522" s="163"/>
      <c r="E522" s="154">
        <v>0</v>
      </c>
      <c r="F522" s="117">
        <f>IF(E520&lt;6,"",((E520-6)/12)*(G520/E520))</f>
        <v>0</v>
      </c>
      <c r="G522" s="97">
        <f>F522</f>
        <v>0</v>
      </c>
      <c r="H522" s="164"/>
      <c r="I522" s="101" t="s">
        <v>519</v>
      </c>
      <c r="J522" s="101" t="str">
        <f>VLOOKUP(I522,Presupuesto!$B$11:$C$565,2,0)</f>
        <v>DECIMOCUARTO MES</v>
      </c>
      <c r="K522" s="98" t="str">
        <f t="shared" si="14"/>
        <v>Posgrado</v>
      </c>
      <c r="L522" s="98" t="s">
        <v>395</v>
      </c>
    </row>
    <row r="523" spans="3:12" ht="15.75" hidden="1" thickBot="1">
      <c r="C523" s="137" t="s">
        <v>489</v>
      </c>
      <c r="D523" s="199"/>
      <c r="E523" s="152">
        <v>12</v>
      </c>
      <c r="F523" s="304">
        <f>HLOOKUP($C523,$BZ$2:$CM$3,2,0)</f>
        <v>17866.8</v>
      </c>
      <c r="G523" s="113">
        <f>D523*E523*F523</f>
        <v>0</v>
      </c>
      <c r="H523" s="166"/>
      <c r="I523" s="114" t="s">
        <v>496</v>
      </c>
      <c r="J523" s="114" t="str">
        <f>VLOOKUP(I523,Presupuesto!$B$11:$C$565,2,0)</f>
        <v>SUELDOS Y SALARIOS PERMANENTES</v>
      </c>
      <c r="K523" s="98" t="str">
        <f t="shared" si="14"/>
        <v>Posgrado</v>
      </c>
      <c r="L523" s="98" t="s">
        <v>395</v>
      </c>
    </row>
    <row r="524" spans="3:12" hidden="1">
      <c r="C524" s="171" t="s">
        <v>58</v>
      </c>
      <c r="D524" s="163"/>
      <c r="E524" s="154">
        <v>0</v>
      </c>
      <c r="F524" s="100">
        <f>IF(E523=0,"",(G523/E523)/12*E523)</f>
        <v>0</v>
      </c>
      <c r="G524" s="97">
        <f>F524</f>
        <v>0</v>
      </c>
      <c r="H524" s="164"/>
      <c r="I524" s="116" t="s">
        <v>516</v>
      </c>
      <c r="J524" s="116" t="str">
        <f>VLOOKUP(I524,Presupuesto!$B$11:$C$565,2,0)</f>
        <v>AGUINALDO Y DECIMO CUARTO MES</v>
      </c>
      <c r="K524" s="98" t="str">
        <f t="shared" si="14"/>
        <v>Posgrado</v>
      </c>
      <c r="L524" s="98" t="s">
        <v>395</v>
      </c>
    </row>
    <row r="525" spans="3:12" hidden="1">
      <c r="C525" s="172" t="s">
        <v>59</v>
      </c>
      <c r="D525" s="163"/>
      <c r="E525" s="154">
        <v>0</v>
      </c>
      <c r="F525" s="117">
        <f>IF(E523&lt;6,"",((E523-6)/12)*(G523/E523))</f>
        <v>0</v>
      </c>
      <c r="G525" s="97">
        <f>F525</f>
        <v>0</v>
      </c>
      <c r="H525" s="164"/>
      <c r="I525" s="101" t="s">
        <v>519</v>
      </c>
      <c r="J525" s="101" t="str">
        <f>VLOOKUP(I525,Presupuesto!$B$11:$C$565,2,0)</f>
        <v>DECIMOCUARTO MES</v>
      </c>
      <c r="K525" s="98" t="str">
        <f t="shared" si="14"/>
        <v>Posgrado</v>
      </c>
      <c r="L525" s="98" t="s">
        <v>395</v>
      </c>
    </row>
    <row r="526" spans="3:12" ht="15.75" hidden="1" thickBot="1">
      <c r="C526" s="137" t="s">
        <v>490</v>
      </c>
      <c r="D526" s="199"/>
      <c r="E526" s="152">
        <v>12</v>
      </c>
      <c r="F526" s="304">
        <f>HLOOKUP($C526,$BZ$2:$CM$3,2,0)</f>
        <v>13896.4</v>
      </c>
      <c r="G526" s="113">
        <f>D526*E526*F526</f>
        <v>0</v>
      </c>
      <c r="H526" s="166"/>
      <c r="I526" s="114" t="s">
        <v>496</v>
      </c>
      <c r="J526" s="114" t="str">
        <f>VLOOKUP(I526,Presupuesto!$B$11:$C$565,2,0)</f>
        <v>SUELDOS Y SALARIOS PERMANENTES</v>
      </c>
      <c r="K526" s="98" t="str">
        <f t="shared" si="14"/>
        <v>Posgrado</v>
      </c>
      <c r="L526" s="98" t="s">
        <v>395</v>
      </c>
    </row>
    <row r="527" spans="3:12" hidden="1">
      <c r="C527" s="171" t="s">
        <v>58</v>
      </c>
      <c r="D527" s="163"/>
      <c r="E527" s="154">
        <v>0</v>
      </c>
      <c r="F527" s="100">
        <f>IF(E526=0,"",(G526/E526)/12*E526)</f>
        <v>0</v>
      </c>
      <c r="G527" s="97">
        <f>F527</f>
        <v>0</v>
      </c>
      <c r="H527" s="164"/>
      <c r="I527" s="116" t="s">
        <v>516</v>
      </c>
      <c r="J527" s="116" t="str">
        <f>VLOOKUP(I527,Presupuesto!$B$11:$C$565,2,0)</f>
        <v>AGUINALDO Y DECIMO CUARTO MES</v>
      </c>
      <c r="K527" s="98" t="str">
        <f t="shared" si="14"/>
        <v>Posgrado</v>
      </c>
      <c r="L527" s="98" t="s">
        <v>395</v>
      </c>
    </row>
    <row r="528" spans="3:12" hidden="1">
      <c r="C528" s="172" t="s">
        <v>59</v>
      </c>
      <c r="D528" s="163"/>
      <c r="E528" s="154">
        <v>0</v>
      </c>
      <c r="F528" s="117">
        <f>IF(E526&lt;6,"",((E526-6)/12)*(G526/E526))</f>
        <v>0</v>
      </c>
      <c r="G528" s="97">
        <f>F528</f>
        <v>0</v>
      </c>
      <c r="H528" s="164"/>
      <c r="I528" s="101" t="s">
        <v>519</v>
      </c>
      <c r="J528" s="101" t="str">
        <f>VLOOKUP(I528,Presupuesto!$B$11:$C$565,2,0)</f>
        <v>DECIMOCUARTO MES</v>
      </c>
      <c r="K528" s="98" t="str">
        <f t="shared" si="14"/>
        <v>Posgrado</v>
      </c>
      <c r="L528" s="98" t="s">
        <v>395</v>
      </c>
    </row>
    <row r="529" spans="3:12" ht="15.75" hidden="1" thickBot="1">
      <c r="C529" s="137" t="s">
        <v>491</v>
      </c>
      <c r="D529" s="199"/>
      <c r="E529" s="152">
        <v>12</v>
      </c>
      <c r="F529" s="304">
        <f>HLOOKUP($C529,$BZ$2:$CM$3,2,0)</f>
        <v>15004.09</v>
      </c>
      <c r="G529" s="113">
        <f>D529*E529*F529</f>
        <v>0</v>
      </c>
      <c r="H529" s="166"/>
      <c r="I529" s="114" t="s">
        <v>496</v>
      </c>
      <c r="J529" s="114" t="str">
        <f>VLOOKUP(I529,Presupuesto!$B$11:$C$565,2,0)</f>
        <v>SUELDOS Y SALARIOS PERMANENTES</v>
      </c>
      <c r="K529" s="98" t="str">
        <f t="shared" si="14"/>
        <v>Posgrado</v>
      </c>
      <c r="L529" s="98" t="s">
        <v>395</v>
      </c>
    </row>
    <row r="530" spans="3:12" hidden="1">
      <c r="C530" s="171" t="s">
        <v>58</v>
      </c>
      <c r="D530" s="163"/>
      <c r="E530" s="154">
        <v>0</v>
      </c>
      <c r="F530" s="100">
        <f>IF(E529=0,"",(G529/E529)/12*E529)</f>
        <v>0</v>
      </c>
      <c r="G530" s="97">
        <f>F530</f>
        <v>0</v>
      </c>
      <c r="H530" s="164"/>
      <c r="I530" s="116" t="s">
        <v>516</v>
      </c>
      <c r="J530" s="116" t="str">
        <f>VLOOKUP(I530,Presupuesto!$B$11:$C$565,2,0)</f>
        <v>AGUINALDO Y DECIMO CUARTO MES</v>
      </c>
      <c r="K530" s="98" t="str">
        <f t="shared" si="14"/>
        <v>Posgrado</v>
      </c>
      <c r="L530" s="98" t="s">
        <v>395</v>
      </c>
    </row>
    <row r="531" spans="3:12" hidden="1">
      <c r="C531" s="172" t="s">
        <v>59</v>
      </c>
      <c r="D531" s="163"/>
      <c r="E531" s="154">
        <v>0</v>
      </c>
      <c r="F531" s="117">
        <f>IF(E529&lt;6,"",((E529-6)/12)*(G529/E529))</f>
        <v>0</v>
      </c>
      <c r="G531" s="97">
        <f>F531</f>
        <v>0</v>
      </c>
      <c r="H531" s="164"/>
      <c r="I531" s="101" t="s">
        <v>519</v>
      </c>
      <c r="J531" s="101" t="str">
        <f>VLOOKUP(I531,Presupuesto!$B$11:$C$565,2,0)</f>
        <v>DECIMOCUARTO MES</v>
      </c>
      <c r="K531" s="98" t="str">
        <f t="shared" si="14"/>
        <v>Posgrado</v>
      </c>
      <c r="L531" s="98" t="s">
        <v>395</v>
      </c>
    </row>
    <row r="532" spans="3:12" ht="15.75" hidden="1" thickBot="1">
      <c r="C532" s="137" t="s">
        <v>492</v>
      </c>
      <c r="D532" s="199"/>
      <c r="E532" s="152">
        <v>12</v>
      </c>
      <c r="F532" s="304">
        <f>HLOOKUP($C532,$BZ$2:$CM$3,2,0)</f>
        <v>13238.9</v>
      </c>
      <c r="G532" s="113">
        <f>D532*E532*F532</f>
        <v>0</v>
      </c>
      <c r="H532" s="166"/>
      <c r="I532" s="114" t="s">
        <v>496</v>
      </c>
      <c r="J532" s="114" t="str">
        <f>VLOOKUP(I532,Presupuesto!$B$11:$C$565,2,0)</f>
        <v>SUELDOS Y SALARIOS PERMANENTES</v>
      </c>
      <c r="K532" s="98" t="str">
        <f t="shared" si="14"/>
        <v>Posgrado</v>
      </c>
      <c r="L532" s="98" t="s">
        <v>395</v>
      </c>
    </row>
    <row r="533" spans="3:12" hidden="1">
      <c r="C533" s="171" t="s">
        <v>58</v>
      </c>
      <c r="D533" s="163"/>
      <c r="E533" s="154">
        <v>0</v>
      </c>
      <c r="F533" s="100">
        <f>IF(E532=0,"",(G532/E532)/12*E532)</f>
        <v>0</v>
      </c>
      <c r="G533" s="97">
        <f>F533</f>
        <v>0</v>
      </c>
      <c r="H533" s="164"/>
      <c r="I533" s="116" t="s">
        <v>516</v>
      </c>
      <c r="J533" s="116" t="str">
        <f>VLOOKUP(I533,Presupuesto!$B$11:$C$565,2,0)</f>
        <v>AGUINALDO Y DECIMO CUARTO MES</v>
      </c>
      <c r="K533" s="98" t="str">
        <f t="shared" si="14"/>
        <v>Posgrado</v>
      </c>
      <c r="L533" s="98" t="s">
        <v>395</v>
      </c>
    </row>
    <row r="534" spans="3:12" hidden="1">
      <c r="C534" s="172" t="s">
        <v>59</v>
      </c>
      <c r="D534" s="163"/>
      <c r="E534" s="154">
        <v>0</v>
      </c>
      <c r="F534" s="117">
        <f>IF(E532&lt;6,"",((E532-6)/12)*(G532/E532))</f>
        <v>0</v>
      </c>
      <c r="G534" s="97">
        <f>F534</f>
        <v>0</v>
      </c>
      <c r="H534" s="164"/>
      <c r="I534" s="101" t="s">
        <v>519</v>
      </c>
      <c r="J534" s="101" t="str">
        <f>VLOOKUP(I534,Presupuesto!$B$11:$C$565,2,0)</f>
        <v>DECIMOCUARTO MES</v>
      </c>
      <c r="K534" s="98" t="str">
        <f t="shared" si="14"/>
        <v>Posgrado</v>
      </c>
      <c r="L534" s="98" t="s">
        <v>395</v>
      </c>
    </row>
    <row r="535" spans="3:12" ht="15.75" hidden="1" thickBot="1">
      <c r="C535" s="137" t="s">
        <v>493</v>
      </c>
      <c r="D535" s="199"/>
      <c r="E535" s="152">
        <v>12</v>
      </c>
      <c r="F535" s="304">
        <f>HLOOKUP($C535,$BZ$2:$CM$3,2,0)</f>
        <v>12356.31</v>
      </c>
      <c r="G535" s="113">
        <f>D535*E535*F535</f>
        <v>0</v>
      </c>
      <c r="H535" s="166"/>
      <c r="I535" s="114" t="s">
        <v>496</v>
      </c>
      <c r="J535" s="114" t="str">
        <f>VLOOKUP(I535,Presupuesto!$B$11:$C$565,2,0)</f>
        <v>SUELDOS Y SALARIOS PERMANENTES</v>
      </c>
      <c r="K535" s="98" t="str">
        <f t="shared" ref="K535:K552" si="15">$K$502</f>
        <v>Posgrado</v>
      </c>
      <c r="L535" s="98" t="s">
        <v>395</v>
      </c>
    </row>
    <row r="536" spans="3:12" hidden="1">
      <c r="C536" s="171" t="s">
        <v>58</v>
      </c>
      <c r="D536" s="163"/>
      <c r="E536" s="154">
        <v>0</v>
      </c>
      <c r="F536" s="100">
        <f>IF(E535=0,"",(G535/E535)/12*E535)</f>
        <v>0</v>
      </c>
      <c r="G536" s="97">
        <f>F536</f>
        <v>0</v>
      </c>
      <c r="H536" s="164"/>
      <c r="I536" s="116" t="s">
        <v>516</v>
      </c>
      <c r="J536" s="116" t="str">
        <f>VLOOKUP(I536,Presupuesto!$B$11:$C$565,2,0)</f>
        <v>AGUINALDO Y DECIMO CUARTO MES</v>
      </c>
      <c r="K536" s="98" t="str">
        <f t="shared" si="15"/>
        <v>Posgrado</v>
      </c>
      <c r="L536" s="98" t="s">
        <v>395</v>
      </c>
    </row>
    <row r="537" spans="3:12" hidden="1">
      <c r="C537" s="172" t="s">
        <v>59</v>
      </c>
      <c r="D537" s="163"/>
      <c r="E537" s="154">
        <v>0</v>
      </c>
      <c r="F537" s="117">
        <f>IF(E535&lt;6,"",((E535-6)/12)*(G535/E535))</f>
        <v>0</v>
      </c>
      <c r="G537" s="97">
        <f>F537</f>
        <v>0</v>
      </c>
      <c r="H537" s="164"/>
      <c r="I537" s="101" t="s">
        <v>519</v>
      </c>
      <c r="J537" s="101" t="str">
        <f>VLOOKUP(I537,Presupuesto!$B$11:$C$565,2,0)</f>
        <v>DECIMOCUARTO MES</v>
      </c>
      <c r="K537" s="98" t="str">
        <f t="shared" si="15"/>
        <v>Posgrado</v>
      </c>
      <c r="L537" s="98" t="s">
        <v>395</v>
      </c>
    </row>
    <row r="538" spans="3:12" ht="15.75" hidden="1" thickBot="1">
      <c r="C538" s="137" t="s">
        <v>494</v>
      </c>
      <c r="D538" s="199"/>
      <c r="E538" s="152">
        <v>12</v>
      </c>
      <c r="F538" s="304">
        <f>HLOOKUP($C538,$BZ$2:$CM$3,2,0)</f>
        <v>463.22</v>
      </c>
      <c r="G538" s="113">
        <f>D538*E538*F538</f>
        <v>0</v>
      </c>
      <c r="H538" s="166"/>
      <c r="I538" s="114" t="s">
        <v>496</v>
      </c>
      <c r="J538" s="114" t="str">
        <f>VLOOKUP(I538,Presupuesto!$B$11:$C$565,2,0)</f>
        <v>SUELDOS Y SALARIOS PERMANENTES</v>
      </c>
      <c r="K538" s="98" t="str">
        <f t="shared" si="15"/>
        <v>Posgrado</v>
      </c>
      <c r="L538" s="98" t="s">
        <v>395</v>
      </c>
    </row>
    <row r="539" spans="3:12" hidden="1">
      <c r="C539" s="171" t="s">
        <v>58</v>
      </c>
      <c r="D539" s="163"/>
      <c r="E539" s="154">
        <v>0</v>
      </c>
      <c r="F539" s="100">
        <f>IF(E538=0,"",(G538/E538)/12*E538)</f>
        <v>0</v>
      </c>
      <c r="G539" s="97">
        <f>F539</f>
        <v>0</v>
      </c>
      <c r="H539" s="164"/>
      <c r="I539" s="116" t="s">
        <v>516</v>
      </c>
      <c r="J539" s="116" t="str">
        <f>VLOOKUP(I539,Presupuesto!$B$11:$C$565,2,0)</f>
        <v>AGUINALDO Y DECIMO CUARTO MES</v>
      </c>
      <c r="K539" s="98" t="str">
        <f t="shared" si="15"/>
        <v>Posgrado</v>
      </c>
      <c r="L539" s="98" t="s">
        <v>395</v>
      </c>
    </row>
    <row r="540" spans="3:12" hidden="1">
      <c r="C540" s="172" t="s">
        <v>59</v>
      </c>
      <c r="D540" s="163"/>
      <c r="E540" s="154">
        <v>0</v>
      </c>
      <c r="F540" s="117">
        <f>IF(E538&lt;6,"",((E538-6)/12)*(G538/E538))</f>
        <v>0</v>
      </c>
      <c r="G540" s="97">
        <f>F540</f>
        <v>0</v>
      </c>
      <c r="H540" s="164"/>
      <c r="I540" s="101" t="s">
        <v>519</v>
      </c>
      <c r="J540" s="101" t="str">
        <f>VLOOKUP(I540,Presupuesto!$B$11:$C$565,2,0)</f>
        <v>DECIMOCUARTO MES</v>
      </c>
      <c r="K540" s="98" t="str">
        <f t="shared" si="15"/>
        <v>Posgrado</v>
      </c>
      <c r="L540" s="98" t="s">
        <v>395</v>
      </c>
    </row>
    <row r="541" spans="3:12" ht="15.75" hidden="1" thickBot="1">
      <c r="C541" s="137" t="s">
        <v>495</v>
      </c>
      <c r="D541" s="199"/>
      <c r="E541" s="152">
        <v>12</v>
      </c>
      <c r="F541" s="304">
        <f>HLOOKUP($C541,$BZ$2:$CM$3,2,0)</f>
        <v>2007.3</v>
      </c>
      <c r="G541" s="113">
        <f>D541*E541*F541</f>
        <v>0</v>
      </c>
      <c r="H541" s="166"/>
      <c r="I541" s="114" t="s">
        <v>496</v>
      </c>
      <c r="J541" s="114" t="str">
        <f>VLOOKUP(I541,Presupuesto!$B$11:$C$565,2,0)</f>
        <v>SUELDOS Y SALARIOS PERMANENTES</v>
      </c>
      <c r="K541" s="98" t="str">
        <f t="shared" si="15"/>
        <v>Posgrado</v>
      </c>
      <c r="L541" s="98" t="s">
        <v>395</v>
      </c>
    </row>
    <row r="542" spans="3:12" hidden="1">
      <c r="C542" s="171" t="s">
        <v>58</v>
      </c>
      <c r="D542" s="163"/>
      <c r="E542" s="154">
        <v>0</v>
      </c>
      <c r="F542" s="100">
        <f>IF(E541=0,"",(G541/E541)/12*E541)</f>
        <v>0</v>
      </c>
      <c r="G542" s="97">
        <f>F542</f>
        <v>0</v>
      </c>
      <c r="H542" s="164"/>
      <c r="I542" s="116" t="s">
        <v>516</v>
      </c>
      <c r="J542" s="116" t="str">
        <f>VLOOKUP(I542,Presupuesto!$B$11:$C$565,2,0)</f>
        <v>AGUINALDO Y DECIMO CUARTO MES</v>
      </c>
      <c r="K542" s="98" t="str">
        <f t="shared" si="15"/>
        <v>Posgrado</v>
      </c>
      <c r="L542" s="98" t="s">
        <v>395</v>
      </c>
    </row>
    <row r="543" spans="3:12" hidden="1">
      <c r="C543" s="172" t="s">
        <v>59</v>
      </c>
      <c r="D543" s="163"/>
      <c r="E543" s="154">
        <v>0</v>
      </c>
      <c r="F543" s="117">
        <f>IF(E541&lt;6,"",((E541-6)/12)*(G541/E541))</f>
        <v>0</v>
      </c>
      <c r="G543" s="97">
        <f>F543</f>
        <v>0</v>
      </c>
      <c r="H543" s="164"/>
      <c r="I543" s="101" t="s">
        <v>519</v>
      </c>
      <c r="J543" s="101" t="str">
        <f>VLOOKUP(I543,Presupuesto!$B$11:$C$565,2,0)</f>
        <v>DECIMOCUARTO MES</v>
      </c>
      <c r="K543" s="98" t="str">
        <f t="shared" si="15"/>
        <v>Posgrado</v>
      </c>
      <c r="L543" s="98" t="s">
        <v>395</v>
      </c>
    </row>
    <row r="544" spans="3:12" ht="15.75" hidden="1" thickBot="1">
      <c r="C544" s="140" t="s">
        <v>83</v>
      </c>
      <c r="D544" s="199"/>
      <c r="E544" s="152">
        <v>12</v>
      </c>
      <c r="F544" s="139">
        <v>30000</v>
      </c>
      <c r="G544" s="113">
        <f>D544*E544*F544</f>
        <v>0</v>
      </c>
      <c r="H544" s="166"/>
      <c r="I544" s="114" t="s">
        <v>564</v>
      </c>
      <c r="J544" s="114" t="str">
        <f>VLOOKUP(I544,Presupuesto!$B$11:$C$565,2,0)</f>
        <v>CONTRATOS ESPECIALES</v>
      </c>
      <c r="K544" s="98" t="str">
        <f t="shared" si="15"/>
        <v>Posgrado</v>
      </c>
      <c r="L544" s="98" t="s">
        <v>395</v>
      </c>
    </row>
    <row r="545" spans="3:12" hidden="1">
      <c r="C545" s="171" t="s">
        <v>58</v>
      </c>
      <c r="D545" s="163"/>
      <c r="E545" s="154">
        <v>0</v>
      </c>
      <c r="F545" s="117">
        <f>IF(E544=0,"",(G544/E544)/12*E544)</f>
        <v>0</v>
      </c>
      <c r="G545" s="97">
        <f>F545</f>
        <v>0</v>
      </c>
      <c r="H545" s="164"/>
      <c r="I545" s="101" t="s">
        <v>564</v>
      </c>
      <c r="J545" s="101" t="str">
        <f>VLOOKUP(I545,Presupuesto!$B$11:$C$565,2,0)</f>
        <v>CONTRATOS ESPECIALES</v>
      </c>
      <c r="K545" s="98" t="str">
        <f t="shared" si="15"/>
        <v>Posgrado</v>
      </c>
      <c r="L545" s="98" t="s">
        <v>394</v>
      </c>
    </row>
    <row r="546" spans="3:12" hidden="1">
      <c r="C546" s="172" t="s">
        <v>59</v>
      </c>
      <c r="D546" s="163"/>
      <c r="E546" s="154">
        <v>0</v>
      </c>
      <c r="F546" s="100">
        <f>IF(E544&lt;6,"",((E544-6)/12)*(G544/E544))</f>
        <v>0</v>
      </c>
      <c r="G546" s="97">
        <f>F546</f>
        <v>0</v>
      </c>
      <c r="H546" s="164"/>
      <c r="I546" s="101" t="s">
        <v>564</v>
      </c>
      <c r="J546" s="101" t="str">
        <f>VLOOKUP(I546,Presupuesto!$B$11:$C$565,2,0)</f>
        <v>CONTRATOS ESPECIALES</v>
      </c>
      <c r="K546" s="98" t="str">
        <f t="shared" si="15"/>
        <v>Posgrado</v>
      </c>
      <c r="L546" s="98" t="s">
        <v>399</v>
      </c>
    </row>
    <row r="547" spans="3:12" ht="15.75" hidden="1" thickBot="1">
      <c r="C547" s="140" t="s">
        <v>60</v>
      </c>
      <c r="D547" s="199"/>
      <c r="E547" s="152">
        <v>12</v>
      </c>
      <c r="F547" s="118">
        <v>30000</v>
      </c>
      <c r="G547" s="113">
        <f>D547*E547*F547</f>
        <v>0</v>
      </c>
      <c r="H547" s="166"/>
      <c r="I547" s="114" t="s">
        <v>705</v>
      </c>
      <c r="J547" s="114" t="str">
        <f>VLOOKUP(I547,Presupuesto!$B$11:$C$565,2,0)</f>
        <v>OTROS SERVICIOS TECNICOS Y PROFESIONALES</v>
      </c>
      <c r="K547" s="98" t="str">
        <f t="shared" si="15"/>
        <v>Posgrado</v>
      </c>
      <c r="L547" s="98" t="s">
        <v>394</v>
      </c>
    </row>
    <row r="548" spans="3:12" hidden="1">
      <c r="C548" s="171" t="s">
        <v>58</v>
      </c>
      <c r="D548" s="163"/>
      <c r="E548" s="154">
        <v>0</v>
      </c>
      <c r="F548" s="100">
        <v>0</v>
      </c>
      <c r="G548" s="97">
        <f>F548</f>
        <v>0</v>
      </c>
      <c r="H548" s="164"/>
      <c r="I548" s="101" t="s">
        <v>705</v>
      </c>
      <c r="J548" s="101" t="str">
        <f>VLOOKUP(I548,Presupuesto!$B$11:$C$565,2,0)</f>
        <v>OTROS SERVICIOS TECNICOS Y PROFESIONALES</v>
      </c>
      <c r="K548" s="98" t="str">
        <f t="shared" si="15"/>
        <v>Posgrado</v>
      </c>
      <c r="L548" s="98" t="s">
        <v>394</v>
      </c>
    </row>
    <row r="549" spans="3:12" hidden="1">
      <c r="C549" s="172" t="s">
        <v>59</v>
      </c>
      <c r="D549" s="163"/>
      <c r="E549" s="154">
        <v>0</v>
      </c>
      <c r="F549" s="100">
        <v>0</v>
      </c>
      <c r="G549" s="97">
        <f>F549</f>
        <v>0</v>
      </c>
      <c r="H549" s="164"/>
      <c r="I549" s="101" t="s">
        <v>705</v>
      </c>
      <c r="J549" s="101" t="str">
        <f>VLOOKUP(I549,Presupuesto!$B$11:$C$565,2,0)</f>
        <v>OTROS SERVICIOS TECNICOS Y PROFESIONALES</v>
      </c>
      <c r="K549" s="98" t="str">
        <f t="shared" si="15"/>
        <v>Posgrado</v>
      </c>
      <c r="L549" s="98" t="s">
        <v>394</v>
      </c>
    </row>
    <row r="550" spans="3:12" ht="15.75" hidden="1" thickBot="1">
      <c r="C550" s="140" t="s">
        <v>61</v>
      </c>
      <c r="D550" s="199"/>
      <c r="E550" s="152">
        <v>12</v>
      </c>
      <c r="F550" s="118">
        <v>30000</v>
      </c>
      <c r="G550" s="113">
        <f>D550*E550*F550</f>
        <v>0</v>
      </c>
      <c r="H550" s="166"/>
      <c r="I550" s="114" t="s">
        <v>496</v>
      </c>
      <c r="J550" s="114" t="str">
        <f>VLOOKUP(I550,Presupuesto!$B$11:$C$565,2,0)</f>
        <v>SUELDOS Y SALARIOS PERMANENTES</v>
      </c>
      <c r="K550" s="98" t="str">
        <f t="shared" si="15"/>
        <v>Posgrado</v>
      </c>
      <c r="L550" s="98" t="s">
        <v>394</v>
      </c>
    </row>
    <row r="551" spans="3:12" hidden="1">
      <c r="C551" s="171" t="s">
        <v>58</v>
      </c>
      <c r="D551" s="169"/>
      <c r="E551" s="131">
        <v>0</v>
      </c>
      <c r="F551" s="119">
        <f>IF(E550=0,"",(G550/E550)/12*E550)</f>
        <v>0</v>
      </c>
      <c r="G551" s="120">
        <f>F551</f>
        <v>0</v>
      </c>
      <c r="H551" s="164"/>
      <c r="I551" s="101" t="s">
        <v>516</v>
      </c>
      <c r="J551" s="101" t="str">
        <f>VLOOKUP(I551,Presupuesto!$B$11:$C$565,2,0)</f>
        <v>AGUINALDO Y DECIMO CUARTO MES</v>
      </c>
      <c r="K551" s="98" t="str">
        <f t="shared" si="15"/>
        <v>Posgrado</v>
      </c>
      <c r="L551" s="98" t="s">
        <v>394</v>
      </c>
    </row>
    <row r="552" spans="3:12" ht="15.75" hidden="1" thickBot="1">
      <c r="C552" s="173" t="s">
        <v>59</v>
      </c>
      <c r="D552" s="162"/>
      <c r="E552" s="132">
        <v>0</v>
      </c>
      <c r="F552" s="105">
        <f>IF(E550&lt;6,"",((E550-6)/12)*(G550/E550))</f>
        <v>0</v>
      </c>
      <c r="G552" s="105">
        <f>F552</f>
        <v>0</v>
      </c>
      <c r="H552" s="162"/>
      <c r="I552" s="106" t="s">
        <v>519</v>
      </c>
      <c r="J552" s="124" t="str">
        <f>VLOOKUP(I552,Presupuesto!$B$11:$C$565,2,0)</f>
        <v>DECIMOCUARTO MES</v>
      </c>
      <c r="K552" s="106" t="str">
        <f t="shared" si="15"/>
        <v>Posgrado</v>
      </c>
      <c r="L552" s="124" t="s">
        <v>394</v>
      </c>
    </row>
    <row r="554" spans="3:12" ht="15.75" thickBot="1"/>
    <row r="555" spans="3:12" ht="15.75" thickBot="1">
      <c r="C555" s="69" t="s">
        <v>43</v>
      </c>
      <c r="D555" s="30">
        <f>SUM(G562:G612)</f>
        <v>0</v>
      </c>
      <c r="E555" s="93"/>
      <c r="F555" s="93"/>
      <c r="G555" s="93"/>
      <c r="H555" s="76"/>
      <c r="I555" s="76"/>
      <c r="J555" s="76"/>
    </row>
    <row r="556" spans="3:12">
      <c r="D556" s="31"/>
      <c r="E556" s="93"/>
      <c r="F556" s="93"/>
      <c r="G556" s="93"/>
      <c r="H556" s="76"/>
      <c r="I556" s="76"/>
      <c r="J556" s="76"/>
      <c r="K556" s="153"/>
    </row>
    <row r="557" spans="3:12">
      <c r="D557" s="31"/>
      <c r="E557" s="93"/>
      <c r="F557" s="93"/>
      <c r="G557" s="93"/>
      <c r="H557" s="76"/>
      <c r="I557" s="76"/>
      <c r="J557" s="76"/>
      <c r="K557" s="153"/>
    </row>
    <row r="558" spans="3:12" ht="15.75">
      <c r="C558" s="202" t="s">
        <v>392</v>
      </c>
      <c r="D558" s="364"/>
      <c r="E558" s="93"/>
      <c r="F558" s="93"/>
      <c r="G558" s="93"/>
      <c r="H558" s="76"/>
      <c r="I558" s="76"/>
      <c r="J558" s="76"/>
      <c r="K558" s="153"/>
    </row>
    <row r="559" spans="3:12" ht="18.75">
      <c r="C559" s="210" t="e">
        <f>IFERROR(VLOOKUP(D558,'1. Desarrollo e Innov. Curricu.'!$E:$F,2,FALSE),IFERROR(VLOOKUP(D558,'2. Investigación Científica'!$E:$F,2,FALSE),IFERROR(VLOOKUP(D558,'3. Vinculación Univ. Sociedad'!$E:$F,2,FALSE),IFERROR(VLOOKUP(D558,'4. Docencia y Profesorado Univ.'!$E:$F,2,FALSE),IFERROR(VLOOKUP(D558,'5. Estudiantes y Graduados'!$E:$F,2,FALSE),IFERROR(VLOOKUP(D558,'11. Gestion Administrativa'!$E:$F,2,FALSE),IFERROR(VLOOKUP(D558,'13. Gestión Académica'!$E:$F,2,FALSE),IFERROR(VLOOKUP(D558,'8. Asegura. de la Calid. y M'!$E:$F,2,FALSE),IFERROR(VLOOKUP(D558,'6. Gestión del Conocimiento'!$E:$F,2,FALSE),IFERROR(VLOOKUP(D558,'15. Gobernabilidad y Proceso...'!$E:$F,2,FALSE),IFERROR(VLOOKUP(D558,'12. Gestión del Talento Humano'!$E:$F,2,FALSE),IFERROR(VLOOKUP(D558,'14. Internacional... de la E.S.'!$E:$F,2,FALSE),IFERROR(VLOOKUP(D558,'10. Posgrado'!$E:$F,2,FALSE),IFERROR(VLOOKUP(D558,'17. Gestión TIC'!$E:$F,2,FALSE),IFERROR(VLOOKUP(D558,'16. Desa. del Sistema Educ.Sup.'!$E:$F,2,FALSE),IFERROR(VLOOKUP(D558,'9. Cultura de Inno. Insti...'!$E:$F,2,FALSE),VLOOKUP(D558,'7. Lo Esencial de la Reforma U.'!$E:$F,2,0)))))))))))))))))</f>
        <v>#N/A</v>
      </c>
      <c r="D559" s="31"/>
      <c r="E559" s="93"/>
      <c r="F559" s="93"/>
      <c r="G559" s="93"/>
      <c r="H559" s="76"/>
      <c r="I559" s="76"/>
      <c r="J559" s="76"/>
      <c r="K559" s="153"/>
    </row>
    <row r="560" spans="3:12" ht="15.75" thickBot="1">
      <c r="C560" s="177"/>
      <c r="D560" s="31"/>
      <c r="E560" s="93"/>
      <c r="F560" s="93"/>
      <c r="G560" s="93"/>
      <c r="H560" s="76"/>
      <c r="I560" s="76"/>
      <c r="J560" s="76"/>
      <c r="K560" s="153"/>
    </row>
    <row r="561" spans="3:12" ht="30.75" thickBot="1">
      <c r="C561" s="134" t="s">
        <v>44</v>
      </c>
      <c r="D561" s="138" t="s">
        <v>55</v>
      </c>
      <c r="E561" s="170" t="s">
        <v>56</v>
      </c>
      <c r="F561" s="138" t="s">
        <v>57</v>
      </c>
      <c r="G561" s="135" t="s">
        <v>27</v>
      </c>
      <c r="H561" s="133" t="s">
        <v>131</v>
      </c>
      <c r="I561" s="136" t="s">
        <v>46</v>
      </c>
      <c r="J561" s="136" t="s">
        <v>132</v>
      </c>
      <c r="K561" s="136" t="s">
        <v>410</v>
      </c>
      <c r="L561" s="136" t="s">
        <v>411</v>
      </c>
    </row>
    <row r="562" spans="3:12" ht="15.75" hidden="1" thickBot="1">
      <c r="C562" s="137" t="s">
        <v>482</v>
      </c>
      <c r="D562" s="199"/>
      <c r="E562" s="152">
        <v>12</v>
      </c>
      <c r="F562" s="304">
        <f>HLOOKUP($C562,$BZ$2:$CM$3,2,0)</f>
        <v>43674.39</v>
      </c>
      <c r="G562" s="113">
        <f>D562*E562*F562</f>
        <v>0</v>
      </c>
      <c r="H562" s="166"/>
      <c r="I562" s="114" t="s">
        <v>496</v>
      </c>
      <c r="J562" s="114" t="str">
        <f>VLOOKUP(I562,Presupuesto!$B$11:$C$565,2,0)</f>
        <v>SUELDOS Y SALARIOS PERMANENTES</v>
      </c>
      <c r="K562" s="218" t="s">
        <v>1454</v>
      </c>
      <c r="L562" s="98" t="s">
        <v>394</v>
      </c>
    </row>
    <row r="563" spans="3:12" hidden="1">
      <c r="C563" s="171" t="s">
        <v>58</v>
      </c>
      <c r="D563" s="163"/>
      <c r="E563" s="154">
        <v>0</v>
      </c>
      <c r="F563" s="100">
        <f>IF(E562=0,"",(G562/E562)/12*E562)</f>
        <v>0</v>
      </c>
      <c r="G563" s="97">
        <f>F563</f>
        <v>0</v>
      </c>
      <c r="H563" s="164"/>
      <c r="I563" s="116" t="s">
        <v>516</v>
      </c>
      <c r="J563" s="116" t="str">
        <f>VLOOKUP(I563,Presupuesto!$B$11:$C$565,2,0)</f>
        <v>AGUINALDO Y DECIMO CUARTO MES</v>
      </c>
      <c r="K563" s="98" t="str">
        <f t="shared" ref="K563:K594" si="16">$K$562</f>
        <v>Posgrado</v>
      </c>
      <c r="L563" s="98" t="s">
        <v>412</v>
      </c>
    </row>
    <row r="564" spans="3:12" hidden="1">
      <c r="C564" s="172" t="s">
        <v>59</v>
      </c>
      <c r="D564" s="163"/>
      <c r="E564" s="154">
        <v>0</v>
      </c>
      <c r="F564" s="117">
        <f>IF(E562&lt;6,"",((E562-6)/12)*(G562/E562))</f>
        <v>0</v>
      </c>
      <c r="G564" s="97">
        <f>F564</f>
        <v>0</v>
      </c>
      <c r="H564" s="164"/>
      <c r="I564" s="101" t="s">
        <v>519</v>
      </c>
      <c r="J564" s="101" t="str">
        <f>VLOOKUP(I564,Presupuesto!$B$11:$C$565,2,0)</f>
        <v>DECIMOCUARTO MES</v>
      </c>
      <c r="K564" s="98" t="str">
        <f t="shared" si="16"/>
        <v>Posgrado</v>
      </c>
      <c r="L564" s="98" t="s">
        <v>395</v>
      </c>
    </row>
    <row r="565" spans="3:12" ht="15.75" hidden="1" thickBot="1">
      <c r="C565" s="137" t="s">
        <v>483</v>
      </c>
      <c r="D565" s="199"/>
      <c r="E565" s="152">
        <v>12</v>
      </c>
      <c r="F565" s="304">
        <f>HLOOKUP($C565,$BZ$2:$CM$3,2,0)</f>
        <v>39703.99</v>
      </c>
      <c r="G565" s="113">
        <f>D565*E565*F565</f>
        <v>0</v>
      </c>
      <c r="H565" s="166"/>
      <c r="I565" s="114" t="s">
        <v>496</v>
      </c>
      <c r="J565" s="114" t="str">
        <f>VLOOKUP(I565,Presupuesto!$B$11:$C$565,2,0)</f>
        <v>SUELDOS Y SALARIOS PERMANENTES</v>
      </c>
      <c r="K565" s="98" t="str">
        <f t="shared" si="16"/>
        <v>Posgrado</v>
      </c>
      <c r="L565" s="98" t="s">
        <v>395</v>
      </c>
    </row>
    <row r="566" spans="3:12" hidden="1">
      <c r="C566" s="171" t="s">
        <v>58</v>
      </c>
      <c r="D566" s="163"/>
      <c r="E566" s="154">
        <v>0</v>
      </c>
      <c r="F566" s="100">
        <f>IF(E565=0,"",(G565/E565)/12*E565)</f>
        <v>0</v>
      </c>
      <c r="G566" s="97">
        <f>F566</f>
        <v>0</v>
      </c>
      <c r="H566" s="164"/>
      <c r="I566" s="116" t="s">
        <v>516</v>
      </c>
      <c r="J566" s="116" t="str">
        <f>VLOOKUP(I566,Presupuesto!$B$11:$C$565,2,0)</f>
        <v>AGUINALDO Y DECIMO CUARTO MES</v>
      </c>
      <c r="K566" s="98" t="str">
        <f t="shared" si="16"/>
        <v>Posgrado</v>
      </c>
      <c r="L566" s="98" t="s">
        <v>395</v>
      </c>
    </row>
    <row r="567" spans="3:12" hidden="1">
      <c r="C567" s="172" t="s">
        <v>59</v>
      </c>
      <c r="D567" s="163"/>
      <c r="E567" s="154">
        <v>0</v>
      </c>
      <c r="F567" s="117">
        <f>IF(E565&lt;6,"",((E565-6)/12)*(G565/E565))</f>
        <v>0</v>
      </c>
      <c r="G567" s="97">
        <f>F567</f>
        <v>0</v>
      </c>
      <c r="H567" s="164"/>
      <c r="I567" s="101" t="s">
        <v>519</v>
      </c>
      <c r="J567" s="101" t="str">
        <f>VLOOKUP(I567,Presupuesto!$B$11:$C$565,2,0)</f>
        <v>DECIMOCUARTO MES</v>
      </c>
      <c r="K567" s="98" t="str">
        <f t="shared" si="16"/>
        <v>Posgrado</v>
      </c>
      <c r="L567" s="98" t="s">
        <v>395</v>
      </c>
    </row>
    <row r="568" spans="3:12" ht="15.75" hidden="1" thickBot="1">
      <c r="C568" s="137" t="s">
        <v>484</v>
      </c>
      <c r="D568" s="199"/>
      <c r="E568" s="152">
        <v>12</v>
      </c>
      <c r="F568" s="304">
        <f>HLOOKUP($C568,$BZ$2:$CM$3,2,0)</f>
        <v>35733.589999999997</v>
      </c>
      <c r="G568" s="113">
        <f>D568*E568*F568</f>
        <v>0</v>
      </c>
      <c r="H568" s="166"/>
      <c r="I568" s="114" t="s">
        <v>496</v>
      </c>
      <c r="J568" s="114" t="str">
        <f>VLOOKUP(I568,Presupuesto!$B$11:$C$565,2,0)</f>
        <v>SUELDOS Y SALARIOS PERMANENTES</v>
      </c>
      <c r="K568" s="98" t="str">
        <f t="shared" si="16"/>
        <v>Posgrado</v>
      </c>
      <c r="L568" s="98" t="s">
        <v>395</v>
      </c>
    </row>
    <row r="569" spans="3:12" hidden="1">
      <c r="C569" s="171" t="s">
        <v>58</v>
      </c>
      <c r="D569" s="163"/>
      <c r="E569" s="154">
        <v>0</v>
      </c>
      <c r="F569" s="100">
        <f>IF(E568=0,"",(G568/E568)/12*E568)</f>
        <v>0</v>
      </c>
      <c r="G569" s="97">
        <f>F569</f>
        <v>0</v>
      </c>
      <c r="H569" s="164"/>
      <c r="I569" s="116" t="s">
        <v>516</v>
      </c>
      <c r="J569" s="116" t="str">
        <f>VLOOKUP(I569,Presupuesto!$B$11:$C$565,2,0)</f>
        <v>AGUINALDO Y DECIMO CUARTO MES</v>
      </c>
      <c r="K569" s="98" t="str">
        <f t="shared" si="16"/>
        <v>Posgrado</v>
      </c>
      <c r="L569" s="98" t="s">
        <v>395</v>
      </c>
    </row>
    <row r="570" spans="3:12" hidden="1">
      <c r="C570" s="172" t="s">
        <v>59</v>
      </c>
      <c r="D570" s="163"/>
      <c r="E570" s="154">
        <v>0</v>
      </c>
      <c r="F570" s="117">
        <f>IF(E568&lt;6,"",((E568-6)/12)*(G568/E568))</f>
        <v>0</v>
      </c>
      <c r="G570" s="97">
        <f>F570</f>
        <v>0</v>
      </c>
      <c r="H570" s="164"/>
      <c r="I570" s="101" t="s">
        <v>519</v>
      </c>
      <c r="J570" s="101" t="str">
        <f>VLOOKUP(I570,Presupuesto!$B$11:$C$565,2,0)</f>
        <v>DECIMOCUARTO MES</v>
      </c>
      <c r="K570" s="98" t="str">
        <f t="shared" si="16"/>
        <v>Posgrado</v>
      </c>
      <c r="L570" s="98" t="s">
        <v>395</v>
      </c>
    </row>
    <row r="571" spans="3:12" ht="15.75" hidden="1" thickBot="1">
      <c r="C571" s="137" t="s">
        <v>485</v>
      </c>
      <c r="D571" s="199"/>
      <c r="E571" s="152">
        <v>12</v>
      </c>
      <c r="F571" s="304">
        <f>HLOOKUP($C571,$BZ$2:$CM$3,2,0)</f>
        <v>31763.19</v>
      </c>
      <c r="G571" s="113">
        <f>D571*E571*F571</f>
        <v>0</v>
      </c>
      <c r="H571" s="166"/>
      <c r="I571" s="114" t="s">
        <v>496</v>
      </c>
      <c r="J571" s="114" t="str">
        <f>VLOOKUP(I571,Presupuesto!$B$11:$C$565,2,0)</f>
        <v>SUELDOS Y SALARIOS PERMANENTES</v>
      </c>
      <c r="K571" s="98" t="str">
        <f t="shared" si="16"/>
        <v>Posgrado</v>
      </c>
      <c r="L571" s="98" t="s">
        <v>395</v>
      </c>
    </row>
    <row r="572" spans="3:12" hidden="1">
      <c r="C572" s="171" t="s">
        <v>58</v>
      </c>
      <c r="D572" s="163"/>
      <c r="E572" s="154">
        <v>0</v>
      </c>
      <c r="F572" s="100">
        <f>IF(E571=0,"",(G571/E571)/12*E571)</f>
        <v>0</v>
      </c>
      <c r="G572" s="97">
        <f>F572</f>
        <v>0</v>
      </c>
      <c r="H572" s="164"/>
      <c r="I572" s="116" t="s">
        <v>516</v>
      </c>
      <c r="J572" s="116" t="str">
        <f>VLOOKUP(I572,Presupuesto!$B$11:$C$565,2,0)</f>
        <v>AGUINALDO Y DECIMO CUARTO MES</v>
      </c>
      <c r="K572" s="98" t="str">
        <f t="shared" si="16"/>
        <v>Posgrado</v>
      </c>
      <c r="L572" s="98" t="s">
        <v>395</v>
      </c>
    </row>
    <row r="573" spans="3:12" hidden="1">
      <c r="C573" s="172" t="s">
        <v>59</v>
      </c>
      <c r="D573" s="163"/>
      <c r="E573" s="154">
        <v>0</v>
      </c>
      <c r="F573" s="117">
        <f>IF(E571&lt;6,"",((E571-6)/12)*(G571/E571))</f>
        <v>0</v>
      </c>
      <c r="G573" s="97">
        <f>F573</f>
        <v>0</v>
      </c>
      <c r="H573" s="164"/>
      <c r="I573" s="101" t="s">
        <v>519</v>
      </c>
      <c r="J573" s="101" t="str">
        <f>VLOOKUP(I573,Presupuesto!$B$11:$C$565,2,0)</f>
        <v>DECIMOCUARTO MES</v>
      </c>
      <c r="K573" s="98" t="str">
        <f t="shared" si="16"/>
        <v>Posgrado</v>
      </c>
      <c r="L573" s="98" t="s">
        <v>395</v>
      </c>
    </row>
    <row r="574" spans="3:12" ht="15.75" hidden="1" thickBot="1">
      <c r="C574" s="137" t="s">
        <v>486</v>
      </c>
      <c r="D574" s="199"/>
      <c r="E574" s="152">
        <v>12</v>
      </c>
      <c r="F574" s="304">
        <f>HLOOKUP($C574,$BZ$2:$CM$3,2,0)</f>
        <v>29777.99</v>
      </c>
      <c r="G574" s="113">
        <f>D574*E574*F574</f>
        <v>0</v>
      </c>
      <c r="H574" s="166"/>
      <c r="I574" s="114" t="s">
        <v>496</v>
      </c>
      <c r="J574" s="114" t="str">
        <f>VLOOKUP(I574,Presupuesto!$B$11:$C$565,2,0)</f>
        <v>SUELDOS Y SALARIOS PERMANENTES</v>
      </c>
      <c r="K574" s="98" t="str">
        <f t="shared" si="16"/>
        <v>Posgrado</v>
      </c>
      <c r="L574" s="98" t="s">
        <v>395</v>
      </c>
    </row>
    <row r="575" spans="3:12" hidden="1">
      <c r="C575" s="171" t="s">
        <v>58</v>
      </c>
      <c r="D575" s="163"/>
      <c r="E575" s="154">
        <v>0</v>
      </c>
      <c r="F575" s="100">
        <f>IF(E574=0,"",(G574/E574)/12*E574)</f>
        <v>0</v>
      </c>
      <c r="G575" s="97">
        <f>F575</f>
        <v>0</v>
      </c>
      <c r="H575" s="164"/>
      <c r="I575" s="116" t="s">
        <v>516</v>
      </c>
      <c r="J575" s="116" t="str">
        <f>VLOOKUP(I575,Presupuesto!$B$11:$C$565,2,0)</f>
        <v>AGUINALDO Y DECIMO CUARTO MES</v>
      </c>
      <c r="K575" s="98" t="str">
        <f t="shared" si="16"/>
        <v>Posgrado</v>
      </c>
      <c r="L575" s="98" t="s">
        <v>395</v>
      </c>
    </row>
    <row r="576" spans="3:12" hidden="1">
      <c r="C576" s="172" t="s">
        <v>59</v>
      </c>
      <c r="D576" s="163"/>
      <c r="E576" s="154">
        <v>0</v>
      </c>
      <c r="F576" s="117">
        <f>IF(E574&lt;6,"",((E574-6)/12)*(G574/E574))</f>
        <v>0</v>
      </c>
      <c r="G576" s="97">
        <f>F576</f>
        <v>0</v>
      </c>
      <c r="H576" s="164"/>
      <c r="I576" s="101" t="s">
        <v>519</v>
      </c>
      <c r="J576" s="101" t="str">
        <f>VLOOKUP(I576,Presupuesto!$B$11:$C$565,2,0)</f>
        <v>DECIMOCUARTO MES</v>
      </c>
      <c r="K576" s="98" t="str">
        <f t="shared" si="16"/>
        <v>Posgrado</v>
      </c>
      <c r="L576" s="98" t="s">
        <v>395</v>
      </c>
    </row>
    <row r="577" spans="3:12" ht="15.75" hidden="1" thickBot="1">
      <c r="C577" s="137" t="s">
        <v>487</v>
      </c>
      <c r="D577" s="199"/>
      <c r="E577" s="152">
        <v>12</v>
      </c>
      <c r="F577" s="304">
        <f>HLOOKUP($C577,$BZ$2:$CM$3,2,0)</f>
        <v>27792.79</v>
      </c>
      <c r="G577" s="113">
        <f>D577*E577*F577</f>
        <v>0</v>
      </c>
      <c r="H577" s="166"/>
      <c r="I577" s="114" t="s">
        <v>496</v>
      </c>
      <c r="J577" s="114" t="str">
        <f>VLOOKUP(I577,Presupuesto!$B$11:$C$565,2,0)</f>
        <v>SUELDOS Y SALARIOS PERMANENTES</v>
      </c>
      <c r="K577" s="98" t="str">
        <f t="shared" si="16"/>
        <v>Posgrado</v>
      </c>
      <c r="L577" s="98" t="s">
        <v>395</v>
      </c>
    </row>
    <row r="578" spans="3:12" hidden="1">
      <c r="C578" s="171" t="s">
        <v>58</v>
      </c>
      <c r="D578" s="163"/>
      <c r="E578" s="154">
        <v>0</v>
      </c>
      <c r="F578" s="100">
        <f>IF(E577=0,"",(G577/E577)/12*E577)</f>
        <v>0</v>
      </c>
      <c r="G578" s="97">
        <f>F578</f>
        <v>0</v>
      </c>
      <c r="H578" s="164"/>
      <c r="I578" s="116" t="s">
        <v>516</v>
      </c>
      <c r="J578" s="116" t="str">
        <f>VLOOKUP(I578,Presupuesto!$B$11:$C$565,2,0)</f>
        <v>AGUINALDO Y DECIMO CUARTO MES</v>
      </c>
      <c r="K578" s="98" t="str">
        <f t="shared" si="16"/>
        <v>Posgrado</v>
      </c>
      <c r="L578" s="98" t="s">
        <v>395</v>
      </c>
    </row>
    <row r="579" spans="3:12" hidden="1">
      <c r="C579" s="172" t="s">
        <v>59</v>
      </c>
      <c r="D579" s="163"/>
      <c r="E579" s="154">
        <v>0</v>
      </c>
      <c r="F579" s="117">
        <f>IF(E577&lt;6,"",((E577-6)/12)*(G577/E577))</f>
        <v>0</v>
      </c>
      <c r="G579" s="97">
        <f>F579</f>
        <v>0</v>
      </c>
      <c r="H579" s="164"/>
      <c r="I579" s="101" t="s">
        <v>519</v>
      </c>
      <c r="J579" s="101" t="str">
        <f>VLOOKUP(I579,Presupuesto!$B$11:$C$565,2,0)</f>
        <v>DECIMOCUARTO MES</v>
      </c>
      <c r="K579" s="98" t="str">
        <f t="shared" si="16"/>
        <v>Posgrado</v>
      </c>
      <c r="L579" s="98" t="s">
        <v>395</v>
      </c>
    </row>
    <row r="580" spans="3:12" ht="15.75" hidden="1" thickBot="1">
      <c r="C580" s="137" t="s">
        <v>488</v>
      </c>
      <c r="D580" s="199"/>
      <c r="E580" s="152">
        <v>12</v>
      </c>
      <c r="F580" s="304">
        <f>HLOOKUP($C580,$BZ$2:$CM$3,2,0)</f>
        <v>18859.39</v>
      </c>
      <c r="G580" s="113">
        <f>D580*E580*F580</f>
        <v>0</v>
      </c>
      <c r="H580" s="166"/>
      <c r="I580" s="114" t="s">
        <v>496</v>
      </c>
      <c r="J580" s="114" t="str">
        <f>VLOOKUP(I580,Presupuesto!$B$11:$C$565,2,0)</f>
        <v>SUELDOS Y SALARIOS PERMANENTES</v>
      </c>
      <c r="K580" s="98" t="str">
        <f t="shared" si="16"/>
        <v>Posgrado</v>
      </c>
      <c r="L580" s="98" t="s">
        <v>395</v>
      </c>
    </row>
    <row r="581" spans="3:12" hidden="1">
      <c r="C581" s="171" t="s">
        <v>58</v>
      </c>
      <c r="D581" s="163"/>
      <c r="E581" s="154">
        <v>0</v>
      </c>
      <c r="F581" s="100">
        <f>IF(E580=0,"",(G580/E580)/12*E580)</f>
        <v>0</v>
      </c>
      <c r="G581" s="97">
        <f>F581</f>
        <v>0</v>
      </c>
      <c r="H581" s="164"/>
      <c r="I581" s="116" t="s">
        <v>516</v>
      </c>
      <c r="J581" s="116" t="str">
        <f>VLOOKUP(I581,Presupuesto!$B$11:$C$565,2,0)</f>
        <v>AGUINALDO Y DECIMO CUARTO MES</v>
      </c>
      <c r="K581" s="98" t="str">
        <f t="shared" si="16"/>
        <v>Posgrado</v>
      </c>
      <c r="L581" s="98" t="s">
        <v>395</v>
      </c>
    </row>
    <row r="582" spans="3:12" hidden="1">
      <c r="C582" s="172" t="s">
        <v>59</v>
      </c>
      <c r="D582" s="163"/>
      <c r="E582" s="154">
        <v>0</v>
      </c>
      <c r="F582" s="117">
        <f>IF(E580&lt;6,"",((E580-6)/12)*(G580/E580))</f>
        <v>0</v>
      </c>
      <c r="G582" s="97">
        <f>F582</f>
        <v>0</v>
      </c>
      <c r="H582" s="164"/>
      <c r="I582" s="101" t="s">
        <v>519</v>
      </c>
      <c r="J582" s="101" t="str">
        <f>VLOOKUP(I582,Presupuesto!$B$11:$C$565,2,0)</f>
        <v>DECIMOCUARTO MES</v>
      </c>
      <c r="K582" s="98" t="str">
        <f t="shared" si="16"/>
        <v>Posgrado</v>
      </c>
      <c r="L582" s="98" t="s">
        <v>395</v>
      </c>
    </row>
    <row r="583" spans="3:12" ht="15.75" hidden="1" thickBot="1">
      <c r="C583" s="137" t="s">
        <v>489</v>
      </c>
      <c r="D583" s="199"/>
      <c r="E583" s="152">
        <v>12</v>
      </c>
      <c r="F583" s="304">
        <f>HLOOKUP($C583,$BZ$2:$CM$3,2,0)</f>
        <v>17866.8</v>
      </c>
      <c r="G583" s="113">
        <f>D583*E583*F583</f>
        <v>0</v>
      </c>
      <c r="H583" s="166"/>
      <c r="I583" s="114" t="s">
        <v>496</v>
      </c>
      <c r="J583" s="114" t="str">
        <f>VLOOKUP(I583,Presupuesto!$B$11:$C$565,2,0)</f>
        <v>SUELDOS Y SALARIOS PERMANENTES</v>
      </c>
      <c r="K583" s="98" t="str">
        <f t="shared" si="16"/>
        <v>Posgrado</v>
      </c>
      <c r="L583" s="98" t="s">
        <v>395</v>
      </c>
    </row>
    <row r="584" spans="3:12" hidden="1">
      <c r="C584" s="171" t="s">
        <v>58</v>
      </c>
      <c r="D584" s="163"/>
      <c r="E584" s="154">
        <v>0</v>
      </c>
      <c r="F584" s="100">
        <f>IF(E583=0,"",(G583/E583)/12*E583)</f>
        <v>0</v>
      </c>
      <c r="G584" s="97">
        <f>F584</f>
        <v>0</v>
      </c>
      <c r="H584" s="164"/>
      <c r="I584" s="116" t="s">
        <v>516</v>
      </c>
      <c r="J584" s="116" t="str">
        <f>VLOOKUP(I584,Presupuesto!$B$11:$C$565,2,0)</f>
        <v>AGUINALDO Y DECIMO CUARTO MES</v>
      </c>
      <c r="K584" s="98" t="str">
        <f t="shared" si="16"/>
        <v>Posgrado</v>
      </c>
      <c r="L584" s="98" t="s">
        <v>395</v>
      </c>
    </row>
    <row r="585" spans="3:12" hidden="1">
      <c r="C585" s="172" t="s">
        <v>59</v>
      </c>
      <c r="D585" s="163"/>
      <c r="E585" s="154">
        <v>0</v>
      </c>
      <c r="F585" s="117">
        <f>IF(E583&lt;6,"",((E583-6)/12)*(G583/E583))</f>
        <v>0</v>
      </c>
      <c r="G585" s="97">
        <f>F585</f>
        <v>0</v>
      </c>
      <c r="H585" s="164"/>
      <c r="I585" s="101" t="s">
        <v>519</v>
      </c>
      <c r="J585" s="101" t="str">
        <f>VLOOKUP(I585,Presupuesto!$B$11:$C$565,2,0)</f>
        <v>DECIMOCUARTO MES</v>
      </c>
      <c r="K585" s="98" t="str">
        <f t="shared" si="16"/>
        <v>Posgrado</v>
      </c>
      <c r="L585" s="98" t="s">
        <v>395</v>
      </c>
    </row>
    <row r="586" spans="3:12" ht="15.75" hidden="1" thickBot="1">
      <c r="C586" s="137" t="s">
        <v>490</v>
      </c>
      <c r="D586" s="199"/>
      <c r="E586" s="152">
        <v>12</v>
      </c>
      <c r="F586" s="304">
        <f>HLOOKUP($C586,$BZ$2:$CM$3,2,0)</f>
        <v>13896.4</v>
      </c>
      <c r="G586" s="113">
        <f>D586*E586*F586</f>
        <v>0</v>
      </c>
      <c r="H586" s="166"/>
      <c r="I586" s="114" t="s">
        <v>496</v>
      </c>
      <c r="J586" s="114" t="str">
        <f>VLOOKUP(I586,Presupuesto!$B$11:$C$565,2,0)</f>
        <v>SUELDOS Y SALARIOS PERMANENTES</v>
      </c>
      <c r="K586" s="98" t="str">
        <f t="shared" si="16"/>
        <v>Posgrado</v>
      </c>
      <c r="L586" s="98" t="s">
        <v>395</v>
      </c>
    </row>
    <row r="587" spans="3:12" hidden="1">
      <c r="C587" s="171" t="s">
        <v>58</v>
      </c>
      <c r="D587" s="163"/>
      <c r="E587" s="154">
        <v>0</v>
      </c>
      <c r="F587" s="100">
        <f>IF(E586=0,"",(G586/E586)/12*E586)</f>
        <v>0</v>
      </c>
      <c r="G587" s="97">
        <f>F587</f>
        <v>0</v>
      </c>
      <c r="H587" s="164"/>
      <c r="I587" s="116" t="s">
        <v>516</v>
      </c>
      <c r="J587" s="116" t="str">
        <f>VLOOKUP(I587,Presupuesto!$B$11:$C$565,2,0)</f>
        <v>AGUINALDO Y DECIMO CUARTO MES</v>
      </c>
      <c r="K587" s="98" t="str">
        <f t="shared" si="16"/>
        <v>Posgrado</v>
      </c>
      <c r="L587" s="98" t="s">
        <v>395</v>
      </c>
    </row>
    <row r="588" spans="3:12" hidden="1">
      <c r="C588" s="172" t="s">
        <v>59</v>
      </c>
      <c r="D588" s="163"/>
      <c r="E588" s="154">
        <v>0</v>
      </c>
      <c r="F588" s="117">
        <f>IF(E586&lt;6,"",((E586-6)/12)*(G586/E586))</f>
        <v>0</v>
      </c>
      <c r="G588" s="97">
        <f>F588</f>
        <v>0</v>
      </c>
      <c r="H588" s="164"/>
      <c r="I588" s="101" t="s">
        <v>519</v>
      </c>
      <c r="J588" s="101" t="str">
        <f>VLOOKUP(I588,Presupuesto!$B$11:$C$565,2,0)</f>
        <v>DECIMOCUARTO MES</v>
      </c>
      <c r="K588" s="98" t="str">
        <f t="shared" si="16"/>
        <v>Posgrado</v>
      </c>
      <c r="L588" s="98" t="s">
        <v>395</v>
      </c>
    </row>
    <row r="589" spans="3:12" ht="15.75" hidden="1" thickBot="1">
      <c r="C589" s="137" t="s">
        <v>491</v>
      </c>
      <c r="D589" s="199"/>
      <c r="E589" s="152">
        <v>12</v>
      </c>
      <c r="F589" s="304">
        <f>HLOOKUP($C589,$BZ$2:$CM$3,2,0)</f>
        <v>15004.09</v>
      </c>
      <c r="G589" s="113">
        <f>D589*E589*F589</f>
        <v>0</v>
      </c>
      <c r="H589" s="166"/>
      <c r="I589" s="114" t="s">
        <v>496</v>
      </c>
      <c r="J589" s="114" t="str">
        <f>VLOOKUP(I589,Presupuesto!$B$11:$C$565,2,0)</f>
        <v>SUELDOS Y SALARIOS PERMANENTES</v>
      </c>
      <c r="K589" s="98" t="str">
        <f t="shared" si="16"/>
        <v>Posgrado</v>
      </c>
      <c r="L589" s="98" t="s">
        <v>395</v>
      </c>
    </row>
    <row r="590" spans="3:12" hidden="1">
      <c r="C590" s="171" t="s">
        <v>58</v>
      </c>
      <c r="D590" s="163"/>
      <c r="E590" s="154">
        <v>0</v>
      </c>
      <c r="F590" s="100">
        <f>IF(E589=0,"",(G589/E589)/12*E589)</f>
        <v>0</v>
      </c>
      <c r="G590" s="97">
        <f>F590</f>
        <v>0</v>
      </c>
      <c r="H590" s="164"/>
      <c r="I590" s="116" t="s">
        <v>516</v>
      </c>
      <c r="J590" s="116" t="str">
        <f>VLOOKUP(I590,Presupuesto!$B$11:$C$565,2,0)</f>
        <v>AGUINALDO Y DECIMO CUARTO MES</v>
      </c>
      <c r="K590" s="98" t="str">
        <f t="shared" si="16"/>
        <v>Posgrado</v>
      </c>
      <c r="L590" s="98" t="s">
        <v>395</v>
      </c>
    </row>
    <row r="591" spans="3:12" hidden="1">
      <c r="C591" s="172" t="s">
        <v>59</v>
      </c>
      <c r="D591" s="163"/>
      <c r="E591" s="154">
        <v>0</v>
      </c>
      <c r="F591" s="117">
        <f>IF(E589&lt;6,"",((E589-6)/12)*(G589/E589))</f>
        <v>0</v>
      </c>
      <c r="G591" s="97">
        <f>F591</f>
        <v>0</v>
      </c>
      <c r="H591" s="164"/>
      <c r="I591" s="101" t="s">
        <v>519</v>
      </c>
      <c r="J591" s="101" t="str">
        <f>VLOOKUP(I591,Presupuesto!$B$11:$C$565,2,0)</f>
        <v>DECIMOCUARTO MES</v>
      </c>
      <c r="K591" s="98" t="str">
        <f t="shared" si="16"/>
        <v>Posgrado</v>
      </c>
      <c r="L591" s="98" t="s">
        <v>395</v>
      </c>
    </row>
    <row r="592" spans="3:12" ht="15.75" hidden="1" thickBot="1">
      <c r="C592" s="137" t="s">
        <v>492</v>
      </c>
      <c r="D592" s="199"/>
      <c r="E592" s="152">
        <v>12</v>
      </c>
      <c r="F592" s="304">
        <f>HLOOKUP($C592,$BZ$2:$CM$3,2,0)</f>
        <v>13238.9</v>
      </c>
      <c r="G592" s="113">
        <f>D592*E592*F592</f>
        <v>0</v>
      </c>
      <c r="H592" s="166"/>
      <c r="I592" s="114" t="s">
        <v>496</v>
      </c>
      <c r="J592" s="114" t="str">
        <f>VLOOKUP(I592,Presupuesto!$B$11:$C$565,2,0)</f>
        <v>SUELDOS Y SALARIOS PERMANENTES</v>
      </c>
      <c r="K592" s="98" t="str">
        <f t="shared" si="16"/>
        <v>Posgrado</v>
      </c>
      <c r="L592" s="98" t="s">
        <v>395</v>
      </c>
    </row>
    <row r="593" spans="3:12" hidden="1">
      <c r="C593" s="171" t="s">
        <v>58</v>
      </c>
      <c r="D593" s="163"/>
      <c r="E593" s="154">
        <v>0</v>
      </c>
      <c r="F593" s="100">
        <f>IF(E592=0,"",(G592/E592)/12*E592)</f>
        <v>0</v>
      </c>
      <c r="G593" s="97">
        <f>F593</f>
        <v>0</v>
      </c>
      <c r="H593" s="164"/>
      <c r="I593" s="116" t="s">
        <v>516</v>
      </c>
      <c r="J593" s="116" t="str">
        <f>VLOOKUP(I593,Presupuesto!$B$11:$C$565,2,0)</f>
        <v>AGUINALDO Y DECIMO CUARTO MES</v>
      </c>
      <c r="K593" s="98" t="str">
        <f t="shared" si="16"/>
        <v>Posgrado</v>
      </c>
      <c r="L593" s="98" t="s">
        <v>395</v>
      </c>
    </row>
    <row r="594" spans="3:12" hidden="1">
      <c r="C594" s="172" t="s">
        <v>59</v>
      </c>
      <c r="D594" s="163"/>
      <c r="E594" s="154">
        <v>0</v>
      </c>
      <c r="F594" s="117">
        <f>IF(E592&lt;6,"",((E592-6)/12)*(G592/E592))</f>
        <v>0</v>
      </c>
      <c r="G594" s="97">
        <f>F594</f>
        <v>0</v>
      </c>
      <c r="H594" s="164"/>
      <c r="I594" s="101" t="s">
        <v>519</v>
      </c>
      <c r="J594" s="101" t="str">
        <f>VLOOKUP(I594,Presupuesto!$B$11:$C$565,2,0)</f>
        <v>DECIMOCUARTO MES</v>
      </c>
      <c r="K594" s="98" t="str">
        <f t="shared" si="16"/>
        <v>Posgrado</v>
      </c>
      <c r="L594" s="98" t="s">
        <v>395</v>
      </c>
    </row>
    <row r="595" spans="3:12" ht="15.75" hidden="1" thickBot="1">
      <c r="C595" s="137" t="s">
        <v>493</v>
      </c>
      <c r="D595" s="199"/>
      <c r="E595" s="152">
        <v>12</v>
      </c>
      <c r="F595" s="304">
        <f>HLOOKUP($C595,$BZ$2:$CM$3,2,0)</f>
        <v>12356.31</v>
      </c>
      <c r="G595" s="113">
        <f>D595*E595*F595</f>
        <v>0</v>
      </c>
      <c r="H595" s="166"/>
      <c r="I595" s="114" t="s">
        <v>496</v>
      </c>
      <c r="J595" s="114" t="str">
        <f>VLOOKUP(I595,Presupuesto!$B$11:$C$565,2,0)</f>
        <v>SUELDOS Y SALARIOS PERMANENTES</v>
      </c>
      <c r="K595" s="98" t="str">
        <f t="shared" ref="K595:K612" si="17">$K$562</f>
        <v>Posgrado</v>
      </c>
      <c r="L595" s="98" t="s">
        <v>395</v>
      </c>
    </row>
    <row r="596" spans="3:12" hidden="1">
      <c r="C596" s="171" t="s">
        <v>58</v>
      </c>
      <c r="D596" s="163"/>
      <c r="E596" s="154">
        <v>0</v>
      </c>
      <c r="F596" s="100">
        <f>IF(E595=0,"",(G595/E595)/12*E595)</f>
        <v>0</v>
      </c>
      <c r="G596" s="97">
        <f>F596</f>
        <v>0</v>
      </c>
      <c r="H596" s="164"/>
      <c r="I596" s="116" t="s">
        <v>516</v>
      </c>
      <c r="J596" s="116" t="str">
        <f>VLOOKUP(I596,Presupuesto!$B$11:$C$565,2,0)</f>
        <v>AGUINALDO Y DECIMO CUARTO MES</v>
      </c>
      <c r="K596" s="98" t="str">
        <f t="shared" si="17"/>
        <v>Posgrado</v>
      </c>
      <c r="L596" s="98" t="s">
        <v>395</v>
      </c>
    </row>
    <row r="597" spans="3:12" hidden="1">
      <c r="C597" s="172" t="s">
        <v>59</v>
      </c>
      <c r="D597" s="163"/>
      <c r="E597" s="154">
        <v>0</v>
      </c>
      <c r="F597" s="117">
        <f>IF(E595&lt;6,"",((E595-6)/12)*(G595/E595))</f>
        <v>0</v>
      </c>
      <c r="G597" s="97">
        <f>F597</f>
        <v>0</v>
      </c>
      <c r="H597" s="164"/>
      <c r="I597" s="101" t="s">
        <v>519</v>
      </c>
      <c r="J597" s="101" t="str">
        <f>VLOOKUP(I597,Presupuesto!$B$11:$C$565,2,0)</f>
        <v>DECIMOCUARTO MES</v>
      </c>
      <c r="K597" s="98" t="str">
        <f t="shared" si="17"/>
        <v>Posgrado</v>
      </c>
      <c r="L597" s="98" t="s">
        <v>395</v>
      </c>
    </row>
    <row r="598" spans="3:12" ht="15.75" hidden="1" thickBot="1">
      <c r="C598" s="137" t="s">
        <v>494</v>
      </c>
      <c r="D598" s="199"/>
      <c r="E598" s="152">
        <v>12</v>
      </c>
      <c r="F598" s="304">
        <f>HLOOKUP($C598,$BZ$2:$CM$3,2,0)</f>
        <v>463.22</v>
      </c>
      <c r="G598" s="113">
        <f>D598*E598*F598</f>
        <v>0</v>
      </c>
      <c r="H598" s="166"/>
      <c r="I598" s="114" t="s">
        <v>496</v>
      </c>
      <c r="J598" s="114" t="str">
        <f>VLOOKUP(I598,Presupuesto!$B$11:$C$565,2,0)</f>
        <v>SUELDOS Y SALARIOS PERMANENTES</v>
      </c>
      <c r="K598" s="98" t="str">
        <f t="shared" si="17"/>
        <v>Posgrado</v>
      </c>
      <c r="L598" s="98" t="s">
        <v>395</v>
      </c>
    </row>
    <row r="599" spans="3:12" hidden="1">
      <c r="C599" s="171" t="s">
        <v>58</v>
      </c>
      <c r="D599" s="163"/>
      <c r="E599" s="154">
        <v>0</v>
      </c>
      <c r="F599" s="100">
        <f>IF(E598=0,"",(G598/E598)/12*E598)</f>
        <v>0</v>
      </c>
      <c r="G599" s="97">
        <f>F599</f>
        <v>0</v>
      </c>
      <c r="H599" s="164"/>
      <c r="I599" s="116" t="s">
        <v>516</v>
      </c>
      <c r="J599" s="116" t="str">
        <f>VLOOKUP(I599,Presupuesto!$B$11:$C$565,2,0)</f>
        <v>AGUINALDO Y DECIMO CUARTO MES</v>
      </c>
      <c r="K599" s="98" t="str">
        <f t="shared" si="17"/>
        <v>Posgrado</v>
      </c>
      <c r="L599" s="98" t="s">
        <v>395</v>
      </c>
    </row>
    <row r="600" spans="3:12" hidden="1">
      <c r="C600" s="172" t="s">
        <v>59</v>
      </c>
      <c r="D600" s="163"/>
      <c r="E600" s="154">
        <v>0</v>
      </c>
      <c r="F600" s="117">
        <f>IF(E598&lt;6,"",((E598-6)/12)*(G598/E598))</f>
        <v>0</v>
      </c>
      <c r="G600" s="97">
        <f>F600</f>
        <v>0</v>
      </c>
      <c r="H600" s="164"/>
      <c r="I600" s="101" t="s">
        <v>519</v>
      </c>
      <c r="J600" s="101" t="str">
        <f>VLOOKUP(I600,Presupuesto!$B$11:$C$565,2,0)</f>
        <v>DECIMOCUARTO MES</v>
      </c>
      <c r="K600" s="98" t="str">
        <f t="shared" si="17"/>
        <v>Posgrado</v>
      </c>
      <c r="L600" s="98" t="s">
        <v>395</v>
      </c>
    </row>
    <row r="601" spans="3:12" ht="15.75" hidden="1" thickBot="1">
      <c r="C601" s="137" t="s">
        <v>495</v>
      </c>
      <c r="D601" s="199"/>
      <c r="E601" s="152">
        <v>12</v>
      </c>
      <c r="F601" s="304">
        <f>HLOOKUP($C601,$BZ$2:$CM$3,2,0)</f>
        <v>2007.3</v>
      </c>
      <c r="G601" s="113">
        <f>D601*E601*F601</f>
        <v>0</v>
      </c>
      <c r="H601" s="166"/>
      <c r="I601" s="114" t="s">
        <v>496</v>
      </c>
      <c r="J601" s="114" t="str">
        <f>VLOOKUP(I601,Presupuesto!$B$11:$C$565,2,0)</f>
        <v>SUELDOS Y SALARIOS PERMANENTES</v>
      </c>
      <c r="K601" s="98" t="str">
        <f t="shared" si="17"/>
        <v>Posgrado</v>
      </c>
      <c r="L601" s="98" t="s">
        <v>395</v>
      </c>
    </row>
    <row r="602" spans="3:12" hidden="1">
      <c r="C602" s="171" t="s">
        <v>58</v>
      </c>
      <c r="D602" s="163"/>
      <c r="E602" s="154">
        <v>0</v>
      </c>
      <c r="F602" s="100">
        <f>IF(E601=0,"",(G601/E601)/12*E601)</f>
        <v>0</v>
      </c>
      <c r="G602" s="97">
        <f>F602</f>
        <v>0</v>
      </c>
      <c r="H602" s="164"/>
      <c r="I602" s="116" t="s">
        <v>516</v>
      </c>
      <c r="J602" s="116" t="str">
        <f>VLOOKUP(I602,Presupuesto!$B$11:$C$565,2,0)</f>
        <v>AGUINALDO Y DECIMO CUARTO MES</v>
      </c>
      <c r="K602" s="98" t="str">
        <f t="shared" si="17"/>
        <v>Posgrado</v>
      </c>
      <c r="L602" s="98" t="s">
        <v>395</v>
      </c>
    </row>
    <row r="603" spans="3:12" hidden="1">
      <c r="C603" s="172" t="s">
        <v>59</v>
      </c>
      <c r="D603" s="163"/>
      <c r="E603" s="154">
        <v>0</v>
      </c>
      <c r="F603" s="117">
        <f>IF(E601&lt;6,"",((E601-6)/12)*(G601/E601))</f>
        <v>0</v>
      </c>
      <c r="G603" s="97">
        <f>F603</f>
        <v>0</v>
      </c>
      <c r="H603" s="164"/>
      <c r="I603" s="101" t="s">
        <v>519</v>
      </c>
      <c r="J603" s="101" t="str">
        <f>VLOOKUP(I603,Presupuesto!$B$11:$C$565,2,0)</f>
        <v>DECIMOCUARTO MES</v>
      </c>
      <c r="K603" s="98" t="str">
        <f t="shared" si="17"/>
        <v>Posgrado</v>
      </c>
      <c r="L603" s="98" t="s">
        <v>395</v>
      </c>
    </row>
    <row r="604" spans="3:12" ht="15.75" hidden="1" thickBot="1">
      <c r="C604" s="140" t="s">
        <v>83</v>
      </c>
      <c r="D604" s="199"/>
      <c r="E604" s="152">
        <v>12</v>
      </c>
      <c r="F604" s="139">
        <v>30000</v>
      </c>
      <c r="G604" s="113">
        <f>D604*E604*F604</f>
        <v>0</v>
      </c>
      <c r="H604" s="166"/>
      <c r="I604" s="114" t="s">
        <v>564</v>
      </c>
      <c r="J604" s="114" t="str">
        <f>VLOOKUP(I604,Presupuesto!$B$11:$C$565,2,0)</f>
        <v>CONTRATOS ESPECIALES</v>
      </c>
      <c r="K604" s="98" t="str">
        <f t="shared" si="17"/>
        <v>Posgrado</v>
      </c>
      <c r="L604" s="98" t="s">
        <v>395</v>
      </c>
    </row>
    <row r="605" spans="3:12" hidden="1">
      <c r="C605" s="171" t="s">
        <v>58</v>
      </c>
      <c r="D605" s="163"/>
      <c r="E605" s="154">
        <v>0</v>
      </c>
      <c r="F605" s="117">
        <f>IF(E604=0,"",(G604/E604)/12*E604)</f>
        <v>0</v>
      </c>
      <c r="G605" s="97">
        <f>F605</f>
        <v>0</v>
      </c>
      <c r="H605" s="164"/>
      <c r="I605" s="101" t="s">
        <v>564</v>
      </c>
      <c r="J605" s="101" t="str">
        <f>VLOOKUP(I605,Presupuesto!$B$11:$C$565,2,0)</f>
        <v>CONTRATOS ESPECIALES</v>
      </c>
      <c r="K605" s="98" t="str">
        <f t="shared" si="17"/>
        <v>Posgrado</v>
      </c>
      <c r="L605" s="98" t="s">
        <v>394</v>
      </c>
    </row>
    <row r="606" spans="3:12" hidden="1">
      <c r="C606" s="172" t="s">
        <v>59</v>
      </c>
      <c r="D606" s="163"/>
      <c r="E606" s="154">
        <v>0</v>
      </c>
      <c r="F606" s="100">
        <f>IF(E604&lt;6,"",((E604-6)/12)*(G604/E604))</f>
        <v>0</v>
      </c>
      <c r="G606" s="97">
        <f>F606</f>
        <v>0</v>
      </c>
      <c r="H606" s="164"/>
      <c r="I606" s="101" t="s">
        <v>564</v>
      </c>
      <c r="J606" s="101" t="str">
        <f>VLOOKUP(I606,Presupuesto!$B$11:$C$565,2,0)</f>
        <v>CONTRATOS ESPECIALES</v>
      </c>
      <c r="K606" s="98" t="str">
        <f t="shared" si="17"/>
        <v>Posgrado</v>
      </c>
      <c r="L606" s="98" t="s">
        <v>399</v>
      </c>
    </row>
    <row r="607" spans="3:12" ht="15.75" hidden="1" thickBot="1">
      <c r="C607" s="140" t="s">
        <v>60</v>
      </c>
      <c r="D607" s="199"/>
      <c r="E607" s="152">
        <v>12</v>
      </c>
      <c r="F607" s="118">
        <v>30000</v>
      </c>
      <c r="G607" s="113">
        <f>D607*E607*F607</f>
        <v>0</v>
      </c>
      <c r="H607" s="166"/>
      <c r="I607" s="114" t="s">
        <v>705</v>
      </c>
      <c r="J607" s="114" t="str">
        <f>VLOOKUP(I607,Presupuesto!$B$11:$C$565,2,0)</f>
        <v>OTROS SERVICIOS TECNICOS Y PROFESIONALES</v>
      </c>
      <c r="K607" s="98" t="str">
        <f t="shared" si="17"/>
        <v>Posgrado</v>
      </c>
      <c r="L607" s="98" t="s">
        <v>394</v>
      </c>
    </row>
    <row r="608" spans="3:12" hidden="1">
      <c r="C608" s="171" t="s">
        <v>58</v>
      </c>
      <c r="D608" s="163"/>
      <c r="E608" s="154">
        <v>0</v>
      </c>
      <c r="F608" s="100">
        <v>0</v>
      </c>
      <c r="G608" s="97">
        <f>F608</f>
        <v>0</v>
      </c>
      <c r="H608" s="164"/>
      <c r="I608" s="101" t="s">
        <v>705</v>
      </c>
      <c r="J608" s="101" t="str">
        <f>VLOOKUP(I608,Presupuesto!$B$11:$C$565,2,0)</f>
        <v>OTROS SERVICIOS TECNICOS Y PROFESIONALES</v>
      </c>
      <c r="K608" s="98" t="str">
        <f t="shared" si="17"/>
        <v>Posgrado</v>
      </c>
      <c r="L608" s="98" t="s">
        <v>394</v>
      </c>
    </row>
    <row r="609" spans="3:12" hidden="1">
      <c r="C609" s="172" t="s">
        <v>59</v>
      </c>
      <c r="D609" s="163"/>
      <c r="E609" s="154">
        <v>0</v>
      </c>
      <c r="F609" s="100">
        <v>0</v>
      </c>
      <c r="G609" s="97">
        <f>F609</f>
        <v>0</v>
      </c>
      <c r="H609" s="164"/>
      <c r="I609" s="101" t="s">
        <v>705</v>
      </c>
      <c r="J609" s="101" t="str">
        <f>VLOOKUP(I609,Presupuesto!$B$11:$C$565,2,0)</f>
        <v>OTROS SERVICIOS TECNICOS Y PROFESIONALES</v>
      </c>
      <c r="K609" s="98" t="str">
        <f t="shared" si="17"/>
        <v>Posgrado</v>
      </c>
      <c r="L609" s="98" t="s">
        <v>394</v>
      </c>
    </row>
    <row r="610" spans="3:12" ht="15.75" hidden="1" thickBot="1">
      <c r="C610" s="140" t="s">
        <v>61</v>
      </c>
      <c r="D610" s="199"/>
      <c r="E610" s="152">
        <v>12</v>
      </c>
      <c r="F610" s="118">
        <v>30000</v>
      </c>
      <c r="G610" s="113">
        <f>D610*E610*F610</f>
        <v>0</v>
      </c>
      <c r="H610" s="166"/>
      <c r="I610" s="114" t="s">
        <v>496</v>
      </c>
      <c r="J610" s="114" t="str">
        <f>VLOOKUP(I610,Presupuesto!$B$11:$C$565,2,0)</f>
        <v>SUELDOS Y SALARIOS PERMANENTES</v>
      </c>
      <c r="K610" s="98" t="str">
        <f t="shared" si="17"/>
        <v>Posgrado</v>
      </c>
      <c r="L610" s="98" t="s">
        <v>394</v>
      </c>
    </row>
    <row r="611" spans="3:12" hidden="1">
      <c r="C611" s="171" t="s">
        <v>58</v>
      </c>
      <c r="D611" s="169"/>
      <c r="E611" s="131">
        <v>0</v>
      </c>
      <c r="F611" s="119">
        <f>IF(E610=0,"",(G610/E610)/12*E610)</f>
        <v>0</v>
      </c>
      <c r="G611" s="120">
        <f>F611</f>
        <v>0</v>
      </c>
      <c r="H611" s="164"/>
      <c r="I611" s="101" t="s">
        <v>516</v>
      </c>
      <c r="J611" s="101" t="str">
        <f>VLOOKUP(I611,Presupuesto!$B$11:$C$565,2,0)</f>
        <v>AGUINALDO Y DECIMO CUARTO MES</v>
      </c>
      <c r="K611" s="98" t="str">
        <f t="shared" si="17"/>
        <v>Posgrado</v>
      </c>
      <c r="L611" s="98" t="s">
        <v>394</v>
      </c>
    </row>
    <row r="612" spans="3:12" ht="15.75" hidden="1" thickBot="1">
      <c r="C612" s="173" t="s">
        <v>59</v>
      </c>
      <c r="D612" s="162"/>
      <c r="E612" s="132">
        <v>0</v>
      </c>
      <c r="F612" s="105">
        <f>IF(E610&lt;6,"",((E610-6)/12)*(G610/E610))</f>
        <v>0</v>
      </c>
      <c r="G612" s="105">
        <f>F612</f>
        <v>0</v>
      </c>
      <c r="H612" s="162"/>
      <c r="I612" s="106" t="s">
        <v>519</v>
      </c>
      <c r="J612" s="124" t="str">
        <f>VLOOKUP(I612,Presupuesto!$B$11:$C$565,2,0)</f>
        <v>DECIMOCUARTO MES</v>
      </c>
      <c r="K612" s="106" t="str">
        <f t="shared" si="17"/>
        <v>Posgrado</v>
      </c>
      <c r="L612" s="124" t="s">
        <v>394</v>
      </c>
    </row>
    <row r="614" spans="3:12" ht="15.75" thickBot="1"/>
    <row r="615" spans="3:12" ht="15.75" thickBot="1">
      <c r="C615" s="69" t="s">
        <v>43</v>
      </c>
      <c r="D615" s="30">
        <f>SUM(G622:G672)</f>
        <v>0</v>
      </c>
      <c r="E615" s="93"/>
      <c r="F615" s="93"/>
      <c r="G615" s="93"/>
      <c r="H615" s="76"/>
      <c r="I615" s="76"/>
      <c r="J615" s="76"/>
    </row>
    <row r="616" spans="3:12">
      <c r="D616" s="31"/>
      <c r="E616" s="93"/>
      <c r="F616" s="93"/>
      <c r="G616" s="93"/>
      <c r="H616" s="76"/>
      <c r="I616" s="76"/>
      <c r="J616" s="76"/>
    </row>
    <row r="617" spans="3:12">
      <c r="D617" s="31"/>
      <c r="E617" s="93"/>
      <c r="F617" s="93"/>
      <c r="G617" s="93"/>
      <c r="H617" s="76"/>
      <c r="I617" s="76"/>
      <c r="J617" s="76"/>
      <c r="K617" s="153"/>
    </row>
    <row r="618" spans="3:12" ht="15.75">
      <c r="C618" s="202" t="s">
        <v>392</v>
      </c>
      <c r="D618" s="364"/>
      <c r="E618" s="93"/>
      <c r="F618" s="93"/>
      <c r="G618" s="93"/>
      <c r="H618" s="76"/>
      <c r="I618" s="76"/>
      <c r="J618" s="76"/>
      <c r="K618" s="153"/>
    </row>
    <row r="619" spans="3:12" ht="18.75">
      <c r="C619" s="210" t="e">
        <f>IFERROR(VLOOKUP(D618,'1. Desarrollo e Innov. Curricu.'!$E:$F,2,FALSE),IFERROR(VLOOKUP(D618,'2. Investigación Científica'!$E:$F,2,FALSE),IFERROR(VLOOKUP(D618,'3. Vinculación Univ. Sociedad'!$E:$F,2,FALSE),IFERROR(VLOOKUP(D618,'4. Docencia y Profesorado Univ.'!$E:$F,2,FALSE),IFERROR(VLOOKUP(D618,'5. Estudiantes y Graduados'!$E:$F,2,FALSE),IFERROR(VLOOKUP(D618,'11. Gestion Administrativa'!$E:$F,2,FALSE),IFERROR(VLOOKUP(D618,'13. Gestión Académica'!$E:$F,2,FALSE),IFERROR(VLOOKUP(D618,'8. Asegura. de la Calid. y M'!$E:$F,2,FALSE),IFERROR(VLOOKUP(D618,'6. Gestión del Conocimiento'!$E:$F,2,FALSE),IFERROR(VLOOKUP(D618,'15. Gobernabilidad y Proceso...'!$E:$F,2,FALSE),IFERROR(VLOOKUP(D618,'12. Gestión del Talento Humano'!$E:$F,2,FALSE),IFERROR(VLOOKUP(D618,'14. Internacional... de la E.S.'!$E:$F,2,FALSE),IFERROR(VLOOKUP(D618,'10. Posgrado'!$E:$F,2,FALSE),IFERROR(VLOOKUP(D618,'17. Gestión TIC'!$E:$F,2,FALSE),IFERROR(VLOOKUP(D618,'16. Desa. del Sistema Educ.Sup.'!$E:$F,2,FALSE),IFERROR(VLOOKUP(D618,'9. Cultura de Inno. Insti...'!$E:$F,2,FALSE),VLOOKUP(D618,'7. Lo Esencial de la Reforma U.'!$E:$F,2,0)))))))))))))))))</f>
        <v>#N/A</v>
      </c>
      <c r="D619" s="31"/>
      <c r="E619" s="93"/>
      <c r="F619" s="93"/>
      <c r="G619" s="93"/>
      <c r="H619" s="76"/>
      <c r="I619" s="76"/>
      <c r="J619" s="76"/>
      <c r="K619" s="153"/>
    </row>
    <row r="620" spans="3:12" ht="15.75" thickBot="1">
      <c r="C620" s="177"/>
      <c r="D620" s="31"/>
      <c r="E620" s="93"/>
      <c r="F620" s="93"/>
      <c r="G620" s="93"/>
      <c r="H620" s="76"/>
      <c r="I620" s="76"/>
      <c r="J620" s="76"/>
      <c r="K620" s="153"/>
    </row>
    <row r="621" spans="3:12" ht="30.75" thickBot="1">
      <c r="C621" s="134" t="s">
        <v>44</v>
      </c>
      <c r="D621" s="138" t="s">
        <v>55</v>
      </c>
      <c r="E621" s="170" t="s">
        <v>56</v>
      </c>
      <c r="F621" s="138" t="s">
        <v>57</v>
      </c>
      <c r="G621" s="135" t="s">
        <v>27</v>
      </c>
      <c r="H621" s="133" t="s">
        <v>131</v>
      </c>
      <c r="I621" s="136" t="s">
        <v>46</v>
      </c>
      <c r="J621" s="136" t="s">
        <v>132</v>
      </c>
      <c r="K621" s="136" t="s">
        <v>410</v>
      </c>
      <c r="L621" s="136" t="s">
        <v>411</v>
      </c>
    </row>
    <row r="622" spans="3:12" ht="15.75" hidden="1" thickBot="1">
      <c r="C622" s="137" t="s">
        <v>482</v>
      </c>
      <c r="D622" s="199"/>
      <c r="E622" s="152">
        <v>12</v>
      </c>
      <c r="F622" s="304">
        <f>HLOOKUP($C622,$BZ$2:$CM$3,2,0)</f>
        <v>43674.39</v>
      </c>
      <c r="G622" s="113">
        <f>D622*E622*F622</f>
        <v>0</v>
      </c>
      <c r="H622" s="166"/>
      <c r="I622" s="114" t="s">
        <v>496</v>
      </c>
      <c r="J622" s="114" t="str">
        <f>VLOOKUP(I622,Presupuesto!$B$11:$C$565,2,0)</f>
        <v>SUELDOS Y SALARIOS PERMANENTES</v>
      </c>
      <c r="K622" s="218" t="s">
        <v>1454</v>
      </c>
      <c r="L622" s="98" t="s">
        <v>394</v>
      </c>
    </row>
    <row r="623" spans="3:12" hidden="1">
      <c r="C623" s="171" t="s">
        <v>58</v>
      </c>
      <c r="D623" s="163"/>
      <c r="E623" s="154">
        <v>0</v>
      </c>
      <c r="F623" s="100">
        <f>IF(E622=0,"",(G622/E622)/12*E622)</f>
        <v>0</v>
      </c>
      <c r="G623" s="97">
        <f>F623</f>
        <v>0</v>
      </c>
      <c r="H623" s="164"/>
      <c r="I623" s="116" t="s">
        <v>516</v>
      </c>
      <c r="J623" s="116" t="str">
        <f>VLOOKUP(I623,Presupuesto!$B$11:$C$565,2,0)</f>
        <v>AGUINALDO Y DECIMO CUARTO MES</v>
      </c>
      <c r="K623" s="98" t="str">
        <f t="shared" ref="K623:K654" si="18">$K$622</f>
        <v>Posgrado</v>
      </c>
      <c r="L623" s="98" t="s">
        <v>412</v>
      </c>
    </row>
    <row r="624" spans="3:12" hidden="1">
      <c r="C624" s="172" t="s">
        <v>59</v>
      </c>
      <c r="D624" s="163"/>
      <c r="E624" s="154">
        <v>0</v>
      </c>
      <c r="F624" s="117">
        <f>IF(E622&lt;6,"",((E622-6)/12)*(G622/E622))</f>
        <v>0</v>
      </c>
      <c r="G624" s="97">
        <f>F624</f>
        <v>0</v>
      </c>
      <c r="H624" s="164"/>
      <c r="I624" s="101" t="s">
        <v>519</v>
      </c>
      <c r="J624" s="101" t="str">
        <f>VLOOKUP(I624,Presupuesto!$B$11:$C$565,2,0)</f>
        <v>DECIMOCUARTO MES</v>
      </c>
      <c r="K624" s="98" t="str">
        <f t="shared" si="18"/>
        <v>Posgrado</v>
      </c>
      <c r="L624" s="98" t="s">
        <v>395</v>
      </c>
    </row>
    <row r="625" spans="3:12" ht="15.75" hidden="1" thickBot="1">
      <c r="C625" s="137" t="s">
        <v>483</v>
      </c>
      <c r="D625" s="199"/>
      <c r="E625" s="152">
        <v>12</v>
      </c>
      <c r="F625" s="304">
        <f>HLOOKUP($C625,$BZ$2:$CM$3,2,0)</f>
        <v>39703.99</v>
      </c>
      <c r="G625" s="113">
        <f>D625*E625*F625</f>
        <v>0</v>
      </c>
      <c r="H625" s="166"/>
      <c r="I625" s="114" t="s">
        <v>496</v>
      </c>
      <c r="J625" s="114" t="str">
        <f>VLOOKUP(I625,Presupuesto!$B$11:$C$565,2,0)</f>
        <v>SUELDOS Y SALARIOS PERMANENTES</v>
      </c>
      <c r="K625" s="98" t="str">
        <f t="shared" si="18"/>
        <v>Posgrado</v>
      </c>
      <c r="L625" s="98" t="s">
        <v>395</v>
      </c>
    </row>
    <row r="626" spans="3:12" hidden="1">
      <c r="C626" s="171" t="s">
        <v>58</v>
      </c>
      <c r="D626" s="163"/>
      <c r="E626" s="154">
        <v>0</v>
      </c>
      <c r="F626" s="100">
        <f>IF(E625=0,"",(G625/E625)/12*E625)</f>
        <v>0</v>
      </c>
      <c r="G626" s="97">
        <f>F626</f>
        <v>0</v>
      </c>
      <c r="H626" s="164"/>
      <c r="I626" s="116" t="s">
        <v>516</v>
      </c>
      <c r="J626" s="116" t="str">
        <f>VLOOKUP(I626,Presupuesto!$B$11:$C$565,2,0)</f>
        <v>AGUINALDO Y DECIMO CUARTO MES</v>
      </c>
      <c r="K626" s="98" t="str">
        <f t="shared" si="18"/>
        <v>Posgrado</v>
      </c>
      <c r="L626" s="98" t="s">
        <v>395</v>
      </c>
    </row>
    <row r="627" spans="3:12" hidden="1">
      <c r="C627" s="172" t="s">
        <v>59</v>
      </c>
      <c r="D627" s="163"/>
      <c r="E627" s="154">
        <v>0</v>
      </c>
      <c r="F627" s="117">
        <f>IF(E625&lt;6,"",((E625-6)/12)*(G625/E625))</f>
        <v>0</v>
      </c>
      <c r="G627" s="97">
        <f>F627</f>
        <v>0</v>
      </c>
      <c r="H627" s="164"/>
      <c r="I627" s="101" t="s">
        <v>519</v>
      </c>
      <c r="J627" s="101" t="str">
        <f>VLOOKUP(I627,Presupuesto!$B$11:$C$565,2,0)</f>
        <v>DECIMOCUARTO MES</v>
      </c>
      <c r="K627" s="98" t="str">
        <f t="shared" si="18"/>
        <v>Posgrado</v>
      </c>
      <c r="L627" s="98" t="s">
        <v>395</v>
      </c>
    </row>
    <row r="628" spans="3:12" ht="15.75" hidden="1" thickBot="1">
      <c r="C628" s="137" t="s">
        <v>484</v>
      </c>
      <c r="D628" s="199"/>
      <c r="E628" s="152">
        <v>12</v>
      </c>
      <c r="F628" s="304">
        <f>HLOOKUP($C628,$BZ$2:$CM$3,2,0)</f>
        <v>35733.589999999997</v>
      </c>
      <c r="G628" s="113">
        <f>D628*E628*F628</f>
        <v>0</v>
      </c>
      <c r="H628" s="166"/>
      <c r="I628" s="114" t="s">
        <v>496</v>
      </c>
      <c r="J628" s="114" t="str">
        <f>VLOOKUP(I628,Presupuesto!$B$11:$C$565,2,0)</f>
        <v>SUELDOS Y SALARIOS PERMANENTES</v>
      </c>
      <c r="K628" s="98" t="str">
        <f t="shared" si="18"/>
        <v>Posgrado</v>
      </c>
      <c r="L628" s="98" t="s">
        <v>395</v>
      </c>
    </row>
    <row r="629" spans="3:12" hidden="1">
      <c r="C629" s="171" t="s">
        <v>58</v>
      </c>
      <c r="D629" s="163"/>
      <c r="E629" s="154">
        <v>0</v>
      </c>
      <c r="F629" s="100">
        <f>IF(E628=0,"",(G628/E628)/12*E628)</f>
        <v>0</v>
      </c>
      <c r="G629" s="97">
        <f>F629</f>
        <v>0</v>
      </c>
      <c r="H629" s="164"/>
      <c r="I629" s="116" t="s">
        <v>516</v>
      </c>
      <c r="J629" s="116" t="str">
        <f>VLOOKUP(I629,Presupuesto!$B$11:$C$565,2,0)</f>
        <v>AGUINALDO Y DECIMO CUARTO MES</v>
      </c>
      <c r="K629" s="98" t="str">
        <f t="shared" si="18"/>
        <v>Posgrado</v>
      </c>
      <c r="L629" s="98" t="s">
        <v>395</v>
      </c>
    </row>
    <row r="630" spans="3:12" hidden="1">
      <c r="C630" s="172" t="s">
        <v>59</v>
      </c>
      <c r="D630" s="163"/>
      <c r="E630" s="154">
        <v>0</v>
      </c>
      <c r="F630" s="117">
        <f>IF(E628&lt;6,"",((E628-6)/12)*(G628/E628))</f>
        <v>0</v>
      </c>
      <c r="G630" s="97">
        <f>F630</f>
        <v>0</v>
      </c>
      <c r="H630" s="164"/>
      <c r="I630" s="101" t="s">
        <v>519</v>
      </c>
      <c r="J630" s="101" t="str">
        <f>VLOOKUP(I630,Presupuesto!$B$11:$C$565,2,0)</f>
        <v>DECIMOCUARTO MES</v>
      </c>
      <c r="K630" s="98" t="str">
        <f t="shared" si="18"/>
        <v>Posgrado</v>
      </c>
      <c r="L630" s="98" t="s">
        <v>395</v>
      </c>
    </row>
    <row r="631" spans="3:12" ht="15.75" hidden="1" thickBot="1">
      <c r="C631" s="137" t="s">
        <v>485</v>
      </c>
      <c r="D631" s="199"/>
      <c r="E631" s="152">
        <v>12</v>
      </c>
      <c r="F631" s="304">
        <f>HLOOKUP($C631,$BZ$2:$CM$3,2,0)</f>
        <v>31763.19</v>
      </c>
      <c r="G631" s="113">
        <f>D631*E631*F631</f>
        <v>0</v>
      </c>
      <c r="H631" s="166"/>
      <c r="I631" s="114" t="s">
        <v>496</v>
      </c>
      <c r="J631" s="114" t="str">
        <f>VLOOKUP(I631,Presupuesto!$B$11:$C$565,2,0)</f>
        <v>SUELDOS Y SALARIOS PERMANENTES</v>
      </c>
      <c r="K631" s="98" t="str">
        <f t="shared" si="18"/>
        <v>Posgrado</v>
      </c>
      <c r="L631" s="98" t="s">
        <v>395</v>
      </c>
    </row>
    <row r="632" spans="3:12" hidden="1">
      <c r="C632" s="171" t="s">
        <v>58</v>
      </c>
      <c r="D632" s="163"/>
      <c r="E632" s="154">
        <v>0</v>
      </c>
      <c r="F632" s="100">
        <f>IF(E631=0,"",(G631/E631)/12*E631)</f>
        <v>0</v>
      </c>
      <c r="G632" s="97">
        <f>F632</f>
        <v>0</v>
      </c>
      <c r="H632" s="164"/>
      <c r="I632" s="116" t="s">
        <v>516</v>
      </c>
      <c r="J632" s="116" t="str">
        <f>VLOOKUP(I632,Presupuesto!$B$11:$C$565,2,0)</f>
        <v>AGUINALDO Y DECIMO CUARTO MES</v>
      </c>
      <c r="K632" s="98" t="str">
        <f t="shared" si="18"/>
        <v>Posgrado</v>
      </c>
      <c r="L632" s="98" t="s">
        <v>395</v>
      </c>
    </row>
    <row r="633" spans="3:12" hidden="1">
      <c r="C633" s="172" t="s">
        <v>59</v>
      </c>
      <c r="D633" s="163"/>
      <c r="E633" s="154">
        <v>0</v>
      </c>
      <c r="F633" s="117">
        <f>IF(E631&lt;6,"",((E631-6)/12)*(G631/E631))</f>
        <v>0</v>
      </c>
      <c r="G633" s="97">
        <f>F633</f>
        <v>0</v>
      </c>
      <c r="H633" s="164"/>
      <c r="I633" s="101" t="s">
        <v>519</v>
      </c>
      <c r="J633" s="101" t="str">
        <f>VLOOKUP(I633,Presupuesto!$B$11:$C$565,2,0)</f>
        <v>DECIMOCUARTO MES</v>
      </c>
      <c r="K633" s="98" t="str">
        <f t="shared" si="18"/>
        <v>Posgrado</v>
      </c>
      <c r="L633" s="98" t="s">
        <v>395</v>
      </c>
    </row>
    <row r="634" spans="3:12" ht="15.75" hidden="1" thickBot="1">
      <c r="C634" s="137" t="s">
        <v>486</v>
      </c>
      <c r="D634" s="199"/>
      <c r="E634" s="152">
        <v>12</v>
      </c>
      <c r="F634" s="304">
        <f>HLOOKUP($C634,$BZ$2:$CM$3,2,0)</f>
        <v>29777.99</v>
      </c>
      <c r="G634" s="113">
        <f>D634*E634*F634</f>
        <v>0</v>
      </c>
      <c r="H634" s="166"/>
      <c r="I634" s="114" t="s">
        <v>496</v>
      </c>
      <c r="J634" s="114" t="str">
        <f>VLOOKUP(I634,Presupuesto!$B$11:$C$565,2,0)</f>
        <v>SUELDOS Y SALARIOS PERMANENTES</v>
      </c>
      <c r="K634" s="98" t="str">
        <f t="shared" si="18"/>
        <v>Posgrado</v>
      </c>
      <c r="L634" s="98" t="s">
        <v>395</v>
      </c>
    </row>
    <row r="635" spans="3:12" hidden="1">
      <c r="C635" s="171" t="s">
        <v>58</v>
      </c>
      <c r="D635" s="163"/>
      <c r="E635" s="154">
        <v>0</v>
      </c>
      <c r="F635" s="100">
        <f>IF(E634=0,"",(G634/E634)/12*E634)</f>
        <v>0</v>
      </c>
      <c r="G635" s="97">
        <f>F635</f>
        <v>0</v>
      </c>
      <c r="H635" s="164"/>
      <c r="I635" s="116" t="s">
        <v>516</v>
      </c>
      <c r="J635" s="116" t="str">
        <f>VLOOKUP(I635,Presupuesto!$B$11:$C$565,2,0)</f>
        <v>AGUINALDO Y DECIMO CUARTO MES</v>
      </c>
      <c r="K635" s="98" t="str">
        <f t="shared" si="18"/>
        <v>Posgrado</v>
      </c>
      <c r="L635" s="98" t="s">
        <v>395</v>
      </c>
    </row>
    <row r="636" spans="3:12" hidden="1">
      <c r="C636" s="172" t="s">
        <v>59</v>
      </c>
      <c r="D636" s="163"/>
      <c r="E636" s="154">
        <v>0</v>
      </c>
      <c r="F636" s="117">
        <f>IF(E634&lt;6,"",((E634-6)/12)*(G634/E634))</f>
        <v>0</v>
      </c>
      <c r="G636" s="97">
        <f>F636</f>
        <v>0</v>
      </c>
      <c r="H636" s="164"/>
      <c r="I636" s="101" t="s">
        <v>519</v>
      </c>
      <c r="J636" s="101" t="str">
        <f>VLOOKUP(I636,Presupuesto!$B$11:$C$565,2,0)</f>
        <v>DECIMOCUARTO MES</v>
      </c>
      <c r="K636" s="98" t="str">
        <f t="shared" si="18"/>
        <v>Posgrado</v>
      </c>
      <c r="L636" s="98" t="s">
        <v>395</v>
      </c>
    </row>
    <row r="637" spans="3:12" ht="15.75" hidden="1" thickBot="1">
      <c r="C637" s="137" t="s">
        <v>487</v>
      </c>
      <c r="D637" s="199"/>
      <c r="E637" s="152">
        <v>12</v>
      </c>
      <c r="F637" s="304">
        <f>HLOOKUP($C637,$BZ$2:$CM$3,2,0)</f>
        <v>27792.79</v>
      </c>
      <c r="G637" s="113">
        <f>D637*E637*F637</f>
        <v>0</v>
      </c>
      <c r="H637" s="166"/>
      <c r="I637" s="114" t="s">
        <v>496</v>
      </c>
      <c r="J637" s="114" t="str">
        <f>VLOOKUP(I637,Presupuesto!$B$11:$C$565,2,0)</f>
        <v>SUELDOS Y SALARIOS PERMANENTES</v>
      </c>
      <c r="K637" s="98" t="str">
        <f t="shared" si="18"/>
        <v>Posgrado</v>
      </c>
      <c r="L637" s="98" t="s">
        <v>395</v>
      </c>
    </row>
    <row r="638" spans="3:12" hidden="1">
      <c r="C638" s="171" t="s">
        <v>58</v>
      </c>
      <c r="D638" s="163"/>
      <c r="E638" s="154">
        <v>0</v>
      </c>
      <c r="F638" s="100">
        <f>IF(E637=0,"",(G637/E637)/12*E637)</f>
        <v>0</v>
      </c>
      <c r="G638" s="97">
        <f>F638</f>
        <v>0</v>
      </c>
      <c r="H638" s="164"/>
      <c r="I638" s="116" t="s">
        <v>516</v>
      </c>
      <c r="J638" s="116" t="str">
        <f>VLOOKUP(I638,Presupuesto!$B$11:$C$565,2,0)</f>
        <v>AGUINALDO Y DECIMO CUARTO MES</v>
      </c>
      <c r="K638" s="98" t="str">
        <f t="shared" si="18"/>
        <v>Posgrado</v>
      </c>
      <c r="L638" s="98" t="s">
        <v>395</v>
      </c>
    </row>
    <row r="639" spans="3:12" hidden="1">
      <c r="C639" s="172" t="s">
        <v>59</v>
      </c>
      <c r="D639" s="163"/>
      <c r="E639" s="154">
        <v>0</v>
      </c>
      <c r="F639" s="117">
        <f>IF(E637&lt;6,"",((E637-6)/12)*(G637/E637))</f>
        <v>0</v>
      </c>
      <c r="G639" s="97">
        <f>F639</f>
        <v>0</v>
      </c>
      <c r="H639" s="164"/>
      <c r="I639" s="101" t="s">
        <v>519</v>
      </c>
      <c r="J639" s="101" t="str">
        <f>VLOOKUP(I639,Presupuesto!$B$11:$C$565,2,0)</f>
        <v>DECIMOCUARTO MES</v>
      </c>
      <c r="K639" s="98" t="str">
        <f t="shared" si="18"/>
        <v>Posgrado</v>
      </c>
      <c r="L639" s="98" t="s">
        <v>395</v>
      </c>
    </row>
    <row r="640" spans="3:12" ht="15.75" hidden="1" thickBot="1">
      <c r="C640" s="137" t="s">
        <v>488</v>
      </c>
      <c r="D640" s="199"/>
      <c r="E640" s="152">
        <v>12</v>
      </c>
      <c r="F640" s="304">
        <f>HLOOKUP($C640,$BZ$2:$CM$3,2,0)</f>
        <v>18859.39</v>
      </c>
      <c r="G640" s="113">
        <f>D640*E640*F640</f>
        <v>0</v>
      </c>
      <c r="H640" s="166"/>
      <c r="I640" s="114" t="s">
        <v>496</v>
      </c>
      <c r="J640" s="114" t="str">
        <f>VLOOKUP(I640,Presupuesto!$B$11:$C$565,2,0)</f>
        <v>SUELDOS Y SALARIOS PERMANENTES</v>
      </c>
      <c r="K640" s="98" t="str">
        <f t="shared" si="18"/>
        <v>Posgrado</v>
      </c>
      <c r="L640" s="98" t="s">
        <v>395</v>
      </c>
    </row>
    <row r="641" spans="3:12" hidden="1">
      <c r="C641" s="171" t="s">
        <v>58</v>
      </c>
      <c r="D641" s="163"/>
      <c r="E641" s="154">
        <v>0</v>
      </c>
      <c r="F641" s="100">
        <f>IF(E640=0,"",(G640/E640)/12*E640)</f>
        <v>0</v>
      </c>
      <c r="G641" s="97">
        <f>F641</f>
        <v>0</v>
      </c>
      <c r="H641" s="164"/>
      <c r="I641" s="116" t="s">
        <v>516</v>
      </c>
      <c r="J641" s="116" t="str">
        <f>VLOOKUP(I641,Presupuesto!$B$11:$C$565,2,0)</f>
        <v>AGUINALDO Y DECIMO CUARTO MES</v>
      </c>
      <c r="K641" s="98" t="str">
        <f t="shared" si="18"/>
        <v>Posgrado</v>
      </c>
      <c r="L641" s="98" t="s">
        <v>395</v>
      </c>
    </row>
    <row r="642" spans="3:12" hidden="1">
      <c r="C642" s="172" t="s">
        <v>59</v>
      </c>
      <c r="D642" s="163"/>
      <c r="E642" s="154">
        <v>0</v>
      </c>
      <c r="F642" s="117">
        <f>IF(E640&lt;6,"",((E640-6)/12)*(G640/E640))</f>
        <v>0</v>
      </c>
      <c r="G642" s="97">
        <f>F642</f>
        <v>0</v>
      </c>
      <c r="H642" s="164"/>
      <c r="I642" s="101" t="s">
        <v>519</v>
      </c>
      <c r="J642" s="101" t="str">
        <f>VLOOKUP(I642,Presupuesto!$B$11:$C$565,2,0)</f>
        <v>DECIMOCUARTO MES</v>
      </c>
      <c r="K642" s="98" t="str">
        <f t="shared" si="18"/>
        <v>Posgrado</v>
      </c>
      <c r="L642" s="98" t="s">
        <v>395</v>
      </c>
    </row>
    <row r="643" spans="3:12" ht="15.75" hidden="1" thickBot="1">
      <c r="C643" s="137" t="s">
        <v>489</v>
      </c>
      <c r="D643" s="199"/>
      <c r="E643" s="152">
        <v>12</v>
      </c>
      <c r="F643" s="304">
        <f>HLOOKUP($C643,$BZ$2:$CM$3,2,0)</f>
        <v>17866.8</v>
      </c>
      <c r="G643" s="113">
        <f>D643*E643*F643</f>
        <v>0</v>
      </c>
      <c r="H643" s="166"/>
      <c r="I643" s="114" t="s">
        <v>496</v>
      </c>
      <c r="J643" s="114" t="str">
        <f>VLOOKUP(I643,Presupuesto!$B$11:$C$565,2,0)</f>
        <v>SUELDOS Y SALARIOS PERMANENTES</v>
      </c>
      <c r="K643" s="98" t="str">
        <f t="shared" si="18"/>
        <v>Posgrado</v>
      </c>
      <c r="L643" s="98" t="s">
        <v>395</v>
      </c>
    </row>
    <row r="644" spans="3:12" hidden="1">
      <c r="C644" s="171" t="s">
        <v>58</v>
      </c>
      <c r="D644" s="163"/>
      <c r="E644" s="154">
        <v>0</v>
      </c>
      <c r="F644" s="100">
        <f>IF(E643=0,"",(G643/E643)/12*E643)</f>
        <v>0</v>
      </c>
      <c r="G644" s="97">
        <f>F644</f>
        <v>0</v>
      </c>
      <c r="H644" s="164"/>
      <c r="I644" s="116" t="s">
        <v>516</v>
      </c>
      <c r="J644" s="116" t="str">
        <f>VLOOKUP(I644,Presupuesto!$B$11:$C$565,2,0)</f>
        <v>AGUINALDO Y DECIMO CUARTO MES</v>
      </c>
      <c r="K644" s="98" t="str">
        <f t="shared" si="18"/>
        <v>Posgrado</v>
      </c>
      <c r="L644" s="98" t="s">
        <v>395</v>
      </c>
    </row>
    <row r="645" spans="3:12" hidden="1">
      <c r="C645" s="172" t="s">
        <v>59</v>
      </c>
      <c r="D645" s="163"/>
      <c r="E645" s="154">
        <v>0</v>
      </c>
      <c r="F645" s="117">
        <f>IF(E643&lt;6,"",((E643-6)/12)*(G643/E643))</f>
        <v>0</v>
      </c>
      <c r="G645" s="97">
        <f>F645</f>
        <v>0</v>
      </c>
      <c r="H645" s="164"/>
      <c r="I645" s="101" t="s">
        <v>519</v>
      </c>
      <c r="J645" s="101" t="str">
        <f>VLOOKUP(I645,Presupuesto!$B$11:$C$565,2,0)</f>
        <v>DECIMOCUARTO MES</v>
      </c>
      <c r="K645" s="98" t="str">
        <f t="shared" si="18"/>
        <v>Posgrado</v>
      </c>
      <c r="L645" s="98" t="s">
        <v>395</v>
      </c>
    </row>
    <row r="646" spans="3:12" ht="15.75" hidden="1" thickBot="1">
      <c r="C646" s="137" t="s">
        <v>490</v>
      </c>
      <c r="D646" s="199"/>
      <c r="E646" s="152">
        <v>12</v>
      </c>
      <c r="F646" s="304">
        <f>HLOOKUP($C646,$BZ$2:$CM$3,2,0)</f>
        <v>13896.4</v>
      </c>
      <c r="G646" s="113">
        <f>D646*E646*F646</f>
        <v>0</v>
      </c>
      <c r="H646" s="166"/>
      <c r="I646" s="114" t="s">
        <v>496</v>
      </c>
      <c r="J646" s="114" t="str">
        <f>VLOOKUP(I646,Presupuesto!$B$11:$C$565,2,0)</f>
        <v>SUELDOS Y SALARIOS PERMANENTES</v>
      </c>
      <c r="K646" s="98" t="str">
        <f t="shared" si="18"/>
        <v>Posgrado</v>
      </c>
      <c r="L646" s="98" t="s">
        <v>395</v>
      </c>
    </row>
    <row r="647" spans="3:12" hidden="1">
      <c r="C647" s="171" t="s">
        <v>58</v>
      </c>
      <c r="D647" s="163"/>
      <c r="E647" s="154">
        <v>0</v>
      </c>
      <c r="F647" s="100">
        <f>IF(E646=0,"",(G646/E646)/12*E646)</f>
        <v>0</v>
      </c>
      <c r="G647" s="97">
        <f>F647</f>
        <v>0</v>
      </c>
      <c r="H647" s="164"/>
      <c r="I647" s="116" t="s">
        <v>516</v>
      </c>
      <c r="J647" s="116" t="str">
        <f>VLOOKUP(I647,Presupuesto!$B$11:$C$565,2,0)</f>
        <v>AGUINALDO Y DECIMO CUARTO MES</v>
      </c>
      <c r="K647" s="98" t="str">
        <f t="shared" si="18"/>
        <v>Posgrado</v>
      </c>
      <c r="L647" s="98" t="s">
        <v>395</v>
      </c>
    </row>
    <row r="648" spans="3:12" hidden="1">
      <c r="C648" s="172" t="s">
        <v>59</v>
      </c>
      <c r="D648" s="163"/>
      <c r="E648" s="154">
        <v>0</v>
      </c>
      <c r="F648" s="117">
        <f>IF(E646&lt;6,"",((E646-6)/12)*(G646/E646))</f>
        <v>0</v>
      </c>
      <c r="G648" s="97">
        <f>F648</f>
        <v>0</v>
      </c>
      <c r="H648" s="164"/>
      <c r="I648" s="101" t="s">
        <v>519</v>
      </c>
      <c r="J648" s="101" t="str">
        <f>VLOOKUP(I648,Presupuesto!$B$11:$C$565,2,0)</f>
        <v>DECIMOCUARTO MES</v>
      </c>
      <c r="K648" s="98" t="str">
        <f t="shared" si="18"/>
        <v>Posgrado</v>
      </c>
      <c r="L648" s="98" t="s">
        <v>395</v>
      </c>
    </row>
    <row r="649" spans="3:12" ht="15.75" hidden="1" thickBot="1">
      <c r="C649" s="137" t="s">
        <v>491</v>
      </c>
      <c r="D649" s="199"/>
      <c r="E649" s="152">
        <v>12</v>
      </c>
      <c r="F649" s="304">
        <f>HLOOKUP($C649,$BZ$2:$CM$3,2,0)</f>
        <v>15004.09</v>
      </c>
      <c r="G649" s="113">
        <f>D649*E649*F649</f>
        <v>0</v>
      </c>
      <c r="H649" s="166"/>
      <c r="I649" s="114" t="s">
        <v>496</v>
      </c>
      <c r="J649" s="114" t="str">
        <f>VLOOKUP(I649,Presupuesto!$B$11:$C$565,2,0)</f>
        <v>SUELDOS Y SALARIOS PERMANENTES</v>
      </c>
      <c r="K649" s="98" t="str">
        <f t="shared" si="18"/>
        <v>Posgrado</v>
      </c>
      <c r="L649" s="98" t="s">
        <v>395</v>
      </c>
    </row>
    <row r="650" spans="3:12" hidden="1">
      <c r="C650" s="171" t="s">
        <v>58</v>
      </c>
      <c r="D650" s="163"/>
      <c r="E650" s="154">
        <v>0</v>
      </c>
      <c r="F650" s="100">
        <f>IF(E649=0,"",(G649/E649)/12*E649)</f>
        <v>0</v>
      </c>
      <c r="G650" s="97">
        <f>F650</f>
        <v>0</v>
      </c>
      <c r="H650" s="164"/>
      <c r="I650" s="116" t="s">
        <v>516</v>
      </c>
      <c r="J650" s="116" t="str">
        <f>VLOOKUP(I650,Presupuesto!$B$11:$C$565,2,0)</f>
        <v>AGUINALDO Y DECIMO CUARTO MES</v>
      </c>
      <c r="K650" s="98" t="str">
        <f t="shared" si="18"/>
        <v>Posgrado</v>
      </c>
      <c r="L650" s="98" t="s">
        <v>395</v>
      </c>
    </row>
    <row r="651" spans="3:12" hidden="1">
      <c r="C651" s="172" t="s">
        <v>59</v>
      </c>
      <c r="D651" s="163"/>
      <c r="E651" s="154">
        <v>0</v>
      </c>
      <c r="F651" s="117">
        <f>IF(E649&lt;6,"",((E649-6)/12)*(G649/E649))</f>
        <v>0</v>
      </c>
      <c r="G651" s="97">
        <f>F651</f>
        <v>0</v>
      </c>
      <c r="H651" s="164"/>
      <c r="I651" s="101" t="s">
        <v>519</v>
      </c>
      <c r="J651" s="101" t="str">
        <f>VLOOKUP(I651,Presupuesto!$B$11:$C$565,2,0)</f>
        <v>DECIMOCUARTO MES</v>
      </c>
      <c r="K651" s="98" t="str">
        <f t="shared" si="18"/>
        <v>Posgrado</v>
      </c>
      <c r="L651" s="98" t="s">
        <v>395</v>
      </c>
    </row>
    <row r="652" spans="3:12" ht="15.75" hidden="1" thickBot="1">
      <c r="C652" s="137" t="s">
        <v>492</v>
      </c>
      <c r="D652" s="199"/>
      <c r="E652" s="152">
        <v>12</v>
      </c>
      <c r="F652" s="304">
        <f>HLOOKUP($C652,$BZ$2:$CM$3,2,0)</f>
        <v>13238.9</v>
      </c>
      <c r="G652" s="113">
        <f>D652*E652*F652</f>
        <v>0</v>
      </c>
      <c r="H652" s="166"/>
      <c r="I652" s="114" t="s">
        <v>496</v>
      </c>
      <c r="J652" s="114" t="str">
        <f>VLOOKUP(I652,Presupuesto!$B$11:$C$565,2,0)</f>
        <v>SUELDOS Y SALARIOS PERMANENTES</v>
      </c>
      <c r="K652" s="98" t="str">
        <f t="shared" si="18"/>
        <v>Posgrado</v>
      </c>
      <c r="L652" s="98" t="s">
        <v>395</v>
      </c>
    </row>
    <row r="653" spans="3:12" hidden="1">
      <c r="C653" s="171" t="s">
        <v>58</v>
      </c>
      <c r="D653" s="163"/>
      <c r="E653" s="154">
        <v>0</v>
      </c>
      <c r="F653" s="100">
        <f>IF(E652=0,"",(G652/E652)/12*E652)</f>
        <v>0</v>
      </c>
      <c r="G653" s="97">
        <f>F653</f>
        <v>0</v>
      </c>
      <c r="H653" s="164"/>
      <c r="I653" s="116" t="s">
        <v>516</v>
      </c>
      <c r="J653" s="116" t="str">
        <f>VLOOKUP(I653,Presupuesto!$B$11:$C$565,2,0)</f>
        <v>AGUINALDO Y DECIMO CUARTO MES</v>
      </c>
      <c r="K653" s="98" t="str">
        <f t="shared" si="18"/>
        <v>Posgrado</v>
      </c>
      <c r="L653" s="98" t="s">
        <v>395</v>
      </c>
    </row>
    <row r="654" spans="3:12" hidden="1">
      <c r="C654" s="172" t="s">
        <v>59</v>
      </c>
      <c r="D654" s="163"/>
      <c r="E654" s="154">
        <v>0</v>
      </c>
      <c r="F654" s="117">
        <f>IF(E652&lt;6,"",((E652-6)/12)*(G652/E652))</f>
        <v>0</v>
      </c>
      <c r="G654" s="97">
        <f>F654</f>
        <v>0</v>
      </c>
      <c r="H654" s="164"/>
      <c r="I654" s="101" t="s">
        <v>519</v>
      </c>
      <c r="J654" s="101" t="str">
        <f>VLOOKUP(I654,Presupuesto!$B$11:$C$565,2,0)</f>
        <v>DECIMOCUARTO MES</v>
      </c>
      <c r="K654" s="98" t="str">
        <f t="shared" si="18"/>
        <v>Posgrado</v>
      </c>
      <c r="L654" s="98" t="s">
        <v>395</v>
      </c>
    </row>
    <row r="655" spans="3:12" ht="15.75" hidden="1" thickBot="1">
      <c r="C655" s="137" t="s">
        <v>493</v>
      </c>
      <c r="D655" s="199"/>
      <c r="E655" s="152">
        <v>12</v>
      </c>
      <c r="F655" s="304">
        <f>HLOOKUP($C655,$BZ$2:$CM$3,2,0)</f>
        <v>12356.31</v>
      </c>
      <c r="G655" s="113">
        <f>D655*E655*F655</f>
        <v>0</v>
      </c>
      <c r="H655" s="166"/>
      <c r="I655" s="114" t="s">
        <v>496</v>
      </c>
      <c r="J655" s="114" t="str">
        <f>VLOOKUP(I655,Presupuesto!$B$11:$C$565,2,0)</f>
        <v>SUELDOS Y SALARIOS PERMANENTES</v>
      </c>
      <c r="K655" s="98" t="str">
        <f t="shared" ref="K655:K672" si="19">$K$622</f>
        <v>Posgrado</v>
      </c>
      <c r="L655" s="98" t="s">
        <v>395</v>
      </c>
    </row>
    <row r="656" spans="3:12" hidden="1">
      <c r="C656" s="171" t="s">
        <v>58</v>
      </c>
      <c r="D656" s="163"/>
      <c r="E656" s="154">
        <v>0</v>
      </c>
      <c r="F656" s="100">
        <f>IF(E655=0,"",(G655/E655)/12*E655)</f>
        <v>0</v>
      </c>
      <c r="G656" s="97">
        <f>F656</f>
        <v>0</v>
      </c>
      <c r="H656" s="164"/>
      <c r="I656" s="116" t="s">
        <v>516</v>
      </c>
      <c r="J656" s="116" t="str">
        <f>VLOOKUP(I656,Presupuesto!$B$11:$C$565,2,0)</f>
        <v>AGUINALDO Y DECIMO CUARTO MES</v>
      </c>
      <c r="K656" s="98" t="str">
        <f t="shared" si="19"/>
        <v>Posgrado</v>
      </c>
      <c r="L656" s="98" t="s">
        <v>395</v>
      </c>
    </row>
    <row r="657" spans="3:12" hidden="1">
      <c r="C657" s="172" t="s">
        <v>59</v>
      </c>
      <c r="D657" s="163"/>
      <c r="E657" s="154">
        <v>0</v>
      </c>
      <c r="F657" s="117">
        <f>IF(E655&lt;6,"",((E655-6)/12)*(G655/E655))</f>
        <v>0</v>
      </c>
      <c r="G657" s="97">
        <f>F657</f>
        <v>0</v>
      </c>
      <c r="H657" s="164"/>
      <c r="I657" s="101" t="s">
        <v>519</v>
      </c>
      <c r="J657" s="101" t="str">
        <f>VLOOKUP(I657,Presupuesto!$B$11:$C$565,2,0)</f>
        <v>DECIMOCUARTO MES</v>
      </c>
      <c r="K657" s="98" t="str">
        <f t="shared" si="19"/>
        <v>Posgrado</v>
      </c>
      <c r="L657" s="98" t="s">
        <v>395</v>
      </c>
    </row>
    <row r="658" spans="3:12" ht="15.75" hidden="1" thickBot="1">
      <c r="C658" s="137" t="s">
        <v>494</v>
      </c>
      <c r="D658" s="199"/>
      <c r="E658" s="152">
        <v>12</v>
      </c>
      <c r="F658" s="304">
        <f>HLOOKUP($C658,$BZ$2:$CM$3,2,0)</f>
        <v>463.22</v>
      </c>
      <c r="G658" s="113">
        <f>D658*E658*F658</f>
        <v>0</v>
      </c>
      <c r="H658" s="166"/>
      <c r="I658" s="114" t="s">
        <v>496</v>
      </c>
      <c r="J658" s="114" t="str">
        <f>VLOOKUP(I658,Presupuesto!$B$11:$C$565,2,0)</f>
        <v>SUELDOS Y SALARIOS PERMANENTES</v>
      </c>
      <c r="K658" s="98" t="str">
        <f t="shared" si="19"/>
        <v>Posgrado</v>
      </c>
      <c r="L658" s="98" t="s">
        <v>395</v>
      </c>
    </row>
    <row r="659" spans="3:12" hidden="1">
      <c r="C659" s="171" t="s">
        <v>58</v>
      </c>
      <c r="D659" s="163"/>
      <c r="E659" s="154">
        <v>0</v>
      </c>
      <c r="F659" s="100">
        <f>IF(E658=0,"",(G658/E658)/12*E658)</f>
        <v>0</v>
      </c>
      <c r="G659" s="97">
        <f>F659</f>
        <v>0</v>
      </c>
      <c r="H659" s="164"/>
      <c r="I659" s="116" t="s">
        <v>516</v>
      </c>
      <c r="J659" s="116" t="str">
        <f>VLOOKUP(I659,Presupuesto!$B$11:$C$565,2,0)</f>
        <v>AGUINALDO Y DECIMO CUARTO MES</v>
      </c>
      <c r="K659" s="98" t="str">
        <f t="shared" si="19"/>
        <v>Posgrado</v>
      </c>
      <c r="L659" s="98" t="s">
        <v>395</v>
      </c>
    </row>
    <row r="660" spans="3:12" hidden="1">
      <c r="C660" s="172" t="s">
        <v>59</v>
      </c>
      <c r="D660" s="163"/>
      <c r="E660" s="154">
        <v>0</v>
      </c>
      <c r="F660" s="117">
        <f>IF(E658&lt;6,"",((E658-6)/12)*(G658/E658))</f>
        <v>0</v>
      </c>
      <c r="G660" s="97">
        <f>F660</f>
        <v>0</v>
      </c>
      <c r="H660" s="164"/>
      <c r="I660" s="101" t="s">
        <v>519</v>
      </c>
      <c r="J660" s="101" t="str">
        <f>VLOOKUP(I660,Presupuesto!$B$11:$C$565,2,0)</f>
        <v>DECIMOCUARTO MES</v>
      </c>
      <c r="K660" s="98" t="str">
        <f t="shared" si="19"/>
        <v>Posgrado</v>
      </c>
      <c r="L660" s="98" t="s">
        <v>395</v>
      </c>
    </row>
    <row r="661" spans="3:12" ht="15.75" hidden="1" thickBot="1">
      <c r="C661" s="137" t="s">
        <v>495</v>
      </c>
      <c r="D661" s="199"/>
      <c r="E661" s="152">
        <v>12</v>
      </c>
      <c r="F661" s="304">
        <f>HLOOKUP($C661,$BZ$2:$CM$3,2,0)</f>
        <v>2007.3</v>
      </c>
      <c r="G661" s="113">
        <f>D661*E661*F661</f>
        <v>0</v>
      </c>
      <c r="H661" s="166"/>
      <c r="I661" s="114" t="s">
        <v>496</v>
      </c>
      <c r="J661" s="114" t="str">
        <f>VLOOKUP(I661,Presupuesto!$B$11:$C$565,2,0)</f>
        <v>SUELDOS Y SALARIOS PERMANENTES</v>
      </c>
      <c r="K661" s="98" t="str">
        <f t="shared" si="19"/>
        <v>Posgrado</v>
      </c>
      <c r="L661" s="98" t="s">
        <v>395</v>
      </c>
    </row>
    <row r="662" spans="3:12" hidden="1">
      <c r="C662" s="171" t="s">
        <v>58</v>
      </c>
      <c r="D662" s="163"/>
      <c r="E662" s="154">
        <v>0</v>
      </c>
      <c r="F662" s="100">
        <f>IF(E661=0,"",(G661/E661)/12*E661)</f>
        <v>0</v>
      </c>
      <c r="G662" s="97">
        <f>F662</f>
        <v>0</v>
      </c>
      <c r="H662" s="164"/>
      <c r="I662" s="116" t="s">
        <v>516</v>
      </c>
      <c r="J662" s="116" t="str">
        <f>VLOOKUP(I662,Presupuesto!$B$11:$C$565,2,0)</f>
        <v>AGUINALDO Y DECIMO CUARTO MES</v>
      </c>
      <c r="K662" s="98" t="str">
        <f t="shared" si="19"/>
        <v>Posgrado</v>
      </c>
      <c r="L662" s="98" t="s">
        <v>395</v>
      </c>
    </row>
    <row r="663" spans="3:12" hidden="1">
      <c r="C663" s="172" t="s">
        <v>59</v>
      </c>
      <c r="D663" s="163"/>
      <c r="E663" s="154">
        <v>0</v>
      </c>
      <c r="F663" s="117">
        <f>IF(E661&lt;6,"",((E661-6)/12)*(G661/E661))</f>
        <v>0</v>
      </c>
      <c r="G663" s="97">
        <f>F663</f>
        <v>0</v>
      </c>
      <c r="H663" s="164"/>
      <c r="I663" s="101" t="s">
        <v>519</v>
      </c>
      <c r="J663" s="101" t="str">
        <f>VLOOKUP(I663,Presupuesto!$B$11:$C$565,2,0)</f>
        <v>DECIMOCUARTO MES</v>
      </c>
      <c r="K663" s="98" t="str">
        <f t="shared" si="19"/>
        <v>Posgrado</v>
      </c>
      <c r="L663" s="98" t="s">
        <v>395</v>
      </c>
    </row>
    <row r="664" spans="3:12" ht="15.75" hidden="1" thickBot="1">
      <c r="C664" s="140" t="s">
        <v>83</v>
      </c>
      <c r="D664" s="199"/>
      <c r="E664" s="152">
        <v>12</v>
      </c>
      <c r="F664" s="139">
        <v>30000</v>
      </c>
      <c r="G664" s="113">
        <f>D664*E664*F664</f>
        <v>0</v>
      </c>
      <c r="H664" s="166"/>
      <c r="I664" s="114" t="s">
        <v>564</v>
      </c>
      <c r="J664" s="114" t="str">
        <f>VLOOKUP(I664,Presupuesto!$B$11:$C$565,2,0)</f>
        <v>CONTRATOS ESPECIALES</v>
      </c>
      <c r="K664" s="98" t="str">
        <f t="shared" si="19"/>
        <v>Posgrado</v>
      </c>
      <c r="L664" s="98" t="s">
        <v>395</v>
      </c>
    </row>
    <row r="665" spans="3:12" hidden="1">
      <c r="C665" s="171" t="s">
        <v>58</v>
      </c>
      <c r="D665" s="163"/>
      <c r="E665" s="154">
        <v>0</v>
      </c>
      <c r="F665" s="117">
        <f>IF(E664=0,"",(G664/E664)/12*E664)</f>
        <v>0</v>
      </c>
      <c r="G665" s="97">
        <f>F665</f>
        <v>0</v>
      </c>
      <c r="H665" s="164"/>
      <c r="I665" s="101" t="s">
        <v>564</v>
      </c>
      <c r="J665" s="101" t="str">
        <f>VLOOKUP(I665,Presupuesto!$B$11:$C$565,2,0)</f>
        <v>CONTRATOS ESPECIALES</v>
      </c>
      <c r="K665" s="98" t="str">
        <f t="shared" si="19"/>
        <v>Posgrado</v>
      </c>
      <c r="L665" s="98" t="s">
        <v>394</v>
      </c>
    </row>
    <row r="666" spans="3:12" hidden="1">
      <c r="C666" s="172" t="s">
        <v>59</v>
      </c>
      <c r="D666" s="163"/>
      <c r="E666" s="154">
        <v>0</v>
      </c>
      <c r="F666" s="100">
        <f>IF(E664&lt;6,"",((E664-6)/12)*(G664/E664))</f>
        <v>0</v>
      </c>
      <c r="G666" s="97">
        <f>F666</f>
        <v>0</v>
      </c>
      <c r="H666" s="164"/>
      <c r="I666" s="101" t="s">
        <v>564</v>
      </c>
      <c r="J666" s="101" t="str">
        <f>VLOOKUP(I666,Presupuesto!$B$11:$C$565,2,0)</f>
        <v>CONTRATOS ESPECIALES</v>
      </c>
      <c r="K666" s="98" t="str">
        <f t="shared" si="19"/>
        <v>Posgrado</v>
      </c>
      <c r="L666" s="98" t="s">
        <v>399</v>
      </c>
    </row>
    <row r="667" spans="3:12" ht="15.75" hidden="1" thickBot="1">
      <c r="C667" s="140" t="s">
        <v>60</v>
      </c>
      <c r="D667" s="199"/>
      <c r="E667" s="152">
        <v>12</v>
      </c>
      <c r="F667" s="118">
        <v>30000</v>
      </c>
      <c r="G667" s="113">
        <f>D667*E667*F667</f>
        <v>0</v>
      </c>
      <c r="H667" s="166"/>
      <c r="I667" s="114" t="s">
        <v>705</v>
      </c>
      <c r="J667" s="114" t="str">
        <f>VLOOKUP(I667,Presupuesto!$B$11:$C$565,2,0)</f>
        <v>OTROS SERVICIOS TECNICOS Y PROFESIONALES</v>
      </c>
      <c r="K667" s="98" t="str">
        <f t="shared" si="19"/>
        <v>Posgrado</v>
      </c>
      <c r="L667" s="98" t="s">
        <v>394</v>
      </c>
    </row>
    <row r="668" spans="3:12" hidden="1">
      <c r="C668" s="171" t="s">
        <v>58</v>
      </c>
      <c r="D668" s="163"/>
      <c r="E668" s="154">
        <v>0</v>
      </c>
      <c r="F668" s="100">
        <v>0</v>
      </c>
      <c r="G668" s="97">
        <f>F668</f>
        <v>0</v>
      </c>
      <c r="H668" s="164"/>
      <c r="I668" s="101" t="s">
        <v>705</v>
      </c>
      <c r="J668" s="101" t="str">
        <f>VLOOKUP(I668,Presupuesto!$B$11:$C$565,2,0)</f>
        <v>OTROS SERVICIOS TECNICOS Y PROFESIONALES</v>
      </c>
      <c r="K668" s="98" t="str">
        <f t="shared" si="19"/>
        <v>Posgrado</v>
      </c>
      <c r="L668" s="98" t="s">
        <v>394</v>
      </c>
    </row>
    <row r="669" spans="3:12" hidden="1">
      <c r="C669" s="172" t="s">
        <v>59</v>
      </c>
      <c r="D669" s="163"/>
      <c r="E669" s="154">
        <v>0</v>
      </c>
      <c r="F669" s="100">
        <v>0</v>
      </c>
      <c r="G669" s="97">
        <f>F669</f>
        <v>0</v>
      </c>
      <c r="H669" s="164"/>
      <c r="I669" s="101" t="s">
        <v>705</v>
      </c>
      <c r="J669" s="101" t="str">
        <f>VLOOKUP(I669,Presupuesto!$B$11:$C$565,2,0)</f>
        <v>OTROS SERVICIOS TECNICOS Y PROFESIONALES</v>
      </c>
      <c r="K669" s="98" t="str">
        <f t="shared" si="19"/>
        <v>Posgrado</v>
      </c>
      <c r="L669" s="98" t="s">
        <v>394</v>
      </c>
    </row>
    <row r="670" spans="3:12" ht="15.75" hidden="1" thickBot="1">
      <c r="C670" s="140" t="s">
        <v>61</v>
      </c>
      <c r="D670" s="199"/>
      <c r="E670" s="152">
        <v>12</v>
      </c>
      <c r="F670" s="118">
        <v>30000</v>
      </c>
      <c r="G670" s="113">
        <f>D670*E670*F670</f>
        <v>0</v>
      </c>
      <c r="H670" s="166"/>
      <c r="I670" s="114" t="s">
        <v>496</v>
      </c>
      <c r="J670" s="114" t="str">
        <f>VLOOKUP(I670,Presupuesto!$B$11:$C$565,2,0)</f>
        <v>SUELDOS Y SALARIOS PERMANENTES</v>
      </c>
      <c r="K670" s="98" t="str">
        <f t="shared" si="19"/>
        <v>Posgrado</v>
      </c>
      <c r="L670" s="98" t="s">
        <v>394</v>
      </c>
    </row>
    <row r="671" spans="3:12" hidden="1">
      <c r="C671" s="171" t="s">
        <v>58</v>
      </c>
      <c r="D671" s="169"/>
      <c r="E671" s="131">
        <v>0</v>
      </c>
      <c r="F671" s="119">
        <f>IF(E670=0,"",(G670/E670)/12*E670)</f>
        <v>0</v>
      </c>
      <c r="G671" s="120">
        <f>F671</f>
        <v>0</v>
      </c>
      <c r="H671" s="164"/>
      <c r="I671" s="101" t="s">
        <v>516</v>
      </c>
      <c r="J671" s="101" t="str">
        <f>VLOOKUP(I671,Presupuesto!$B$11:$C$565,2,0)</f>
        <v>AGUINALDO Y DECIMO CUARTO MES</v>
      </c>
      <c r="K671" s="98" t="str">
        <f t="shared" si="19"/>
        <v>Posgrado</v>
      </c>
      <c r="L671" s="98" t="s">
        <v>394</v>
      </c>
    </row>
    <row r="672" spans="3:12" ht="15.75" hidden="1" thickBot="1">
      <c r="C672" s="173" t="s">
        <v>59</v>
      </c>
      <c r="D672" s="162"/>
      <c r="E672" s="132">
        <v>0</v>
      </c>
      <c r="F672" s="105">
        <f>IF(E670&lt;6,"",((E670-6)/12)*(G670/E670))</f>
        <v>0</v>
      </c>
      <c r="G672" s="105">
        <f>F672</f>
        <v>0</v>
      </c>
      <c r="H672" s="162"/>
      <c r="I672" s="106" t="s">
        <v>519</v>
      </c>
      <c r="J672" s="124" t="str">
        <f>VLOOKUP(I672,Presupuesto!$B$11:$C$565,2,0)</f>
        <v>DECIMOCUARTO MES</v>
      </c>
      <c r="K672" s="106" t="str">
        <f t="shared" si="19"/>
        <v>Posgrado</v>
      </c>
      <c r="L672" s="124" t="s">
        <v>394</v>
      </c>
    </row>
    <row r="674" spans="3:12" ht="15.75" thickBot="1"/>
    <row r="675" spans="3:12" ht="15.75" thickBot="1">
      <c r="C675" s="69" t="s">
        <v>43</v>
      </c>
      <c r="D675" s="30">
        <f>SUM(G682:G732)</f>
        <v>0</v>
      </c>
      <c r="E675" s="93"/>
      <c r="F675" s="93"/>
      <c r="G675" s="93"/>
      <c r="H675" s="76"/>
      <c r="I675" s="76"/>
      <c r="J675" s="76"/>
    </row>
    <row r="676" spans="3:12">
      <c r="D676" s="31"/>
      <c r="E676" s="93"/>
      <c r="F676" s="93"/>
      <c r="G676" s="93"/>
      <c r="H676" s="76"/>
      <c r="I676" s="76"/>
      <c r="J676" s="76"/>
    </row>
    <row r="677" spans="3:12">
      <c r="D677" s="31"/>
      <c r="E677" s="93"/>
      <c r="F677" s="93"/>
      <c r="G677" s="93"/>
      <c r="H677" s="76"/>
      <c r="I677" s="76"/>
      <c r="J677" s="76"/>
    </row>
    <row r="678" spans="3:12" ht="15.75">
      <c r="C678" s="202" t="s">
        <v>392</v>
      </c>
      <c r="D678" s="364"/>
      <c r="E678" s="93"/>
      <c r="F678" s="93"/>
      <c r="G678" s="93"/>
      <c r="H678" s="76"/>
      <c r="I678" s="76"/>
      <c r="J678" s="76"/>
      <c r="K678" s="153"/>
    </row>
    <row r="679" spans="3:12" ht="18.75">
      <c r="C679" s="210" t="e">
        <f>IFERROR(VLOOKUP(D678,'1. Desarrollo e Innov. Curricu.'!$E:$F,2,FALSE),IFERROR(VLOOKUP(D678,'2. Investigación Científica'!$E:$F,2,FALSE),IFERROR(VLOOKUP(D678,'3. Vinculación Univ. Sociedad'!$E:$F,2,FALSE),IFERROR(VLOOKUP(D678,'4. Docencia y Profesorado Univ.'!$E:$F,2,FALSE),IFERROR(VLOOKUP(D678,'5. Estudiantes y Graduados'!$E:$F,2,FALSE),IFERROR(VLOOKUP(D678,'11. Gestion Administrativa'!$E:$F,2,FALSE),IFERROR(VLOOKUP(D678,'13. Gestión Académica'!$E:$F,2,FALSE),IFERROR(VLOOKUP(D678,'8. Asegura. de la Calid. y M'!$E:$F,2,FALSE),IFERROR(VLOOKUP(D678,'6. Gestión del Conocimiento'!$E:$F,2,FALSE),IFERROR(VLOOKUP(D678,'15. Gobernabilidad y Proceso...'!$E:$F,2,FALSE),IFERROR(VLOOKUP(D678,'12. Gestión del Talento Humano'!$E:$F,2,FALSE),IFERROR(VLOOKUP(D678,'14. Internacional... de la E.S.'!$E:$F,2,FALSE),IFERROR(VLOOKUP(D678,'10. Posgrado'!$E:$F,2,FALSE),IFERROR(VLOOKUP(D678,'17. Gestión TIC'!$E:$F,2,FALSE),IFERROR(VLOOKUP(D678,'16. Desa. del Sistema Educ.Sup.'!$E:$F,2,FALSE),IFERROR(VLOOKUP(D678,'9. Cultura de Inno. Insti...'!$E:$F,2,FALSE),VLOOKUP(D678,'7. Lo Esencial de la Reforma U.'!$E:$F,2,0)))))))))))))))))</f>
        <v>#N/A</v>
      </c>
      <c r="D679" s="31"/>
      <c r="E679" s="93"/>
      <c r="F679" s="93"/>
      <c r="G679" s="93"/>
      <c r="H679" s="76"/>
      <c r="I679" s="76"/>
      <c r="J679" s="76"/>
      <c r="K679" s="153"/>
    </row>
    <row r="680" spans="3:12" ht="15.75" thickBot="1">
      <c r="C680" s="177"/>
      <c r="D680" s="31"/>
      <c r="E680" s="93"/>
      <c r="F680" s="93"/>
      <c r="G680" s="93"/>
      <c r="H680" s="76"/>
      <c r="I680" s="76"/>
      <c r="J680" s="76"/>
      <c r="K680" s="153"/>
    </row>
    <row r="681" spans="3:12" ht="30.75" thickBot="1">
      <c r="C681" s="134" t="s">
        <v>44</v>
      </c>
      <c r="D681" s="138" t="s">
        <v>55</v>
      </c>
      <c r="E681" s="170" t="s">
        <v>56</v>
      </c>
      <c r="F681" s="138" t="s">
        <v>57</v>
      </c>
      <c r="G681" s="135" t="s">
        <v>27</v>
      </c>
      <c r="H681" s="133" t="s">
        <v>131</v>
      </c>
      <c r="I681" s="136" t="s">
        <v>46</v>
      </c>
      <c r="J681" s="136" t="s">
        <v>132</v>
      </c>
      <c r="K681" s="136" t="s">
        <v>410</v>
      </c>
      <c r="L681" s="136" t="s">
        <v>411</v>
      </c>
    </row>
    <row r="682" spans="3:12" ht="15.75" hidden="1" thickBot="1">
      <c r="C682" s="137" t="s">
        <v>482</v>
      </c>
      <c r="D682" s="199"/>
      <c r="E682" s="152">
        <v>12</v>
      </c>
      <c r="F682" s="304">
        <f>HLOOKUP($C682,$BZ$2:$CM$3,2,0)</f>
        <v>43674.39</v>
      </c>
      <c r="G682" s="113">
        <f>D682*E682*F682</f>
        <v>0</v>
      </c>
      <c r="H682" s="166"/>
      <c r="I682" s="114" t="s">
        <v>496</v>
      </c>
      <c r="J682" s="114" t="str">
        <f>VLOOKUP(I682,Presupuesto!$B$11:$C$565,2,0)</f>
        <v>SUELDOS Y SALARIOS PERMANENTES</v>
      </c>
      <c r="K682" s="218" t="s">
        <v>1454</v>
      </c>
      <c r="L682" s="98" t="s">
        <v>394</v>
      </c>
    </row>
    <row r="683" spans="3:12" hidden="1">
      <c r="C683" s="171" t="s">
        <v>58</v>
      </c>
      <c r="D683" s="163"/>
      <c r="E683" s="154">
        <v>0</v>
      </c>
      <c r="F683" s="100">
        <f>IF(E682=0,"",(G682/E682)/12*E682)</f>
        <v>0</v>
      </c>
      <c r="G683" s="97">
        <f>F683</f>
        <v>0</v>
      </c>
      <c r="H683" s="164"/>
      <c r="I683" s="116" t="s">
        <v>516</v>
      </c>
      <c r="J683" s="116" t="str">
        <f>VLOOKUP(I683,Presupuesto!$B$11:$C$565,2,0)</f>
        <v>AGUINALDO Y DECIMO CUARTO MES</v>
      </c>
      <c r="K683" s="98" t="str">
        <f t="shared" ref="K683:K714" si="20">$K$682</f>
        <v>Posgrado</v>
      </c>
      <c r="L683" s="98" t="s">
        <v>412</v>
      </c>
    </row>
    <row r="684" spans="3:12" hidden="1">
      <c r="C684" s="172" t="s">
        <v>59</v>
      </c>
      <c r="D684" s="163"/>
      <c r="E684" s="154">
        <v>0</v>
      </c>
      <c r="F684" s="117">
        <f>IF(E682&lt;6,"",((E682-6)/12)*(G682/E682))</f>
        <v>0</v>
      </c>
      <c r="G684" s="97">
        <f>F684</f>
        <v>0</v>
      </c>
      <c r="H684" s="164"/>
      <c r="I684" s="101" t="s">
        <v>519</v>
      </c>
      <c r="J684" s="101" t="str">
        <f>VLOOKUP(I684,Presupuesto!$B$11:$C$565,2,0)</f>
        <v>DECIMOCUARTO MES</v>
      </c>
      <c r="K684" s="98" t="str">
        <f t="shared" si="20"/>
        <v>Posgrado</v>
      </c>
      <c r="L684" s="98" t="s">
        <v>395</v>
      </c>
    </row>
    <row r="685" spans="3:12" ht="15.75" hidden="1" thickBot="1">
      <c r="C685" s="137" t="s">
        <v>483</v>
      </c>
      <c r="D685" s="199"/>
      <c r="E685" s="152">
        <v>12</v>
      </c>
      <c r="F685" s="304">
        <f>HLOOKUP($C685,$BZ$2:$CM$3,2,0)</f>
        <v>39703.99</v>
      </c>
      <c r="G685" s="113">
        <f>D685*E685*F685</f>
        <v>0</v>
      </c>
      <c r="H685" s="166"/>
      <c r="I685" s="114" t="s">
        <v>496</v>
      </c>
      <c r="J685" s="114" t="str">
        <f>VLOOKUP(I685,Presupuesto!$B$11:$C$565,2,0)</f>
        <v>SUELDOS Y SALARIOS PERMANENTES</v>
      </c>
      <c r="K685" s="98" t="str">
        <f t="shared" si="20"/>
        <v>Posgrado</v>
      </c>
      <c r="L685" s="98" t="s">
        <v>395</v>
      </c>
    </row>
    <row r="686" spans="3:12" hidden="1">
      <c r="C686" s="171" t="s">
        <v>58</v>
      </c>
      <c r="D686" s="163"/>
      <c r="E686" s="154">
        <v>0</v>
      </c>
      <c r="F686" s="100">
        <f>IF(E685=0,"",(G685/E685)/12*E685)</f>
        <v>0</v>
      </c>
      <c r="G686" s="97">
        <f>F686</f>
        <v>0</v>
      </c>
      <c r="H686" s="164"/>
      <c r="I686" s="116" t="s">
        <v>516</v>
      </c>
      <c r="J686" s="116" t="str">
        <f>VLOOKUP(I686,Presupuesto!$B$11:$C$565,2,0)</f>
        <v>AGUINALDO Y DECIMO CUARTO MES</v>
      </c>
      <c r="K686" s="98" t="str">
        <f t="shared" si="20"/>
        <v>Posgrado</v>
      </c>
      <c r="L686" s="98" t="s">
        <v>395</v>
      </c>
    </row>
    <row r="687" spans="3:12" hidden="1">
      <c r="C687" s="172" t="s">
        <v>59</v>
      </c>
      <c r="D687" s="163"/>
      <c r="E687" s="154">
        <v>0</v>
      </c>
      <c r="F687" s="117">
        <f>IF(E685&lt;6,"",((E685-6)/12)*(G685/E685))</f>
        <v>0</v>
      </c>
      <c r="G687" s="97">
        <f>F687</f>
        <v>0</v>
      </c>
      <c r="H687" s="164"/>
      <c r="I687" s="101" t="s">
        <v>519</v>
      </c>
      <c r="J687" s="101" t="str">
        <f>VLOOKUP(I687,Presupuesto!$B$11:$C$565,2,0)</f>
        <v>DECIMOCUARTO MES</v>
      </c>
      <c r="K687" s="98" t="str">
        <f t="shared" si="20"/>
        <v>Posgrado</v>
      </c>
      <c r="L687" s="98" t="s">
        <v>395</v>
      </c>
    </row>
    <row r="688" spans="3:12" ht="15.75" hidden="1" thickBot="1">
      <c r="C688" s="137" t="s">
        <v>484</v>
      </c>
      <c r="D688" s="199"/>
      <c r="E688" s="152">
        <v>12</v>
      </c>
      <c r="F688" s="304">
        <f>HLOOKUP($C688,$BZ$2:$CM$3,2,0)</f>
        <v>35733.589999999997</v>
      </c>
      <c r="G688" s="113">
        <f>D688*E688*F688</f>
        <v>0</v>
      </c>
      <c r="H688" s="166"/>
      <c r="I688" s="114" t="s">
        <v>496</v>
      </c>
      <c r="J688" s="114" t="str">
        <f>VLOOKUP(I688,Presupuesto!$B$11:$C$565,2,0)</f>
        <v>SUELDOS Y SALARIOS PERMANENTES</v>
      </c>
      <c r="K688" s="98" t="str">
        <f t="shared" si="20"/>
        <v>Posgrado</v>
      </c>
      <c r="L688" s="98" t="s">
        <v>395</v>
      </c>
    </row>
    <row r="689" spans="3:12" hidden="1">
      <c r="C689" s="171" t="s">
        <v>58</v>
      </c>
      <c r="D689" s="163"/>
      <c r="E689" s="154">
        <v>0</v>
      </c>
      <c r="F689" s="100">
        <f>IF(E688=0,"",(G688/E688)/12*E688)</f>
        <v>0</v>
      </c>
      <c r="G689" s="97">
        <f>F689</f>
        <v>0</v>
      </c>
      <c r="H689" s="164"/>
      <c r="I689" s="116" t="s">
        <v>516</v>
      </c>
      <c r="J689" s="116" t="str">
        <f>VLOOKUP(I689,Presupuesto!$B$11:$C$565,2,0)</f>
        <v>AGUINALDO Y DECIMO CUARTO MES</v>
      </c>
      <c r="K689" s="98" t="str">
        <f t="shared" si="20"/>
        <v>Posgrado</v>
      </c>
      <c r="L689" s="98" t="s">
        <v>395</v>
      </c>
    </row>
    <row r="690" spans="3:12" hidden="1">
      <c r="C690" s="172" t="s">
        <v>59</v>
      </c>
      <c r="D690" s="163"/>
      <c r="E690" s="154">
        <v>0</v>
      </c>
      <c r="F690" s="117">
        <f>IF(E688&lt;6,"",((E688-6)/12)*(G688/E688))</f>
        <v>0</v>
      </c>
      <c r="G690" s="97">
        <f>F690</f>
        <v>0</v>
      </c>
      <c r="H690" s="164"/>
      <c r="I690" s="101" t="s">
        <v>519</v>
      </c>
      <c r="J690" s="101" t="str">
        <f>VLOOKUP(I690,Presupuesto!$B$11:$C$565,2,0)</f>
        <v>DECIMOCUARTO MES</v>
      </c>
      <c r="K690" s="98" t="str">
        <f t="shared" si="20"/>
        <v>Posgrado</v>
      </c>
      <c r="L690" s="98" t="s">
        <v>395</v>
      </c>
    </row>
    <row r="691" spans="3:12" ht="15.75" hidden="1" thickBot="1">
      <c r="C691" s="137" t="s">
        <v>485</v>
      </c>
      <c r="D691" s="199"/>
      <c r="E691" s="152">
        <v>12</v>
      </c>
      <c r="F691" s="304">
        <f>HLOOKUP($C691,$BZ$2:$CM$3,2,0)</f>
        <v>31763.19</v>
      </c>
      <c r="G691" s="113">
        <f>D691*E691*F691</f>
        <v>0</v>
      </c>
      <c r="H691" s="166"/>
      <c r="I691" s="114" t="s">
        <v>496</v>
      </c>
      <c r="J691" s="114" t="str">
        <f>VLOOKUP(I691,Presupuesto!$B$11:$C$565,2,0)</f>
        <v>SUELDOS Y SALARIOS PERMANENTES</v>
      </c>
      <c r="K691" s="98" t="str">
        <f t="shared" si="20"/>
        <v>Posgrado</v>
      </c>
      <c r="L691" s="98" t="s">
        <v>395</v>
      </c>
    </row>
    <row r="692" spans="3:12" hidden="1">
      <c r="C692" s="171" t="s">
        <v>58</v>
      </c>
      <c r="D692" s="163"/>
      <c r="E692" s="154">
        <v>0</v>
      </c>
      <c r="F692" s="100">
        <f>IF(E691=0,"",(G691/E691)/12*E691)</f>
        <v>0</v>
      </c>
      <c r="G692" s="97">
        <f>F692</f>
        <v>0</v>
      </c>
      <c r="H692" s="164"/>
      <c r="I692" s="116" t="s">
        <v>516</v>
      </c>
      <c r="J692" s="116" t="str">
        <f>VLOOKUP(I692,Presupuesto!$B$11:$C$565,2,0)</f>
        <v>AGUINALDO Y DECIMO CUARTO MES</v>
      </c>
      <c r="K692" s="98" t="str">
        <f t="shared" si="20"/>
        <v>Posgrado</v>
      </c>
      <c r="L692" s="98" t="s">
        <v>395</v>
      </c>
    </row>
    <row r="693" spans="3:12" hidden="1">
      <c r="C693" s="172" t="s">
        <v>59</v>
      </c>
      <c r="D693" s="163"/>
      <c r="E693" s="154">
        <v>0</v>
      </c>
      <c r="F693" s="117">
        <f>IF(E691&lt;6,"",((E691-6)/12)*(G691/E691))</f>
        <v>0</v>
      </c>
      <c r="G693" s="97">
        <f>F693</f>
        <v>0</v>
      </c>
      <c r="H693" s="164"/>
      <c r="I693" s="101" t="s">
        <v>519</v>
      </c>
      <c r="J693" s="101" t="str">
        <f>VLOOKUP(I693,Presupuesto!$B$11:$C$565,2,0)</f>
        <v>DECIMOCUARTO MES</v>
      </c>
      <c r="K693" s="98" t="str">
        <f t="shared" si="20"/>
        <v>Posgrado</v>
      </c>
      <c r="L693" s="98" t="s">
        <v>395</v>
      </c>
    </row>
    <row r="694" spans="3:12" ht="15.75" hidden="1" thickBot="1">
      <c r="C694" s="137" t="s">
        <v>486</v>
      </c>
      <c r="D694" s="199"/>
      <c r="E694" s="152">
        <v>12</v>
      </c>
      <c r="F694" s="304">
        <f>HLOOKUP($C694,$BZ$2:$CM$3,2,0)</f>
        <v>29777.99</v>
      </c>
      <c r="G694" s="113">
        <f>D694*E694*F694</f>
        <v>0</v>
      </c>
      <c r="H694" s="166"/>
      <c r="I694" s="114" t="s">
        <v>496</v>
      </c>
      <c r="J694" s="114" t="str">
        <f>VLOOKUP(I694,Presupuesto!$B$11:$C$565,2,0)</f>
        <v>SUELDOS Y SALARIOS PERMANENTES</v>
      </c>
      <c r="K694" s="98" t="str">
        <f t="shared" si="20"/>
        <v>Posgrado</v>
      </c>
      <c r="L694" s="98" t="s">
        <v>395</v>
      </c>
    </row>
    <row r="695" spans="3:12" hidden="1">
      <c r="C695" s="171" t="s">
        <v>58</v>
      </c>
      <c r="D695" s="163"/>
      <c r="E695" s="154">
        <v>0</v>
      </c>
      <c r="F695" s="100">
        <f>IF(E694=0,"",(G694/E694)/12*E694)</f>
        <v>0</v>
      </c>
      <c r="G695" s="97">
        <f>F695</f>
        <v>0</v>
      </c>
      <c r="H695" s="164"/>
      <c r="I695" s="116" t="s">
        <v>516</v>
      </c>
      <c r="J695" s="116" t="str">
        <f>VLOOKUP(I695,Presupuesto!$B$11:$C$565,2,0)</f>
        <v>AGUINALDO Y DECIMO CUARTO MES</v>
      </c>
      <c r="K695" s="98" t="str">
        <f t="shared" si="20"/>
        <v>Posgrado</v>
      </c>
      <c r="L695" s="98" t="s">
        <v>395</v>
      </c>
    </row>
    <row r="696" spans="3:12" hidden="1">
      <c r="C696" s="172" t="s">
        <v>59</v>
      </c>
      <c r="D696" s="163"/>
      <c r="E696" s="154">
        <v>0</v>
      </c>
      <c r="F696" s="117">
        <f>IF(E694&lt;6,"",((E694-6)/12)*(G694/E694))</f>
        <v>0</v>
      </c>
      <c r="G696" s="97">
        <f>F696</f>
        <v>0</v>
      </c>
      <c r="H696" s="164"/>
      <c r="I696" s="101" t="s">
        <v>519</v>
      </c>
      <c r="J696" s="101" t="str">
        <f>VLOOKUP(I696,Presupuesto!$B$11:$C$565,2,0)</f>
        <v>DECIMOCUARTO MES</v>
      </c>
      <c r="K696" s="98" t="str">
        <f t="shared" si="20"/>
        <v>Posgrado</v>
      </c>
      <c r="L696" s="98" t="s">
        <v>395</v>
      </c>
    </row>
    <row r="697" spans="3:12" ht="15.75" hidden="1" thickBot="1">
      <c r="C697" s="137" t="s">
        <v>487</v>
      </c>
      <c r="D697" s="199"/>
      <c r="E697" s="152">
        <v>12</v>
      </c>
      <c r="F697" s="304">
        <f>HLOOKUP($C697,$BZ$2:$CM$3,2,0)</f>
        <v>27792.79</v>
      </c>
      <c r="G697" s="113">
        <f>D697*E697*F697</f>
        <v>0</v>
      </c>
      <c r="H697" s="166"/>
      <c r="I697" s="114" t="s">
        <v>496</v>
      </c>
      <c r="J697" s="114" t="str">
        <f>VLOOKUP(I697,Presupuesto!$B$11:$C$565,2,0)</f>
        <v>SUELDOS Y SALARIOS PERMANENTES</v>
      </c>
      <c r="K697" s="98" t="str">
        <f t="shared" si="20"/>
        <v>Posgrado</v>
      </c>
      <c r="L697" s="98" t="s">
        <v>395</v>
      </c>
    </row>
    <row r="698" spans="3:12" hidden="1">
      <c r="C698" s="171" t="s">
        <v>58</v>
      </c>
      <c r="D698" s="163"/>
      <c r="E698" s="154">
        <v>0</v>
      </c>
      <c r="F698" s="100">
        <f>IF(E697=0,"",(G697/E697)/12*E697)</f>
        <v>0</v>
      </c>
      <c r="G698" s="97">
        <f>F698</f>
        <v>0</v>
      </c>
      <c r="H698" s="164"/>
      <c r="I698" s="116" t="s">
        <v>516</v>
      </c>
      <c r="J698" s="116" t="str">
        <f>VLOOKUP(I698,Presupuesto!$B$11:$C$565,2,0)</f>
        <v>AGUINALDO Y DECIMO CUARTO MES</v>
      </c>
      <c r="K698" s="98" t="str">
        <f t="shared" si="20"/>
        <v>Posgrado</v>
      </c>
      <c r="L698" s="98" t="s">
        <v>395</v>
      </c>
    </row>
    <row r="699" spans="3:12" hidden="1">
      <c r="C699" s="172" t="s">
        <v>59</v>
      </c>
      <c r="D699" s="163"/>
      <c r="E699" s="154">
        <v>0</v>
      </c>
      <c r="F699" s="117">
        <f>IF(E697&lt;6,"",((E697-6)/12)*(G697/E697))</f>
        <v>0</v>
      </c>
      <c r="G699" s="97">
        <f>F699</f>
        <v>0</v>
      </c>
      <c r="H699" s="164"/>
      <c r="I699" s="101" t="s">
        <v>519</v>
      </c>
      <c r="J699" s="101" t="str">
        <f>VLOOKUP(I699,Presupuesto!$B$11:$C$565,2,0)</f>
        <v>DECIMOCUARTO MES</v>
      </c>
      <c r="K699" s="98" t="str">
        <f t="shared" si="20"/>
        <v>Posgrado</v>
      </c>
      <c r="L699" s="98" t="s">
        <v>395</v>
      </c>
    </row>
    <row r="700" spans="3:12" ht="15.75" hidden="1" thickBot="1">
      <c r="C700" s="137" t="s">
        <v>488</v>
      </c>
      <c r="D700" s="199"/>
      <c r="E700" s="152">
        <v>12</v>
      </c>
      <c r="F700" s="304">
        <f>HLOOKUP($C700,$BZ$2:$CM$3,2,0)</f>
        <v>18859.39</v>
      </c>
      <c r="G700" s="113">
        <f>D700*E700*F700</f>
        <v>0</v>
      </c>
      <c r="H700" s="166"/>
      <c r="I700" s="114" t="s">
        <v>496</v>
      </c>
      <c r="J700" s="114" t="str">
        <f>VLOOKUP(I700,Presupuesto!$B$11:$C$565,2,0)</f>
        <v>SUELDOS Y SALARIOS PERMANENTES</v>
      </c>
      <c r="K700" s="98" t="str">
        <f t="shared" si="20"/>
        <v>Posgrado</v>
      </c>
      <c r="L700" s="98" t="s">
        <v>395</v>
      </c>
    </row>
    <row r="701" spans="3:12" hidden="1">
      <c r="C701" s="171" t="s">
        <v>58</v>
      </c>
      <c r="D701" s="163"/>
      <c r="E701" s="154">
        <v>0</v>
      </c>
      <c r="F701" s="100">
        <f>IF(E700=0,"",(G700/E700)/12*E700)</f>
        <v>0</v>
      </c>
      <c r="G701" s="97">
        <f>F701</f>
        <v>0</v>
      </c>
      <c r="H701" s="164"/>
      <c r="I701" s="116" t="s">
        <v>516</v>
      </c>
      <c r="J701" s="116" t="str">
        <f>VLOOKUP(I701,Presupuesto!$B$11:$C$565,2,0)</f>
        <v>AGUINALDO Y DECIMO CUARTO MES</v>
      </c>
      <c r="K701" s="98" t="str">
        <f t="shared" si="20"/>
        <v>Posgrado</v>
      </c>
      <c r="L701" s="98" t="s">
        <v>395</v>
      </c>
    </row>
    <row r="702" spans="3:12" hidden="1">
      <c r="C702" s="172" t="s">
        <v>59</v>
      </c>
      <c r="D702" s="163"/>
      <c r="E702" s="154">
        <v>0</v>
      </c>
      <c r="F702" s="117">
        <f>IF(E700&lt;6,"",((E700-6)/12)*(G700/E700))</f>
        <v>0</v>
      </c>
      <c r="G702" s="97">
        <f>F702</f>
        <v>0</v>
      </c>
      <c r="H702" s="164"/>
      <c r="I702" s="101" t="s">
        <v>519</v>
      </c>
      <c r="J702" s="101" t="str">
        <f>VLOOKUP(I702,Presupuesto!$B$11:$C$565,2,0)</f>
        <v>DECIMOCUARTO MES</v>
      </c>
      <c r="K702" s="98" t="str">
        <f t="shared" si="20"/>
        <v>Posgrado</v>
      </c>
      <c r="L702" s="98" t="s">
        <v>395</v>
      </c>
    </row>
    <row r="703" spans="3:12" ht="15.75" hidden="1" thickBot="1">
      <c r="C703" s="137" t="s">
        <v>489</v>
      </c>
      <c r="D703" s="199"/>
      <c r="E703" s="152">
        <v>12</v>
      </c>
      <c r="F703" s="304">
        <f>HLOOKUP($C703,$BZ$2:$CM$3,2,0)</f>
        <v>17866.8</v>
      </c>
      <c r="G703" s="113">
        <f>D703*E703*F703</f>
        <v>0</v>
      </c>
      <c r="H703" s="166"/>
      <c r="I703" s="114" t="s">
        <v>496</v>
      </c>
      <c r="J703" s="114" t="str">
        <f>VLOOKUP(I703,Presupuesto!$B$11:$C$565,2,0)</f>
        <v>SUELDOS Y SALARIOS PERMANENTES</v>
      </c>
      <c r="K703" s="98" t="str">
        <f t="shared" si="20"/>
        <v>Posgrado</v>
      </c>
      <c r="L703" s="98" t="s">
        <v>395</v>
      </c>
    </row>
    <row r="704" spans="3:12" hidden="1">
      <c r="C704" s="171" t="s">
        <v>58</v>
      </c>
      <c r="D704" s="163"/>
      <c r="E704" s="154">
        <v>0</v>
      </c>
      <c r="F704" s="100">
        <f>IF(E703=0,"",(G703/E703)/12*E703)</f>
        <v>0</v>
      </c>
      <c r="G704" s="97">
        <f>F704</f>
        <v>0</v>
      </c>
      <c r="H704" s="164"/>
      <c r="I704" s="116" t="s">
        <v>516</v>
      </c>
      <c r="J704" s="116" t="str">
        <f>VLOOKUP(I704,Presupuesto!$B$11:$C$565,2,0)</f>
        <v>AGUINALDO Y DECIMO CUARTO MES</v>
      </c>
      <c r="K704" s="98" t="str">
        <f t="shared" si="20"/>
        <v>Posgrado</v>
      </c>
      <c r="L704" s="98" t="s">
        <v>395</v>
      </c>
    </row>
    <row r="705" spans="3:12" hidden="1">
      <c r="C705" s="172" t="s">
        <v>59</v>
      </c>
      <c r="D705" s="163"/>
      <c r="E705" s="154">
        <v>0</v>
      </c>
      <c r="F705" s="117">
        <f>IF(E703&lt;6,"",((E703-6)/12)*(G703/E703))</f>
        <v>0</v>
      </c>
      <c r="G705" s="97">
        <f>F705</f>
        <v>0</v>
      </c>
      <c r="H705" s="164"/>
      <c r="I705" s="101" t="s">
        <v>519</v>
      </c>
      <c r="J705" s="101" t="str">
        <f>VLOOKUP(I705,Presupuesto!$B$11:$C$565,2,0)</f>
        <v>DECIMOCUARTO MES</v>
      </c>
      <c r="K705" s="98" t="str">
        <f t="shared" si="20"/>
        <v>Posgrado</v>
      </c>
      <c r="L705" s="98" t="s">
        <v>395</v>
      </c>
    </row>
    <row r="706" spans="3:12" ht="15.75" hidden="1" thickBot="1">
      <c r="C706" s="137" t="s">
        <v>490</v>
      </c>
      <c r="D706" s="199"/>
      <c r="E706" s="152">
        <v>12</v>
      </c>
      <c r="F706" s="304">
        <f>HLOOKUP($C706,$BZ$2:$CM$3,2,0)</f>
        <v>13896.4</v>
      </c>
      <c r="G706" s="113">
        <f>D706*E706*F706</f>
        <v>0</v>
      </c>
      <c r="H706" s="166"/>
      <c r="I706" s="114" t="s">
        <v>496</v>
      </c>
      <c r="J706" s="114" t="str">
        <f>VLOOKUP(I706,Presupuesto!$B$11:$C$565,2,0)</f>
        <v>SUELDOS Y SALARIOS PERMANENTES</v>
      </c>
      <c r="K706" s="98" t="str">
        <f t="shared" si="20"/>
        <v>Posgrado</v>
      </c>
      <c r="L706" s="98" t="s">
        <v>395</v>
      </c>
    </row>
    <row r="707" spans="3:12" hidden="1">
      <c r="C707" s="171" t="s">
        <v>58</v>
      </c>
      <c r="D707" s="163"/>
      <c r="E707" s="154">
        <v>0</v>
      </c>
      <c r="F707" s="100">
        <f>IF(E706=0,"",(G706/E706)/12*E706)</f>
        <v>0</v>
      </c>
      <c r="G707" s="97">
        <f>F707</f>
        <v>0</v>
      </c>
      <c r="H707" s="164"/>
      <c r="I707" s="116" t="s">
        <v>516</v>
      </c>
      <c r="J707" s="116" t="str">
        <f>VLOOKUP(I707,Presupuesto!$B$11:$C$565,2,0)</f>
        <v>AGUINALDO Y DECIMO CUARTO MES</v>
      </c>
      <c r="K707" s="98" t="str">
        <f t="shared" si="20"/>
        <v>Posgrado</v>
      </c>
      <c r="L707" s="98" t="s">
        <v>395</v>
      </c>
    </row>
    <row r="708" spans="3:12" hidden="1">
      <c r="C708" s="172" t="s">
        <v>59</v>
      </c>
      <c r="D708" s="163"/>
      <c r="E708" s="154">
        <v>0</v>
      </c>
      <c r="F708" s="117">
        <f>IF(E706&lt;6,"",((E706-6)/12)*(G706/E706))</f>
        <v>0</v>
      </c>
      <c r="G708" s="97">
        <f>F708</f>
        <v>0</v>
      </c>
      <c r="H708" s="164"/>
      <c r="I708" s="101" t="s">
        <v>519</v>
      </c>
      <c r="J708" s="101" t="str">
        <f>VLOOKUP(I708,Presupuesto!$B$11:$C$565,2,0)</f>
        <v>DECIMOCUARTO MES</v>
      </c>
      <c r="K708" s="98" t="str">
        <f t="shared" si="20"/>
        <v>Posgrado</v>
      </c>
      <c r="L708" s="98" t="s">
        <v>395</v>
      </c>
    </row>
    <row r="709" spans="3:12" ht="15.75" hidden="1" thickBot="1">
      <c r="C709" s="137" t="s">
        <v>491</v>
      </c>
      <c r="D709" s="199"/>
      <c r="E709" s="152">
        <v>12</v>
      </c>
      <c r="F709" s="304">
        <f>HLOOKUP($C709,$BZ$2:$CM$3,2,0)</f>
        <v>15004.09</v>
      </c>
      <c r="G709" s="113">
        <f>D709*E709*F709</f>
        <v>0</v>
      </c>
      <c r="H709" s="166"/>
      <c r="I709" s="114" t="s">
        <v>496</v>
      </c>
      <c r="J709" s="114" t="str">
        <f>VLOOKUP(I709,Presupuesto!$B$11:$C$565,2,0)</f>
        <v>SUELDOS Y SALARIOS PERMANENTES</v>
      </c>
      <c r="K709" s="98" t="str">
        <f t="shared" si="20"/>
        <v>Posgrado</v>
      </c>
      <c r="L709" s="98" t="s">
        <v>395</v>
      </c>
    </row>
    <row r="710" spans="3:12" hidden="1">
      <c r="C710" s="171" t="s">
        <v>58</v>
      </c>
      <c r="D710" s="163"/>
      <c r="E710" s="154">
        <v>0</v>
      </c>
      <c r="F710" s="100">
        <f>IF(E709=0,"",(G709/E709)/12*E709)</f>
        <v>0</v>
      </c>
      <c r="G710" s="97">
        <f>F710</f>
        <v>0</v>
      </c>
      <c r="H710" s="164"/>
      <c r="I710" s="116" t="s">
        <v>516</v>
      </c>
      <c r="J710" s="116" t="str">
        <f>VLOOKUP(I710,Presupuesto!$B$11:$C$565,2,0)</f>
        <v>AGUINALDO Y DECIMO CUARTO MES</v>
      </c>
      <c r="K710" s="98" t="str">
        <f t="shared" si="20"/>
        <v>Posgrado</v>
      </c>
      <c r="L710" s="98" t="s">
        <v>395</v>
      </c>
    </row>
    <row r="711" spans="3:12" hidden="1">
      <c r="C711" s="172" t="s">
        <v>59</v>
      </c>
      <c r="D711" s="163"/>
      <c r="E711" s="154">
        <v>0</v>
      </c>
      <c r="F711" s="117">
        <f>IF(E709&lt;6,"",((E709-6)/12)*(G709/E709))</f>
        <v>0</v>
      </c>
      <c r="G711" s="97">
        <f>F711</f>
        <v>0</v>
      </c>
      <c r="H711" s="164"/>
      <c r="I711" s="101" t="s">
        <v>519</v>
      </c>
      <c r="J711" s="101" t="str">
        <f>VLOOKUP(I711,Presupuesto!$B$11:$C$565,2,0)</f>
        <v>DECIMOCUARTO MES</v>
      </c>
      <c r="K711" s="98" t="str">
        <f t="shared" si="20"/>
        <v>Posgrado</v>
      </c>
      <c r="L711" s="98" t="s">
        <v>395</v>
      </c>
    </row>
    <row r="712" spans="3:12" ht="15.75" hidden="1" thickBot="1">
      <c r="C712" s="137" t="s">
        <v>492</v>
      </c>
      <c r="D712" s="199"/>
      <c r="E712" s="152">
        <v>12</v>
      </c>
      <c r="F712" s="304">
        <f>HLOOKUP($C712,$BZ$2:$CM$3,2,0)</f>
        <v>13238.9</v>
      </c>
      <c r="G712" s="113">
        <f>D712*E712*F712</f>
        <v>0</v>
      </c>
      <c r="H712" s="166"/>
      <c r="I712" s="114" t="s">
        <v>496</v>
      </c>
      <c r="J712" s="114" t="str">
        <f>VLOOKUP(I712,Presupuesto!$B$11:$C$565,2,0)</f>
        <v>SUELDOS Y SALARIOS PERMANENTES</v>
      </c>
      <c r="K712" s="98" t="str">
        <f t="shared" si="20"/>
        <v>Posgrado</v>
      </c>
      <c r="L712" s="98" t="s">
        <v>395</v>
      </c>
    </row>
    <row r="713" spans="3:12" hidden="1">
      <c r="C713" s="171" t="s">
        <v>58</v>
      </c>
      <c r="D713" s="163"/>
      <c r="E713" s="154">
        <v>0</v>
      </c>
      <c r="F713" s="100">
        <f>IF(E712=0,"",(G712/E712)/12*E712)</f>
        <v>0</v>
      </c>
      <c r="G713" s="97">
        <f>F713</f>
        <v>0</v>
      </c>
      <c r="H713" s="164"/>
      <c r="I713" s="116" t="s">
        <v>516</v>
      </c>
      <c r="J713" s="116" t="str">
        <f>VLOOKUP(I713,Presupuesto!$B$11:$C$565,2,0)</f>
        <v>AGUINALDO Y DECIMO CUARTO MES</v>
      </c>
      <c r="K713" s="98" t="str">
        <f t="shared" si="20"/>
        <v>Posgrado</v>
      </c>
      <c r="L713" s="98" t="s">
        <v>395</v>
      </c>
    </row>
    <row r="714" spans="3:12" hidden="1">
      <c r="C714" s="172" t="s">
        <v>59</v>
      </c>
      <c r="D714" s="163"/>
      <c r="E714" s="154">
        <v>0</v>
      </c>
      <c r="F714" s="117">
        <f>IF(E712&lt;6,"",((E712-6)/12)*(G712/E712))</f>
        <v>0</v>
      </c>
      <c r="G714" s="97">
        <f>F714</f>
        <v>0</v>
      </c>
      <c r="H714" s="164"/>
      <c r="I714" s="101" t="s">
        <v>519</v>
      </c>
      <c r="J714" s="101" t="str">
        <f>VLOOKUP(I714,Presupuesto!$B$11:$C$565,2,0)</f>
        <v>DECIMOCUARTO MES</v>
      </c>
      <c r="K714" s="98" t="str">
        <f t="shared" si="20"/>
        <v>Posgrado</v>
      </c>
      <c r="L714" s="98" t="s">
        <v>395</v>
      </c>
    </row>
    <row r="715" spans="3:12" ht="15.75" hidden="1" thickBot="1">
      <c r="C715" s="137" t="s">
        <v>493</v>
      </c>
      <c r="D715" s="199"/>
      <c r="E715" s="152">
        <v>12</v>
      </c>
      <c r="F715" s="304">
        <f>HLOOKUP($C715,$BZ$2:$CM$3,2,0)</f>
        <v>12356.31</v>
      </c>
      <c r="G715" s="113">
        <f>D715*E715*F715</f>
        <v>0</v>
      </c>
      <c r="H715" s="166"/>
      <c r="I715" s="114" t="s">
        <v>496</v>
      </c>
      <c r="J715" s="114" t="str">
        <f>VLOOKUP(I715,Presupuesto!$B$11:$C$565,2,0)</f>
        <v>SUELDOS Y SALARIOS PERMANENTES</v>
      </c>
      <c r="K715" s="98" t="str">
        <f t="shared" ref="K715:K732" si="21">$K$682</f>
        <v>Posgrado</v>
      </c>
      <c r="L715" s="98" t="s">
        <v>395</v>
      </c>
    </row>
    <row r="716" spans="3:12" hidden="1">
      <c r="C716" s="171" t="s">
        <v>58</v>
      </c>
      <c r="D716" s="163"/>
      <c r="E716" s="154">
        <v>0</v>
      </c>
      <c r="F716" s="100">
        <f>IF(E715=0,"",(G715/E715)/12*E715)</f>
        <v>0</v>
      </c>
      <c r="G716" s="97">
        <f>F716</f>
        <v>0</v>
      </c>
      <c r="H716" s="164"/>
      <c r="I716" s="116" t="s">
        <v>516</v>
      </c>
      <c r="J716" s="116" t="str">
        <f>VLOOKUP(I716,Presupuesto!$B$11:$C$565,2,0)</f>
        <v>AGUINALDO Y DECIMO CUARTO MES</v>
      </c>
      <c r="K716" s="98" t="str">
        <f t="shared" si="21"/>
        <v>Posgrado</v>
      </c>
      <c r="L716" s="98" t="s">
        <v>395</v>
      </c>
    </row>
    <row r="717" spans="3:12" hidden="1">
      <c r="C717" s="172" t="s">
        <v>59</v>
      </c>
      <c r="D717" s="163"/>
      <c r="E717" s="154">
        <v>0</v>
      </c>
      <c r="F717" s="117">
        <f>IF(E715&lt;6,"",((E715-6)/12)*(G715/E715))</f>
        <v>0</v>
      </c>
      <c r="G717" s="97">
        <f>F717</f>
        <v>0</v>
      </c>
      <c r="H717" s="164"/>
      <c r="I717" s="101" t="s">
        <v>519</v>
      </c>
      <c r="J717" s="101" t="str">
        <f>VLOOKUP(I717,Presupuesto!$B$11:$C$565,2,0)</f>
        <v>DECIMOCUARTO MES</v>
      </c>
      <c r="K717" s="98" t="str">
        <f t="shared" si="21"/>
        <v>Posgrado</v>
      </c>
      <c r="L717" s="98" t="s">
        <v>395</v>
      </c>
    </row>
    <row r="718" spans="3:12" ht="15.75" hidden="1" thickBot="1">
      <c r="C718" s="137" t="s">
        <v>494</v>
      </c>
      <c r="D718" s="199"/>
      <c r="E718" s="152">
        <v>12</v>
      </c>
      <c r="F718" s="304">
        <f>HLOOKUP($C718,$BZ$2:$CM$3,2,0)</f>
        <v>463.22</v>
      </c>
      <c r="G718" s="113">
        <f>D718*E718*F718</f>
        <v>0</v>
      </c>
      <c r="H718" s="166"/>
      <c r="I718" s="114" t="s">
        <v>496</v>
      </c>
      <c r="J718" s="114" t="str">
        <f>VLOOKUP(I718,Presupuesto!$B$11:$C$565,2,0)</f>
        <v>SUELDOS Y SALARIOS PERMANENTES</v>
      </c>
      <c r="K718" s="98" t="str">
        <f t="shared" si="21"/>
        <v>Posgrado</v>
      </c>
      <c r="L718" s="98" t="s">
        <v>395</v>
      </c>
    </row>
    <row r="719" spans="3:12" hidden="1">
      <c r="C719" s="171" t="s">
        <v>58</v>
      </c>
      <c r="D719" s="163"/>
      <c r="E719" s="154">
        <v>0</v>
      </c>
      <c r="F719" s="100">
        <f>IF(E718=0,"",(G718/E718)/12*E718)</f>
        <v>0</v>
      </c>
      <c r="G719" s="97">
        <f>F719</f>
        <v>0</v>
      </c>
      <c r="H719" s="164"/>
      <c r="I719" s="116" t="s">
        <v>516</v>
      </c>
      <c r="J719" s="116" t="str">
        <f>VLOOKUP(I719,Presupuesto!$B$11:$C$565,2,0)</f>
        <v>AGUINALDO Y DECIMO CUARTO MES</v>
      </c>
      <c r="K719" s="98" t="str">
        <f t="shared" si="21"/>
        <v>Posgrado</v>
      </c>
      <c r="L719" s="98" t="s">
        <v>395</v>
      </c>
    </row>
    <row r="720" spans="3:12" hidden="1">
      <c r="C720" s="172" t="s">
        <v>59</v>
      </c>
      <c r="D720" s="163"/>
      <c r="E720" s="154">
        <v>0</v>
      </c>
      <c r="F720" s="117">
        <f>IF(E718&lt;6,"",((E718-6)/12)*(G718/E718))</f>
        <v>0</v>
      </c>
      <c r="G720" s="97">
        <f>F720</f>
        <v>0</v>
      </c>
      <c r="H720" s="164"/>
      <c r="I720" s="101" t="s">
        <v>519</v>
      </c>
      <c r="J720" s="101" t="str">
        <f>VLOOKUP(I720,Presupuesto!$B$11:$C$565,2,0)</f>
        <v>DECIMOCUARTO MES</v>
      </c>
      <c r="K720" s="98" t="str">
        <f t="shared" si="21"/>
        <v>Posgrado</v>
      </c>
      <c r="L720" s="98" t="s">
        <v>395</v>
      </c>
    </row>
    <row r="721" spans="3:12" ht="15.75" hidden="1" thickBot="1">
      <c r="C721" s="137" t="s">
        <v>495</v>
      </c>
      <c r="D721" s="199"/>
      <c r="E721" s="152">
        <v>12</v>
      </c>
      <c r="F721" s="304">
        <f>HLOOKUP($C721,$BZ$2:$CM$3,2,0)</f>
        <v>2007.3</v>
      </c>
      <c r="G721" s="113">
        <f>D721*E721*F721</f>
        <v>0</v>
      </c>
      <c r="H721" s="166"/>
      <c r="I721" s="114" t="s">
        <v>496</v>
      </c>
      <c r="J721" s="114" t="str">
        <f>VLOOKUP(I721,Presupuesto!$B$11:$C$565,2,0)</f>
        <v>SUELDOS Y SALARIOS PERMANENTES</v>
      </c>
      <c r="K721" s="98" t="str">
        <f t="shared" si="21"/>
        <v>Posgrado</v>
      </c>
      <c r="L721" s="98" t="s">
        <v>395</v>
      </c>
    </row>
    <row r="722" spans="3:12" hidden="1">
      <c r="C722" s="171" t="s">
        <v>58</v>
      </c>
      <c r="D722" s="163"/>
      <c r="E722" s="154">
        <v>0</v>
      </c>
      <c r="F722" s="100">
        <f>IF(E721=0,"",(G721/E721)/12*E721)</f>
        <v>0</v>
      </c>
      <c r="G722" s="97">
        <f>F722</f>
        <v>0</v>
      </c>
      <c r="H722" s="164"/>
      <c r="I722" s="116" t="s">
        <v>516</v>
      </c>
      <c r="J722" s="116" t="str">
        <f>VLOOKUP(I722,Presupuesto!$B$11:$C$565,2,0)</f>
        <v>AGUINALDO Y DECIMO CUARTO MES</v>
      </c>
      <c r="K722" s="98" t="str">
        <f t="shared" si="21"/>
        <v>Posgrado</v>
      </c>
      <c r="L722" s="98" t="s">
        <v>395</v>
      </c>
    </row>
    <row r="723" spans="3:12" hidden="1">
      <c r="C723" s="172" t="s">
        <v>59</v>
      </c>
      <c r="D723" s="163"/>
      <c r="E723" s="154">
        <v>0</v>
      </c>
      <c r="F723" s="117">
        <f>IF(E721&lt;6,"",((E721-6)/12)*(G721/E721))</f>
        <v>0</v>
      </c>
      <c r="G723" s="97">
        <f>F723</f>
        <v>0</v>
      </c>
      <c r="H723" s="164"/>
      <c r="I723" s="101" t="s">
        <v>519</v>
      </c>
      <c r="J723" s="101" t="str">
        <f>VLOOKUP(I723,Presupuesto!$B$11:$C$565,2,0)</f>
        <v>DECIMOCUARTO MES</v>
      </c>
      <c r="K723" s="98" t="str">
        <f t="shared" si="21"/>
        <v>Posgrado</v>
      </c>
      <c r="L723" s="98" t="s">
        <v>395</v>
      </c>
    </row>
    <row r="724" spans="3:12" ht="15.75" hidden="1" thickBot="1">
      <c r="C724" s="140" t="s">
        <v>83</v>
      </c>
      <c r="D724" s="199"/>
      <c r="E724" s="152">
        <v>12</v>
      </c>
      <c r="F724" s="139">
        <v>30000</v>
      </c>
      <c r="G724" s="113">
        <f>D724*E724*F724</f>
        <v>0</v>
      </c>
      <c r="H724" s="166"/>
      <c r="I724" s="114" t="s">
        <v>564</v>
      </c>
      <c r="J724" s="114" t="str">
        <f>VLOOKUP(I724,Presupuesto!$B$11:$C$565,2,0)</f>
        <v>CONTRATOS ESPECIALES</v>
      </c>
      <c r="K724" s="98" t="str">
        <f t="shared" si="21"/>
        <v>Posgrado</v>
      </c>
      <c r="L724" s="98" t="s">
        <v>395</v>
      </c>
    </row>
    <row r="725" spans="3:12" hidden="1">
      <c r="C725" s="171" t="s">
        <v>58</v>
      </c>
      <c r="D725" s="163"/>
      <c r="E725" s="154">
        <v>0</v>
      </c>
      <c r="F725" s="117">
        <f>IF(E724=0,"",(G724/E724)/12*E724)</f>
        <v>0</v>
      </c>
      <c r="G725" s="97">
        <f>F725</f>
        <v>0</v>
      </c>
      <c r="H725" s="164"/>
      <c r="I725" s="101" t="s">
        <v>564</v>
      </c>
      <c r="J725" s="101" t="str">
        <f>VLOOKUP(I725,Presupuesto!$B$11:$C$565,2,0)</f>
        <v>CONTRATOS ESPECIALES</v>
      </c>
      <c r="K725" s="98" t="str">
        <f t="shared" si="21"/>
        <v>Posgrado</v>
      </c>
      <c r="L725" s="98" t="s">
        <v>394</v>
      </c>
    </row>
    <row r="726" spans="3:12" hidden="1">
      <c r="C726" s="172" t="s">
        <v>59</v>
      </c>
      <c r="D726" s="163"/>
      <c r="E726" s="154">
        <v>0</v>
      </c>
      <c r="F726" s="100">
        <f>IF(E724&lt;6,"",((E724-6)/12)*(G724/E724))</f>
        <v>0</v>
      </c>
      <c r="G726" s="97">
        <f>F726</f>
        <v>0</v>
      </c>
      <c r="H726" s="164"/>
      <c r="I726" s="101" t="s">
        <v>564</v>
      </c>
      <c r="J726" s="101" t="str">
        <f>VLOOKUP(I726,Presupuesto!$B$11:$C$565,2,0)</f>
        <v>CONTRATOS ESPECIALES</v>
      </c>
      <c r="K726" s="98" t="str">
        <f t="shared" si="21"/>
        <v>Posgrado</v>
      </c>
      <c r="L726" s="98" t="s">
        <v>399</v>
      </c>
    </row>
    <row r="727" spans="3:12" ht="15.75" hidden="1" thickBot="1">
      <c r="C727" s="140" t="s">
        <v>60</v>
      </c>
      <c r="D727" s="199"/>
      <c r="E727" s="152">
        <v>12</v>
      </c>
      <c r="F727" s="118">
        <v>30000</v>
      </c>
      <c r="G727" s="113">
        <f>D727*E727*F727</f>
        <v>0</v>
      </c>
      <c r="H727" s="166"/>
      <c r="I727" s="114" t="s">
        <v>705</v>
      </c>
      <c r="J727" s="114" t="str">
        <f>VLOOKUP(I727,Presupuesto!$B$11:$C$565,2,0)</f>
        <v>OTROS SERVICIOS TECNICOS Y PROFESIONALES</v>
      </c>
      <c r="K727" s="98" t="str">
        <f t="shared" si="21"/>
        <v>Posgrado</v>
      </c>
      <c r="L727" s="98" t="s">
        <v>394</v>
      </c>
    </row>
    <row r="728" spans="3:12" hidden="1">
      <c r="C728" s="171" t="s">
        <v>58</v>
      </c>
      <c r="D728" s="163"/>
      <c r="E728" s="154">
        <v>0</v>
      </c>
      <c r="F728" s="100">
        <v>0</v>
      </c>
      <c r="G728" s="97">
        <f>F728</f>
        <v>0</v>
      </c>
      <c r="H728" s="164"/>
      <c r="I728" s="101" t="s">
        <v>705</v>
      </c>
      <c r="J728" s="101" t="str">
        <f>VLOOKUP(I728,Presupuesto!$B$11:$C$565,2,0)</f>
        <v>OTROS SERVICIOS TECNICOS Y PROFESIONALES</v>
      </c>
      <c r="K728" s="98" t="str">
        <f t="shared" si="21"/>
        <v>Posgrado</v>
      </c>
      <c r="L728" s="98" t="s">
        <v>394</v>
      </c>
    </row>
    <row r="729" spans="3:12" hidden="1">
      <c r="C729" s="172" t="s">
        <v>59</v>
      </c>
      <c r="D729" s="163"/>
      <c r="E729" s="154">
        <v>0</v>
      </c>
      <c r="F729" s="100">
        <v>0</v>
      </c>
      <c r="G729" s="97">
        <f>F729</f>
        <v>0</v>
      </c>
      <c r="H729" s="164"/>
      <c r="I729" s="101" t="s">
        <v>705</v>
      </c>
      <c r="J729" s="101" t="str">
        <f>VLOOKUP(I729,Presupuesto!$B$11:$C$565,2,0)</f>
        <v>OTROS SERVICIOS TECNICOS Y PROFESIONALES</v>
      </c>
      <c r="K729" s="98" t="str">
        <f t="shared" si="21"/>
        <v>Posgrado</v>
      </c>
      <c r="L729" s="98" t="s">
        <v>394</v>
      </c>
    </row>
    <row r="730" spans="3:12" ht="15.75" hidden="1" thickBot="1">
      <c r="C730" s="140" t="s">
        <v>61</v>
      </c>
      <c r="D730" s="199"/>
      <c r="E730" s="152">
        <v>12</v>
      </c>
      <c r="F730" s="118">
        <v>30000</v>
      </c>
      <c r="G730" s="113">
        <f>D730*E730*F730</f>
        <v>0</v>
      </c>
      <c r="H730" s="166"/>
      <c r="I730" s="114" t="s">
        <v>496</v>
      </c>
      <c r="J730" s="114" t="str">
        <f>VLOOKUP(I730,Presupuesto!$B$11:$C$565,2,0)</f>
        <v>SUELDOS Y SALARIOS PERMANENTES</v>
      </c>
      <c r="K730" s="98" t="str">
        <f t="shared" si="21"/>
        <v>Posgrado</v>
      </c>
      <c r="L730" s="98" t="s">
        <v>394</v>
      </c>
    </row>
    <row r="731" spans="3:12" hidden="1">
      <c r="C731" s="171" t="s">
        <v>58</v>
      </c>
      <c r="D731" s="169"/>
      <c r="E731" s="131">
        <v>0</v>
      </c>
      <c r="F731" s="119">
        <f>IF(E730=0,"",(G730/E730)/12*E730)</f>
        <v>0</v>
      </c>
      <c r="G731" s="120">
        <f>F731</f>
        <v>0</v>
      </c>
      <c r="H731" s="164"/>
      <c r="I731" s="101" t="s">
        <v>516</v>
      </c>
      <c r="J731" s="101" t="str">
        <f>VLOOKUP(I731,Presupuesto!$B$11:$C$565,2,0)</f>
        <v>AGUINALDO Y DECIMO CUARTO MES</v>
      </c>
      <c r="K731" s="98" t="str">
        <f t="shared" si="21"/>
        <v>Posgrado</v>
      </c>
      <c r="L731" s="98" t="s">
        <v>394</v>
      </c>
    </row>
    <row r="732" spans="3:12" ht="15.75" hidden="1" thickBot="1">
      <c r="C732" s="173" t="s">
        <v>59</v>
      </c>
      <c r="D732" s="162"/>
      <c r="E732" s="132">
        <v>0</v>
      </c>
      <c r="F732" s="105">
        <f>IF(E730&lt;6,"",((E730-6)/12)*(G730/E730))</f>
        <v>0</v>
      </c>
      <c r="G732" s="105">
        <f>F732</f>
        <v>0</v>
      </c>
      <c r="H732" s="162"/>
      <c r="I732" s="106" t="s">
        <v>519</v>
      </c>
      <c r="J732" s="124" t="str">
        <f>VLOOKUP(I732,Presupuesto!$B$11:$C$565,2,0)</f>
        <v>DECIMOCUARTO MES</v>
      </c>
      <c r="K732" s="106" t="str">
        <f t="shared" si="21"/>
        <v>Posgrado</v>
      </c>
      <c r="L732" s="124" t="s">
        <v>394</v>
      </c>
    </row>
    <row r="734" spans="3:12" ht="15.75" thickBot="1"/>
    <row r="735" spans="3:12" ht="15.75" thickBot="1">
      <c r="C735" s="69" t="s">
        <v>43</v>
      </c>
      <c r="D735" s="30">
        <f>SUM(G742:G792)</f>
        <v>0</v>
      </c>
      <c r="E735" s="93"/>
      <c r="F735" s="93"/>
      <c r="G735" s="93"/>
      <c r="H735" s="76"/>
      <c r="I735" s="76"/>
      <c r="J735" s="76"/>
    </row>
    <row r="736" spans="3:12">
      <c r="D736" s="31"/>
      <c r="E736" s="93"/>
      <c r="F736" s="93"/>
      <c r="G736" s="93"/>
      <c r="H736" s="76"/>
      <c r="I736" s="76"/>
      <c r="J736" s="76"/>
    </row>
    <row r="737" spans="3:12">
      <c r="D737" s="31"/>
      <c r="E737" s="93"/>
      <c r="F737" s="93"/>
      <c r="G737" s="93"/>
      <c r="H737" s="76"/>
      <c r="I737" s="76"/>
      <c r="J737" s="76"/>
    </row>
    <row r="738" spans="3:12" ht="15.75">
      <c r="C738" s="202" t="s">
        <v>392</v>
      </c>
      <c r="D738" s="364"/>
      <c r="E738" s="93"/>
      <c r="F738" s="93"/>
      <c r="G738" s="93"/>
      <c r="H738" s="76"/>
      <c r="I738" s="76"/>
      <c r="J738" s="76"/>
    </row>
    <row r="739" spans="3:12" ht="18.75">
      <c r="C739" s="210" t="e">
        <f>IFERROR(VLOOKUP(D738,'1. Desarrollo e Innov. Curricu.'!$E:$F,2,FALSE),IFERROR(VLOOKUP(D738,'2. Investigación Científica'!$E:$F,2,FALSE),IFERROR(VLOOKUP(D738,'3. Vinculación Univ. Sociedad'!$E:$F,2,FALSE),IFERROR(VLOOKUP(D738,'4. Docencia y Profesorado Univ.'!$E:$F,2,FALSE),IFERROR(VLOOKUP(D738,'5. Estudiantes y Graduados'!$E:$F,2,FALSE),IFERROR(VLOOKUP(D738,'11. Gestion Administrativa'!$E:$F,2,FALSE),IFERROR(VLOOKUP(D738,'13. Gestión Académica'!$E:$F,2,FALSE),IFERROR(VLOOKUP(D738,'8. Asegura. de la Calid. y M'!$E:$F,2,FALSE),IFERROR(VLOOKUP(D738,'6. Gestión del Conocimiento'!$E:$F,2,FALSE),IFERROR(VLOOKUP(D738,'15. Gobernabilidad y Proceso...'!$E:$F,2,FALSE),IFERROR(VLOOKUP(D738,'12. Gestión del Talento Humano'!$E:$F,2,FALSE),IFERROR(VLOOKUP(D738,'14. Internacional... de la E.S.'!$E:$F,2,FALSE),IFERROR(VLOOKUP(D738,'10. Posgrado'!$E:$F,2,FALSE),IFERROR(VLOOKUP(D738,'17. Gestión TIC'!$E:$F,2,FALSE),IFERROR(VLOOKUP(D738,'16. Desa. del Sistema Educ.Sup.'!$E:$F,2,FALSE),IFERROR(VLOOKUP(D738,'9. Cultura de Inno. Insti...'!$E:$F,2,FALSE),VLOOKUP(D738,'7. Lo Esencial de la Reforma U.'!$E:$F,2,0)))))))))))))))))</f>
        <v>#N/A</v>
      </c>
      <c r="D739" s="31"/>
      <c r="E739" s="93"/>
      <c r="F739" s="93"/>
      <c r="G739" s="93"/>
      <c r="H739" s="76"/>
      <c r="I739" s="76"/>
      <c r="J739" s="76"/>
      <c r="K739" s="153"/>
    </row>
    <row r="740" spans="3:12" ht="15.75" thickBot="1">
      <c r="C740" s="177"/>
      <c r="D740" s="31"/>
      <c r="E740" s="93"/>
      <c r="F740" s="93"/>
      <c r="G740" s="93"/>
      <c r="H740" s="76"/>
      <c r="I740" s="76"/>
      <c r="J740" s="76"/>
      <c r="K740" s="153"/>
    </row>
    <row r="741" spans="3:12" ht="30.75" thickBot="1">
      <c r="C741" s="134" t="s">
        <v>44</v>
      </c>
      <c r="D741" s="138" t="s">
        <v>55</v>
      </c>
      <c r="E741" s="170" t="s">
        <v>56</v>
      </c>
      <c r="F741" s="138" t="s">
        <v>57</v>
      </c>
      <c r="G741" s="135" t="s">
        <v>27</v>
      </c>
      <c r="H741" s="133" t="s">
        <v>131</v>
      </c>
      <c r="I741" s="136" t="s">
        <v>46</v>
      </c>
      <c r="J741" s="136" t="s">
        <v>132</v>
      </c>
      <c r="K741" s="136" t="s">
        <v>410</v>
      </c>
      <c r="L741" s="136" t="s">
        <v>411</v>
      </c>
    </row>
    <row r="742" spans="3:12" ht="15.75" hidden="1" thickBot="1">
      <c r="C742" s="137" t="s">
        <v>482</v>
      </c>
      <c r="D742" s="199"/>
      <c r="E742" s="152">
        <v>12</v>
      </c>
      <c r="F742" s="304">
        <f>HLOOKUP($C742,$BZ$2:$CM$3,2,0)</f>
        <v>43674.39</v>
      </c>
      <c r="G742" s="113">
        <f>D742*E742*F742</f>
        <v>0</v>
      </c>
      <c r="H742" s="166"/>
      <c r="I742" s="114" t="s">
        <v>496</v>
      </c>
      <c r="J742" s="114" t="str">
        <f>VLOOKUP(I742,Presupuesto!$B$11:$C$565,2,0)</f>
        <v>SUELDOS Y SALARIOS PERMANENTES</v>
      </c>
      <c r="K742" s="218" t="s">
        <v>1454</v>
      </c>
      <c r="L742" s="98" t="s">
        <v>394</v>
      </c>
    </row>
    <row r="743" spans="3:12" hidden="1">
      <c r="C743" s="171" t="s">
        <v>58</v>
      </c>
      <c r="D743" s="163"/>
      <c r="E743" s="154">
        <v>0</v>
      </c>
      <c r="F743" s="100">
        <f>IF(E742=0,"",(G742/E742)/12*E742)</f>
        <v>0</v>
      </c>
      <c r="G743" s="97">
        <f>F743</f>
        <v>0</v>
      </c>
      <c r="H743" s="164"/>
      <c r="I743" s="116" t="s">
        <v>516</v>
      </c>
      <c r="J743" s="116" t="str">
        <f>VLOOKUP(I743,Presupuesto!$B$11:$C$565,2,0)</f>
        <v>AGUINALDO Y DECIMO CUARTO MES</v>
      </c>
      <c r="K743" s="98" t="str">
        <f t="shared" ref="K743:K774" si="22">$K$742</f>
        <v>Posgrado</v>
      </c>
      <c r="L743" s="98" t="s">
        <v>412</v>
      </c>
    </row>
    <row r="744" spans="3:12" hidden="1">
      <c r="C744" s="172" t="s">
        <v>59</v>
      </c>
      <c r="D744" s="163"/>
      <c r="E744" s="154">
        <v>0</v>
      </c>
      <c r="F744" s="117">
        <f>IF(E742&lt;6,"",((E742-6)/12)*(G742/E742))</f>
        <v>0</v>
      </c>
      <c r="G744" s="97">
        <f>F744</f>
        <v>0</v>
      </c>
      <c r="H744" s="164"/>
      <c r="I744" s="101" t="s">
        <v>519</v>
      </c>
      <c r="J744" s="101" t="str">
        <f>VLOOKUP(I744,Presupuesto!$B$11:$C$565,2,0)</f>
        <v>DECIMOCUARTO MES</v>
      </c>
      <c r="K744" s="98" t="str">
        <f t="shared" si="22"/>
        <v>Posgrado</v>
      </c>
      <c r="L744" s="98" t="s">
        <v>395</v>
      </c>
    </row>
    <row r="745" spans="3:12" ht="15.75" hidden="1" thickBot="1">
      <c r="C745" s="137" t="s">
        <v>483</v>
      </c>
      <c r="D745" s="199"/>
      <c r="E745" s="152">
        <v>12</v>
      </c>
      <c r="F745" s="304">
        <f>HLOOKUP($C745,$BZ$2:$CM$3,2,0)</f>
        <v>39703.99</v>
      </c>
      <c r="G745" s="113">
        <f>D745*E745*F745</f>
        <v>0</v>
      </c>
      <c r="H745" s="166"/>
      <c r="I745" s="114" t="s">
        <v>496</v>
      </c>
      <c r="J745" s="114" t="str">
        <f>VLOOKUP(I745,Presupuesto!$B$11:$C$565,2,0)</f>
        <v>SUELDOS Y SALARIOS PERMANENTES</v>
      </c>
      <c r="K745" s="98" t="str">
        <f t="shared" si="22"/>
        <v>Posgrado</v>
      </c>
      <c r="L745" s="98" t="s">
        <v>395</v>
      </c>
    </row>
    <row r="746" spans="3:12" hidden="1">
      <c r="C746" s="171" t="s">
        <v>58</v>
      </c>
      <c r="D746" s="163"/>
      <c r="E746" s="154">
        <v>0</v>
      </c>
      <c r="F746" s="100">
        <f>IF(E745=0,"",(G745/E745)/12*E745)</f>
        <v>0</v>
      </c>
      <c r="G746" s="97">
        <f>F746</f>
        <v>0</v>
      </c>
      <c r="H746" s="164"/>
      <c r="I746" s="116" t="s">
        <v>516</v>
      </c>
      <c r="J746" s="116" t="str">
        <f>VLOOKUP(I746,Presupuesto!$B$11:$C$565,2,0)</f>
        <v>AGUINALDO Y DECIMO CUARTO MES</v>
      </c>
      <c r="K746" s="98" t="str">
        <f t="shared" si="22"/>
        <v>Posgrado</v>
      </c>
      <c r="L746" s="98" t="s">
        <v>395</v>
      </c>
    </row>
    <row r="747" spans="3:12" hidden="1">
      <c r="C747" s="172" t="s">
        <v>59</v>
      </c>
      <c r="D747" s="163"/>
      <c r="E747" s="154">
        <v>0</v>
      </c>
      <c r="F747" s="117">
        <f>IF(E745&lt;6,"",((E745-6)/12)*(G745/E745))</f>
        <v>0</v>
      </c>
      <c r="G747" s="97">
        <f>F747</f>
        <v>0</v>
      </c>
      <c r="H747" s="164"/>
      <c r="I747" s="101" t="s">
        <v>519</v>
      </c>
      <c r="J747" s="101" t="str">
        <f>VLOOKUP(I747,Presupuesto!$B$11:$C$565,2,0)</f>
        <v>DECIMOCUARTO MES</v>
      </c>
      <c r="K747" s="98" t="str">
        <f t="shared" si="22"/>
        <v>Posgrado</v>
      </c>
      <c r="L747" s="98" t="s">
        <v>395</v>
      </c>
    </row>
    <row r="748" spans="3:12" ht="15.75" hidden="1" thickBot="1">
      <c r="C748" s="137" t="s">
        <v>484</v>
      </c>
      <c r="D748" s="199"/>
      <c r="E748" s="152">
        <v>12</v>
      </c>
      <c r="F748" s="304">
        <f>HLOOKUP($C748,$BZ$2:$CM$3,2,0)</f>
        <v>35733.589999999997</v>
      </c>
      <c r="G748" s="113">
        <f>D748*E748*F748</f>
        <v>0</v>
      </c>
      <c r="H748" s="166"/>
      <c r="I748" s="114" t="s">
        <v>496</v>
      </c>
      <c r="J748" s="114" t="str">
        <f>VLOOKUP(I748,Presupuesto!$B$11:$C$565,2,0)</f>
        <v>SUELDOS Y SALARIOS PERMANENTES</v>
      </c>
      <c r="K748" s="98" t="str">
        <f t="shared" si="22"/>
        <v>Posgrado</v>
      </c>
      <c r="L748" s="98" t="s">
        <v>395</v>
      </c>
    </row>
    <row r="749" spans="3:12" hidden="1">
      <c r="C749" s="171" t="s">
        <v>58</v>
      </c>
      <c r="D749" s="163"/>
      <c r="E749" s="154">
        <v>0</v>
      </c>
      <c r="F749" s="100">
        <f>IF(E748=0,"",(G748/E748)/12*E748)</f>
        <v>0</v>
      </c>
      <c r="G749" s="97">
        <f>F749</f>
        <v>0</v>
      </c>
      <c r="H749" s="164"/>
      <c r="I749" s="116" t="s">
        <v>516</v>
      </c>
      <c r="J749" s="116" t="str">
        <f>VLOOKUP(I749,Presupuesto!$B$11:$C$565,2,0)</f>
        <v>AGUINALDO Y DECIMO CUARTO MES</v>
      </c>
      <c r="K749" s="98" t="str">
        <f t="shared" si="22"/>
        <v>Posgrado</v>
      </c>
      <c r="L749" s="98" t="s">
        <v>395</v>
      </c>
    </row>
    <row r="750" spans="3:12" hidden="1">
      <c r="C750" s="172" t="s">
        <v>59</v>
      </c>
      <c r="D750" s="163"/>
      <c r="E750" s="154">
        <v>0</v>
      </c>
      <c r="F750" s="117">
        <f>IF(E748&lt;6,"",((E748-6)/12)*(G748/E748))</f>
        <v>0</v>
      </c>
      <c r="G750" s="97">
        <f>F750</f>
        <v>0</v>
      </c>
      <c r="H750" s="164"/>
      <c r="I750" s="101" t="s">
        <v>519</v>
      </c>
      <c r="J750" s="101" t="str">
        <f>VLOOKUP(I750,Presupuesto!$B$11:$C$565,2,0)</f>
        <v>DECIMOCUARTO MES</v>
      </c>
      <c r="K750" s="98" t="str">
        <f t="shared" si="22"/>
        <v>Posgrado</v>
      </c>
      <c r="L750" s="98" t="s">
        <v>395</v>
      </c>
    </row>
    <row r="751" spans="3:12" ht="15.75" hidden="1" thickBot="1">
      <c r="C751" s="137" t="s">
        <v>485</v>
      </c>
      <c r="D751" s="199"/>
      <c r="E751" s="152">
        <v>12</v>
      </c>
      <c r="F751" s="304">
        <f>HLOOKUP($C751,$BZ$2:$CM$3,2,0)</f>
        <v>31763.19</v>
      </c>
      <c r="G751" s="113">
        <f>D751*E751*F751</f>
        <v>0</v>
      </c>
      <c r="H751" s="166"/>
      <c r="I751" s="114" t="s">
        <v>496</v>
      </c>
      <c r="J751" s="114" t="str">
        <f>VLOOKUP(I751,Presupuesto!$B$11:$C$565,2,0)</f>
        <v>SUELDOS Y SALARIOS PERMANENTES</v>
      </c>
      <c r="K751" s="98" t="str">
        <f t="shared" si="22"/>
        <v>Posgrado</v>
      </c>
      <c r="L751" s="98" t="s">
        <v>395</v>
      </c>
    </row>
    <row r="752" spans="3:12" hidden="1">
      <c r="C752" s="171" t="s">
        <v>58</v>
      </c>
      <c r="D752" s="163"/>
      <c r="E752" s="154">
        <v>0</v>
      </c>
      <c r="F752" s="100">
        <f>IF(E751=0,"",(G751/E751)/12*E751)</f>
        <v>0</v>
      </c>
      <c r="G752" s="97">
        <f>F752</f>
        <v>0</v>
      </c>
      <c r="H752" s="164"/>
      <c r="I752" s="116" t="s">
        <v>516</v>
      </c>
      <c r="J752" s="116" t="str">
        <f>VLOOKUP(I752,Presupuesto!$B$11:$C$565,2,0)</f>
        <v>AGUINALDO Y DECIMO CUARTO MES</v>
      </c>
      <c r="K752" s="98" t="str">
        <f t="shared" si="22"/>
        <v>Posgrado</v>
      </c>
      <c r="L752" s="98" t="s">
        <v>395</v>
      </c>
    </row>
    <row r="753" spans="3:12" hidden="1">
      <c r="C753" s="172" t="s">
        <v>59</v>
      </c>
      <c r="D753" s="163"/>
      <c r="E753" s="154">
        <v>0</v>
      </c>
      <c r="F753" s="117">
        <f>IF(E751&lt;6,"",((E751-6)/12)*(G751/E751))</f>
        <v>0</v>
      </c>
      <c r="G753" s="97">
        <f>F753</f>
        <v>0</v>
      </c>
      <c r="H753" s="164"/>
      <c r="I753" s="101" t="s">
        <v>519</v>
      </c>
      <c r="J753" s="101" t="str">
        <f>VLOOKUP(I753,Presupuesto!$B$11:$C$565,2,0)</f>
        <v>DECIMOCUARTO MES</v>
      </c>
      <c r="K753" s="98" t="str">
        <f t="shared" si="22"/>
        <v>Posgrado</v>
      </c>
      <c r="L753" s="98" t="s">
        <v>395</v>
      </c>
    </row>
    <row r="754" spans="3:12" ht="15.75" hidden="1" thickBot="1">
      <c r="C754" s="137" t="s">
        <v>486</v>
      </c>
      <c r="D754" s="199"/>
      <c r="E754" s="152">
        <v>12</v>
      </c>
      <c r="F754" s="304">
        <f>HLOOKUP($C754,$BZ$2:$CM$3,2,0)</f>
        <v>29777.99</v>
      </c>
      <c r="G754" s="113">
        <f>D754*E754*F754</f>
        <v>0</v>
      </c>
      <c r="H754" s="166"/>
      <c r="I754" s="114" t="s">
        <v>496</v>
      </c>
      <c r="J754" s="114" t="str">
        <f>VLOOKUP(I754,Presupuesto!$B$11:$C$565,2,0)</f>
        <v>SUELDOS Y SALARIOS PERMANENTES</v>
      </c>
      <c r="K754" s="98" t="str">
        <f t="shared" si="22"/>
        <v>Posgrado</v>
      </c>
      <c r="L754" s="98" t="s">
        <v>395</v>
      </c>
    </row>
    <row r="755" spans="3:12" hidden="1">
      <c r="C755" s="171" t="s">
        <v>58</v>
      </c>
      <c r="D755" s="163"/>
      <c r="E755" s="154">
        <v>0</v>
      </c>
      <c r="F755" s="100">
        <f>IF(E754=0,"",(G754/E754)/12*E754)</f>
        <v>0</v>
      </c>
      <c r="G755" s="97">
        <f>F755</f>
        <v>0</v>
      </c>
      <c r="H755" s="164"/>
      <c r="I755" s="116" t="s">
        <v>516</v>
      </c>
      <c r="J755" s="116" t="str">
        <f>VLOOKUP(I755,Presupuesto!$B$11:$C$565,2,0)</f>
        <v>AGUINALDO Y DECIMO CUARTO MES</v>
      </c>
      <c r="K755" s="98" t="str">
        <f t="shared" si="22"/>
        <v>Posgrado</v>
      </c>
      <c r="L755" s="98" t="s">
        <v>395</v>
      </c>
    </row>
    <row r="756" spans="3:12" hidden="1">
      <c r="C756" s="172" t="s">
        <v>59</v>
      </c>
      <c r="D756" s="163"/>
      <c r="E756" s="154">
        <v>0</v>
      </c>
      <c r="F756" s="117">
        <f>IF(E754&lt;6,"",((E754-6)/12)*(G754/E754))</f>
        <v>0</v>
      </c>
      <c r="G756" s="97">
        <f>F756</f>
        <v>0</v>
      </c>
      <c r="H756" s="164"/>
      <c r="I756" s="101" t="s">
        <v>519</v>
      </c>
      <c r="J756" s="101" t="str">
        <f>VLOOKUP(I756,Presupuesto!$B$11:$C$565,2,0)</f>
        <v>DECIMOCUARTO MES</v>
      </c>
      <c r="K756" s="98" t="str">
        <f t="shared" si="22"/>
        <v>Posgrado</v>
      </c>
      <c r="L756" s="98" t="s">
        <v>395</v>
      </c>
    </row>
    <row r="757" spans="3:12" ht="15.75" hidden="1" thickBot="1">
      <c r="C757" s="137" t="s">
        <v>487</v>
      </c>
      <c r="D757" s="199"/>
      <c r="E757" s="152">
        <v>12</v>
      </c>
      <c r="F757" s="304">
        <f>HLOOKUP($C757,$BZ$2:$CM$3,2,0)</f>
        <v>27792.79</v>
      </c>
      <c r="G757" s="113">
        <f>D757*E757*F757</f>
        <v>0</v>
      </c>
      <c r="H757" s="166"/>
      <c r="I757" s="114" t="s">
        <v>496</v>
      </c>
      <c r="J757" s="114" t="str">
        <f>VLOOKUP(I757,Presupuesto!$B$11:$C$565,2,0)</f>
        <v>SUELDOS Y SALARIOS PERMANENTES</v>
      </c>
      <c r="K757" s="98" t="str">
        <f t="shared" si="22"/>
        <v>Posgrado</v>
      </c>
      <c r="L757" s="98" t="s">
        <v>395</v>
      </c>
    </row>
    <row r="758" spans="3:12" hidden="1">
      <c r="C758" s="171" t="s">
        <v>58</v>
      </c>
      <c r="D758" s="163"/>
      <c r="E758" s="154">
        <v>0</v>
      </c>
      <c r="F758" s="100">
        <f>IF(E757=0,"",(G757/E757)/12*E757)</f>
        <v>0</v>
      </c>
      <c r="G758" s="97">
        <f>F758</f>
        <v>0</v>
      </c>
      <c r="H758" s="164"/>
      <c r="I758" s="116" t="s">
        <v>516</v>
      </c>
      <c r="J758" s="116" t="str">
        <f>VLOOKUP(I758,Presupuesto!$B$11:$C$565,2,0)</f>
        <v>AGUINALDO Y DECIMO CUARTO MES</v>
      </c>
      <c r="K758" s="98" t="str">
        <f t="shared" si="22"/>
        <v>Posgrado</v>
      </c>
      <c r="L758" s="98" t="s">
        <v>395</v>
      </c>
    </row>
    <row r="759" spans="3:12" hidden="1">
      <c r="C759" s="172" t="s">
        <v>59</v>
      </c>
      <c r="D759" s="163"/>
      <c r="E759" s="154">
        <v>0</v>
      </c>
      <c r="F759" s="117">
        <f>IF(E757&lt;6,"",((E757-6)/12)*(G757/E757))</f>
        <v>0</v>
      </c>
      <c r="G759" s="97">
        <f>F759</f>
        <v>0</v>
      </c>
      <c r="H759" s="164"/>
      <c r="I759" s="101" t="s">
        <v>519</v>
      </c>
      <c r="J759" s="101" t="str">
        <f>VLOOKUP(I759,Presupuesto!$B$11:$C$565,2,0)</f>
        <v>DECIMOCUARTO MES</v>
      </c>
      <c r="K759" s="98" t="str">
        <f t="shared" si="22"/>
        <v>Posgrado</v>
      </c>
      <c r="L759" s="98" t="s">
        <v>395</v>
      </c>
    </row>
    <row r="760" spans="3:12" ht="15.75" hidden="1" thickBot="1">
      <c r="C760" s="137" t="s">
        <v>488</v>
      </c>
      <c r="D760" s="199"/>
      <c r="E760" s="152">
        <v>12</v>
      </c>
      <c r="F760" s="304">
        <f>HLOOKUP($C760,$BZ$2:$CM$3,2,0)</f>
        <v>18859.39</v>
      </c>
      <c r="G760" s="113">
        <f>D760*E760*F760</f>
        <v>0</v>
      </c>
      <c r="H760" s="166"/>
      <c r="I760" s="114" t="s">
        <v>496</v>
      </c>
      <c r="J760" s="114" t="str">
        <f>VLOOKUP(I760,Presupuesto!$B$11:$C$565,2,0)</f>
        <v>SUELDOS Y SALARIOS PERMANENTES</v>
      </c>
      <c r="K760" s="98" t="str">
        <f t="shared" si="22"/>
        <v>Posgrado</v>
      </c>
      <c r="L760" s="98" t="s">
        <v>395</v>
      </c>
    </row>
    <row r="761" spans="3:12" hidden="1">
      <c r="C761" s="171" t="s">
        <v>58</v>
      </c>
      <c r="D761" s="163"/>
      <c r="E761" s="154">
        <v>0</v>
      </c>
      <c r="F761" s="100">
        <f>IF(E760=0,"",(G760/E760)/12*E760)</f>
        <v>0</v>
      </c>
      <c r="G761" s="97">
        <f>F761</f>
        <v>0</v>
      </c>
      <c r="H761" s="164"/>
      <c r="I761" s="116" t="s">
        <v>516</v>
      </c>
      <c r="J761" s="116" t="str">
        <f>VLOOKUP(I761,Presupuesto!$B$11:$C$565,2,0)</f>
        <v>AGUINALDO Y DECIMO CUARTO MES</v>
      </c>
      <c r="K761" s="98" t="str">
        <f t="shared" si="22"/>
        <v>Posgrado</v>
      </c>
      <c r="L761" s="98" t="s">
        <v>395</v>
      </c>
    </row>
    <row r="762" spans="3:12" hidden="1">
      <c r="C762" s="172" t="s">
        <v>59</v>
      </c>
      <c r="D762" s="163"/>
      <c r="E762" s="154">
        <v>0</v>
      </c>
      <c r="F762" s="117">
        <f>IF(E760&lt;6,"",((E760-6)/12)*(G760/E760))</f>
        <v>0</v>
      </c>
      <c r="G762" s="97">
        <f>F762</f>
        <v>0</v>
      </c>
      <c r="H762" s="164"/>
      <c r="I762" s="101" t="s">
        <v>519</v>
      </c>
      <c r="J762" s="101" t="str">
        <f>VLOOKUP(I762,Presupuesto!$B$11:$C$565,2,0)</f>
        <v>DECIMOCUARTO MES</v>
      </c>
      <c r="K762" s="98" t="str">
        <f t="shared" si="22"/>
        <v>Posgrado</v>
      </c>
      <c r="L762" s="98" t="s">
        <v>395</v>
      </c>
    </row>
    <row r="763" spans="3:12" ht="15.75" hidden="1" thickBot="1">
      <c r="C763" s="137" t="s">
        <v>489</v>
      </c>
      <c r="D763" s="199"/>
      <c r="E763" s="152">
        <v>12</v>
      </c>
      <c r="F763" s="304">
        <f>HLOOKUP($C763,$BZ$2:$CM$3,2,0)</f>
        <v>17866.8</v>
      </c>
      <c r="G763" s="113">
        <f>D763*E763*F763</f>
        <v>0</v>
      </c>
      <c r="H763" s="166"/>
      <c r="I763" s="114" t="s">
        <v>496</v>
      </c>
      <c r="J763" s="114" t="str">
        <f>VLOOKUP(I763,Presupuesto!$B$11:$C$565,2,0)</f>
        <v>SUELDOS Y SALARIOS PERMANENTES</v>
      </c>
      <c r="K763" s="98" t="str">
        <f t="shared" si="22"/>
        <v>Posgrado</v>
      </c>
      <c r="L763" s="98" t="s">
        <v>395</v>
      </c>
    </row>
    <row r="764" spans="3:12" hidden="1">
      <c r="C764" s="171" t="s">
        <v>58</v>
      </c>
      <c r="D764" s="163"/>
      <c r="E764" s="154">
        <v>0</v>
      </c>
      <c r="F764" s="100">
        <f>IF(E763=0,"",(G763/E763)/12*E763)</f>
        <v>0</v>
      </c>
      <c r="G764" s="97">
        <f>F764</f>
        <v>0</v>
      </c>
      <c r="H764" s="164"/>
      <c r="I764" s="116" t="s">
        <v>516</v>
      </c>
      <c r="J764" s="116" t="str">
        <f>VLOOKUP(I764,Presupuesto!$B$11:$C$565,2,0)</f>
        <v>AGUINALDO Y DECIMO CUARTO MES</v>
      </c>
      <c r="K764" s="98" t="str">
        <f t="shared" si="22"/>
        <v>Posgrado</v>
      </c>
      <c r="L764" s="98" t="s">
        <v>395</v>
      </c>
    </row>
    <row r="765" spans="3:12" hidden="1">
      <c r="C765" s="172" t="s">
        <v>59</v>
      </c>
      <c r="D765" s="163"/>
      <c r="E765" s="154">
        <v>0</v>
      </c>
      <c r="F765" s="117">
        <f>IF(E763&lt;6,"",((E763-6)/12)*(G763/E763))</f>
        <v>0</v>
      </c>
      <c r="G765" s="97">
        <f>F765</f>
        <v>0</v>
      </c>
      <c r="H765" s="164"/>
      <c r="I765" s="101" t="s">
        <v>519</v>
      </c>
      <c r="J765" s="101" t="str">
        <f>VLOOKUP(I765,Presupuesto!$B$11:$C$565,2,0)</f>
        <v>DECIMOCUARTO MES</v>
      </c>
      <c r="K765" s="98" t="str">
        <f t="shared" si="22"/>
        <v>Posgrado</v>
      </c>
      <c r="L765" s="98" t="s">
        <v>395</v>
      </c>
    </row>
    <row r="766" spans="3:12" ht="15.75" hidden="1" thickBot="1">
      <c r="C766" s="137" t="s">
        <v>490</v>
      </c>
      <c r="D766" s="199"/>
      <c r="E766" s="152">
        <v>12</v>
      </c>
      <c r="F766" s="304">
        <f>HLOOKUP($C766,$BZ$2:$CM$3,2,0)</f>
        <v>13896.4</v>
      </c>
      <c r="G766" s="113">
        <f>D766*E766*F766</f>
        <v>0</v>
      </c>
      <c r="H766" s="166"/>
      <c r="I766" s="114" t="s">
        <v>496</v>
      </c>
      <c r="J766" s="114" t="str">
        <f>VLOOKUP(I766,Presupuesto!$B$11:$C$565,2,0)</f>
        <v>SUELDOS Y SALARIOS PERMANENTES</v>
      </c>
      <c r="K766" s="98" t="str">
        <f t="shared" si="22"/>
        <v>Posgrado</v>
      </c>
      <c r="L766" s="98" t="s">
        <v>395</v>
      </c>
    </row>
    <row r="767" spans="3:12" hidden="1">
      <c r="C767" s="171" t="s">
        <v>58</v>
      </c>
      <c r="D767" s="163"/>
      <c r="E767" s="154">
        <v>0</v>
      </c>
      <c r="F767" s="100">
        <f>IF(E766=0,"",(G766/E766)/12*E766)</f>
        <v>0</v>
      </c>
      <c r="G767" s="97">
        <f>F767</f>
        <v>0</v>
      </c>
      <c r="H767" s="164"/>
      <c r="I767" s="116" t="s">
        <v>516</v>
      </c>
      <c r="J767" s="116" t="str">
        <f>VLOOKUP(I767,Presupuesto!$B$11:$C$565,2,0)</f>
        <v>AGUINALDO Y DECIMO CUARTO MES</v>
      </c>
      <c r="K767" s="98" t="str">
        <f t="shared" si="22"/>
        <v>Posgrado</v>
      </c>
      <c r="L767" s="98" t="s">
        <v>395</v>
      </c>
    </row>
    <row r="768" spans="3:12" hidden="1">
      <c r="C768" s="172" t="s">
        <v>59</v>
      </c>
      <c r="D768" s="163"/>
      <c r="E768" s="154">
        <v>0</v>
      </c>
      <c r="F768" s="117">
        <f>IF(E766&lt;6,"",((E766-6)/12)*(G766/E766))</f>
        <v>0</v>
      </c>
      <c r="G768" s="97">
        <f>F768</f>
        <v>0</v>
      </c>
      <c r="H768" s="164"/>
      <c r="I768" s="101" t="s">
        <v>519</v>
      </c>
      <c r="J768" s="101" t="str">
        <f>VLOOKUP(I768,Presupuesto!$B$11:$C$565,2,0)</f>
        <v>DECIMOCUARTO MES</v>
      </c>
      <c r="K768" s="98" t="str">
        <f t="shared" si="22"/>
        <v>Posgrado</v>
      </c>
      <c r="L768" s="98" t="s">
        <v>395</v>
      </c>
    </row>
    <row r="769" spans="3:12" ht="15.75" hidden="1" thickBot="1">
      <c r="C769" s="137" t="s">
        <v>491</v>
      </c>
      <c r="D769" s="199"/>
      <c r="E769" s="152">
        <v>12</v>
      </c>
      <c r="F769" s="304">
        <f>HLOOKUP($C769,$BZ$2:$CM$3,2,0)</f>
        <v>15004.09</v>
      </c>
      <c r="G769" s="113">
        <f>D769*E769*F769</f>
        <v>0</v>
      </c>
      <c r="H769" s="166"/>
      <c r="I769" s="114" t="s">
        <v>496</v>
      </c>
      <c r="J769" s="114" t="str">
        <f>VLOOKUP(I769,Presupuesto!$B$11:$C$565,2,0)</f>
        <v>SUELDOS Y SALARIOS PERMANENTES</v>
      </c>
      <c r="K769" s="98" t="str">
        <f t="shared" si="22"/>
        <v>Posgrado</v>
      </c>
      <c r="L769" s="98" t="s">
        <v>395</v>
      </c>
    </row>
    <row r="770" spans="3:12" hidden="1">
      <c r="C770" s="171" t="s">
        <v>58</v>
      </c>
      <c r="D770" s="163"/>
      <c r="E770" s="154">
        <v>0</v>
      </c>
      <c r="F770" s="100">
        <f>IF(E769=0,"",(G769/E769)/12*E769)</f>
        <v>0</v>
      </c>
      <c r="G770" s="97">
        <f>F770</f>
        <v>0</v>
      </c>
      <c r="H770" s="164"/>
      <c r="I770" s="116" t="s">
        <v>516</v>
      </c>
      <c r="J770" s="116" t="str">
        <f>VLOOKUP(I770,Presupuesto!$B$11:$C$565,2,0)</f>
        <v>AGUINALDO Y DECIMO CUARTO MES</v>
      </c>
      <c r="K770" s="98" t="str">
        <f t="shared" si="22"/>
        <v>Posgrado</v>
      </c>
      <c r="L770" s="98" t="s">
        <v>395</v>
      </c>
    </row>
    <row r="771" spans="3:12" hidden="1">
      <c r="C771" s="172" t="s">
        <v>59</v>
      </c>
      <c r="D771" s="163"/>
      <c r="E771" s="154">
        <v>0</v>
      </c>
      <c r="F771" s="117">
        <f>IF(E769&lt;6,"",((E769-6)/12)*(G769/E769))</f>
        <v>0</v>
      </c>
      <c r="G771" s="97">
        <f>F771</f>
        <v>0</v>
      </c>
      <c r="H771" s="164"/>
      <c r="I771" s="101" t="s">
        <v>519</v>
      </c>
      <c r="J771" s="101" t="str">
        <f>VLOOKUP(I771,Presupuesto!$B$11:$C$565,2,0)</f>
        <v>DECIMOCUARTO MES</v>
      </c>
      <c r="K771" s="98" t="str">
        <f t="shared" si="22"/>
        <v>Posgrado</v>
      </c>
      <c r="L771" s="98" t="s">
        <v>395</v>
      </c>
    </row>
    <row r="772" spans="3:12" ht="15.75" hidden="1" thickBot="1">
      <c r="C772" s="137" t="s">
        <v>492</v>
      </c>
      <c r="D772" s="199"/>
      <c r="E772" s="152">
        <v>12</v>
      </c>
      <c r="F772" s="304">
        <f>HLOOKUP($C772,$BZ$2:$CM$3,2,0)</f>
        <v>13238.9</v>
      </c>
      <c r="G772" s="113">
        <f>D772*E772*F772</f>
        <v>0</v>
      </c>
      <c r="H772" s="166"/>
      <c r="I772" s="114" t="s">
        <v>496</v>
      </c>
      <c r="J772" s="114" t="str">
        <f>VLOOKUP(I772,Presupuesto!$B$11:$C$565,2,0)</f>
        <v>SUELDOS Y SALARIOS PERMANENTES</v>
      </c>
      <c r="K772" s="98" t="str">
        <f t="shared" si="22"/>
        <v>Posgrado</v>
      </c>
      <c r="L772" s="98" t="s">
        <v>395</v>
      </c>
    </row>
    <row r="773" spans="3:12" hidden="1">
      <c r="C773" s="171" t="s">
        <v>58</v>
      </c>
      <c r="D773" s="163"/>
      <c r="E773" s="154">
        <v>0</v>
      </c>
      <c r="F773" s="100">
        <f>IF(E772=0,"",(G772/E772)/12*E772)</f>
        <v>0</v>
      </c>
      <c r="G773" s="97">
        <f>F773</f>
        <v>0</v>
      </c>
      <c r="H773" s="164"/>
      <c r="I773" s="116" t="s">
        <v>516</v>
      </c>
      <c r="J773" s="116" t="str">
        <f>VLOOKUP(I773,Presupuesto!$B$11:$C$565,2,0)</f>
        <v>AGUINALDO Y DECIMO CUARTO MES</v>
      </c>
      <c r="K773" s="98" t="str">
        <f t="shared" si="22"/>
        <v>Posgrado</v>
      </c>
      <c r="L773" s="98" t="s">
        <v>395</v>
      </c>
    </row>
    <row r="774" spans="3:12" hidden="1">
      <c r="C774" s="172" t="s">
        <v>59</v>
      </c>
      <c r="D774" s="163"/>
      <c r="E774" s="154">
        <v>0</v>
      </c>
      <c r="F774" s="117">
        <f>IF(E772&lt;6,"",((E772-6)/12)*(G772/E772))</f>
        <v>0</v>
      </c>
      <c r="G774" s="97">
        <f>F774</f>
        <v>0</v>
      </c>
      <c r="H774" s="164"/>
      <c r="I774" s="101" t="s">
        <v>519</v>
      </c>
      <c r="J774" s="101" t="str">
        <f>VLOOKUP(I774,Presupuesto!$B$11:$C$565,2,0)</f>
        <v>DECIMOCUARTO MES</v>
      </c>
      <c r="K774" s="98" t="str">
        <f t="shared" si="22"/>
        <v>Posgrado</v>
      </c>
      <c r="L774" s="98" t="s">
        <v>395</v>
      </c>
    </row>
    <row r="775" spans="3:12" ht="15.75" hidden="1" thickBot="1">
      <c r="C775" s="137" t="s">
        <v>493</v>
      </c>
      <c r="D775" s="199"/>
      <c r="E775" s="152">
        <v>12</v>
      </c>
      <c r="F775" s="304">
        <f>HLOOKUP($C775,$BZ$2:$CM$3,2,0)</f>
        <v>12356.31</v>
      </c>
      <c r="G775" s="113">
        <f>D775*E775*F775</f>
        <v>0</v>
      </c>
      <c r="H775" s="166"/>
      <c r="I775" s="114" t="s">
        <v>496</v>
      </c>
      <c r="J775" s="114" t="str">
        <f>VLOOKUP(I775,Presupuesto!$B$11:$C$565,2,0)</f>
        <v>SUELDOS Y SALARIOS PERMANENTES</v>
      </c>
      <c r="K775" s="98" t="str">
        <f t="shared" ref="K775:K792" si="23">$K$742</f>
        <v>Posgrado</v>
      </c>
      <c r="L775" s="98" t="s">
        <v>395</v>
      </c>
    </row>
    <row r="776" spans="3:12" hidden="1">
      <c r="C776" s="171" t="s">
        <v>58</v>
      </c>
      <c r="D776" s="163"/>
      <c r="E776" s="154">
        <v>0</v>
      </c>
      <c r="F776" s="100">
        <f>IF(E775=0,"",(G775/E775)/12*E775)</f>
        <v>0</v>
      </c>
      <c r="G776" s="97">
        <f>F776</f>
        <v>0</v>
      </c>
      <c r="H776" s="164"/>
      <c r="I776" s="116" t="s">
        <v>516</v>
      </c>
      <c r="J776" s="116" t="str">
        <f>VLOOKUP(I776,Presupuesto!$B$11:$C$565,2,0)</f>
        <v>AGUINALDO Y DECIMO CUARTO MES</v>
      </c>
      <c r="K776" s="98" t="str">
        <f t="shared" si="23"/>
        <v>Posgrado</v>
      </c>
      <c r="L776" s="98" t="s">
        <v>395</v>
      </c>
    </row>
    <row r="777" spans="3:12" hidden="1">
      <c r="C777" s="172" t="s">
        <v>59</v>
      </c>
      <c r="D777" s="163"/>
      <c r="E777" s="154">
        <v>0</v>
      </c>
      <c r="F777" s="117">
        <f>IF(E775&lt;6,"",((E775-6)/12)*(G775/E775))</f>
        <v>0</v>
      </c>
      <c r="G777" s="97">
        <f>F777</f>
        <v>0</v>
      </c>
      <c r="H777" s="164"/>
      <c r="I777" s="101" t="s">
        <v>519</v>
      </c>
      <c r="J777" s="101" t="str">
        <f>VLOOKUP(I777,Presupuesto!$B$11:$C$565,2,0)</f>
        <v>DECIMOCUARTO MES</v>
      </c>
      <c r="K777" s="98" t="str">
        <f t="shared" si="23"/>
        <v>Posgrado</v>
      </c>
      <c r="L777" s="98" t="s">
        <v>395</v>
      </c>
    </row>
    <row r="778" spans="3:12" ht="15.75" hidden="1" thickBot="1">
      <c r="C778" s="137" t="s">
        <v>494</v>
      </c>
      <c r="D778" s="199"/>
      <c r="E778" s="152">
        <v>12</v>
      </c>
      <c r="F778" s="304">
        <f>HLOOKUP($C778,$BZ$2:$CM$3,2,0)</f>
        <v>463.22</v>
      </c>
      <c r="G778" s="113">
        <f>D778*E778*F778</f>
        <v>0</v>
      </c>
      <c r="H778" s="166"/>
      <c r="I778" s="114" t="s">
        <v>496</v>
      </c>
      <c r="J778" s="114" t="str">
        <f>VLOOKUP(I778,Presupuesto!$B$11:$C$565,2,0)</f>
        <v>SUELDOS Y SALARIOS PERMANENTES</v>
      </c>
      <c r="K778" s="98" t="str">
        <f t="shared" si="23"/>
        <v>Posgrado</v>
      </c>
      <c r="L778" s="98" t="s">
        <v>395</v>
      </c>
    </row>
    <row r="779" spans="3:12" hidden="1">
      <c r="C779" s="171" t="s">
        <v>58</v>
      </c>
      <c r="D779" s="163"/>
      <c r="E779" s="154">
        <v>0</v>
      </c>
      <c r="F779" s="100">
        <f>IF(E778=0,"",(G778/E778)/12*E778)</f>
        <v>0</v>
      </c>
      <c r="G779" s="97">
        <f>F779</f>
        <v>0</v>
      </c>
      <c r="H779" s="164"/>
      <c r="I779" s="116" t="s">
        <v>516</v>
      </c>
      <c r="J779" s="116" t="str">
        <f>VLOOKUP(I779,Presupuesto!$B$11:$C$565,2,0)</f>
        <v>AGUINALDO Y DECIMO CUARTO MES</v>
      </c>
      <c r="K779" s="98" t="str">
        <f t="shared" si="23"/>
        <v>Posgrado</v>
      </c>
      <c r="L779" s="98" t="s">
        <v>395</v>
      </c>
    </row>
    <row r="780" spans="3:12" hidden="1">
      <c r="C780" s="172" t="s">
        <v>59</v>
      </c>
      <c r="D780" s="163"/>
      <c r="E780" s="154">
        <v>0</v>
      </c>
      <c r="F780" s="117">
        <f>IF(E778&lt;6,"",((E778-6)/12)*(G778/E778))</f>
        <v>0</v>
      </c>
      <c r="G780" s="97">
        <f>F780</f>
        <v>0</v>
      </c>
      <c r="H780" s="164"/>
      <c r="I780" s="101" t="s">
        <v>519</v>
      </c>
      <c r="J780" s="101" t="str">
        <f>VLOOKUP(I780,Presupuesto!$B$11:$C$565,2,0)</f>
        <v>DECIMOCUARTO MES</v>
      </c>
      <c r="K780" s="98" t="str">
        <f t="shared" si="23"/>
        <v>Posgrado</v>
      </c>
      <c r="L780" s="98" t="s">
        <v>395</v>
      </c>
    </row>
    <row r="781" spans="3:12" ht="15.75" hidden="1" thickBot="1">
      <c r="C781" s="137" t="s">
        <v>495</v>
      </c>
      <c r="D781" s="199"/>
      <c r="E781" s="152">
        <v>12</v>
      </c>
      <c r="F781" s="304">
        <f>HLOOKUP($C781,$BZ$2:$CM$3,2,0)</f>
        <v>2007.3</v>
      </c>
      <c r="G781" s="113">
        <f>D781*E781*F781</f>
        <v>0</v>
      </c>
      <c r="H781" s="166"/>
      <c r="I781" s="114" t="s">
        <v>496</v>
      </c>
      <c r="J781" s="114" t="str">
        <f>VLOOKUP(I781,Presupuesto!$B$11:$C$565,2,0)</f>
        <v>SUELDOS Y SALARIOS PERMANENTES</v>
      </c>
      <c r="K781" s="98" t="str">
        <f t="shared" si="23"/>
        <v>Posgrado</v>
      </c>
      <c r="L781" s="98" t="s">
        <v>395</v>
      </c>
    </row>
    <row r="782" spans="3:12" hidden="1">
      <c r="C782" s="171" t="s">
        <v>58</v>
      </c>
      <c r="D782" s="163"/>
      <c r="E782" s="154">
        <v>0</v>
      </c>
      <c r="F782" s="100">
        <f>IF(E781=0,"",(G781/E781)/12*E781)</f>
        <v>0</v>
      </c>
      <c r="G782" s="97">
        <f>F782</f>
        <v>0</v>
      </c>
      <c r="H782" s="164"/>
      <c r="I782" s="116" t="s">
        <v>516</v>
      </c>
      <c r="J782" s="116" t="str">
        <f>VLOOKUP(I782,Presupuesto!$B$11:$C$565,2,0)</f>
        <v>AGUINALDO Y DECIMO CUARTO MES</v>
      </c>
      <c r="K782" s="98" t="str">
        <f t="shared" si="23"/>
        <v>Posgrado</v>
      </c>
      <c r="L782" s="98" t="s">
        <v>395</v>
      </c>
    </row>
    <row r="783" spans="3:12" hidden="1">
      <c r="C783" s="172" t="s">
        <v>59</v>
      </c>
      <c r="D783" s="163"/>
      <c r="E783" s="154">
        <v>0</v>
      </c>
      <c r="F783" s="117">
        <f>IF(E781&lt;6,"",((E781-6)/12)*(G781/E781))</f>
        <v>0</v>
      </c>
      <c r="G783" s="97">
        <f>F783</f>
        <v>0</v>
      </c>
      <c r="H783" s="164"/>
      <c r="I783" s="101" t="s">
        <v>519</v>
      </c>
      <c r="J783" s="101" t="str">
        <f>VLOOKUP(I783,Presupuesto!$B$11:$C$565,2,0)</f>
        <v>DECIMOCUARTO MES</v>
      </c>
      <c r="K783" s="98" t="str">
        <f t="shared" si="23"/>
        <v>Posgrado</v>
      </c>
      <c r="L783" s="98" t="s">
        <v>395</v>
      </c>
    </row>
    <row r="784" spans="3:12" ht="15.75" hidden="1" thickBot="1">
      <c r="C784" s="140" t="s">
        <v>83</v>
      </c>
      <c r="D784" s="199"/>
      <c r="E784" s="152">
        <v>12</v>
      </c>
      <c r="F784" s="139">
        <v>30000</v>
      </c>
      <c r="G784" s="113">
        <f>D784*E784*F784</f>
        <v>0</v>
      </c>
      <c r="H784" s="166"/>
      <c r="I784" s="114" t="s">
        <v>564</v>
      </c>
      <c r="J784" s="114" t="str">
        <f>VLOOKUP(I784,Presupuesto!$B$11:$C$565,2,0)</f>
        <v>CONTRATOS ESPECIALES</v>
      </c>
      <c r="K784" s="98" t="str">
        <f t="shared" si="23"/>
        <v>Posgrado</v>
      </c>
      <c r="L784" s="98" t="s">
        <v>395</v>
      </c>
    </row>
    <row r="785" spans="3:12" hidden="1">
      <c r="C785" s="171" t="s">
        <v>58</v>
      </c>
      <c r="D785" s="163"/>
      <c r="E785" s="154">
        <v>0</v>
      </c>
      <c r="F785" s="117">
        <f>IF(E784=0,"",(G784/E784)/12*E784)</f>
        <v>0</v>
      </c>
      <c r="G785" s="97">
        <f>F785</f>
        <v>0</v>
      </c>
      <c r="H785" s="164"/>
      <c r="I785" s="101" t="s">
        <v>564</v>
      </c>
      <c r="J785" s="101" t="str">
        <f>VLOOKUP(I785,Presupuesto!$B$11:$C$565,2,0)</f>
        <v>CONTRATOS ESPECIALES</v>
      </c>
      <c r="K785" s="98" t="str">
        <f t="shared" si="23"/>
        <v>Posgrado</v>
      </c>
      <c r="L785" s="98" t="s">
        <v>394</v>
      </c>
    </row>
    <row r="786" spans="3:12" hidden="1">
      <c r="C786" s="172" t="s">
        <v>59</v>
      </c>
      <c r="D786" s="163"/>
      <c r="E786" s="154">
        <v>0</v>
      </c>
      <c r="F786" s="100">
        <f>IF(E784&lt;6,"",((E784-6)/12)*(G784/E784))</f>
        <v>0</v>
      </c>
      <c r="G786" s="97">
        <f>F786</f>
        <v>0</v>
      </c>
      <c r="H786" s="164"/>
      <c r="I786" s="101" t="s">
        <v>564</v>
      </c>
      <c r="J786" s="101" t="str">
        <f>VLOOKUP(I786,Presupuesto!$B$11:$C$565,2,0)</f>
        <v>CONTRATOS ESPECIALES</v>
      </c>
      <c r="K786" s="98" t="str">
        <f t="shared" si="23"/>
        <v>Posgrado</v>
      </c>
      <c r="L786" s="98" t="s">
        <v>399</v>
      </c>
    </row>
    <row r="787" spans="3:12" ht="15.75" hidden="1" thickBot="1">
      <c r="C787" s="140" t="s">
        <v>60</v>
      </c>
      <c r="D787" s="199"/>
      <c r="E787" s="152">
        <v>12</v>
      </c>
      <c r="F787" s="118">
        <v>30000</v>
      </c>
      <c r="G787" s="113">
        <f>D787*E787*F787</f>
        <v>0</v>
      </c>
      <c r="H787" s="166"/>
      <c r="I787" s="114" t="s">
        <v>705</v>
      </c>
      <c r="J787" s="114" t="str">
        <f>VLOOKUP(I787,Presupuesto!$B$11:$C$565,2,0)</f>
        <v>OTROS SERVICIOS TECNICOS Y PROFESIONALES</v>
      </c>
      <c r="K787" s="98" t="str">
        <f t="shared" si="23"/>
        <v>Posgrado</v>
      </c>
      <c r="L787" s="98" t="s">
        <v>394</v>
      </c>
    </row>
    <row r="788" spans="3:12" hidden="1">
      <c r="C788" s="171" t="s">
        <v>58</v>
      </c>
      <c r="D788" s="163"/>
      <c r="E788" s="154">
        <v>0</v>
      </c>
      <c r="F788" s="100">
        <v>0</v>
      </c>
      <c r="G788" s="97">
        <f>F788</f>
        <v>0</v>
      </c>
      <c r="H788" s="164"/>
      <c r="I788" s="101" t="s">
        <v>705</v>
      </c>
      <c r="J788" s="101" t="str">
        <f>VLOOKUP(I788,Presupuesto!$B$11:$C$565,2,0)</f>
        <v>OTROS SERVICIOS TECNICOS Y PROFESIONALES</v>
      </c>
      <c r="K788" s="98" t="str">
        <f t="shared" si="23"/>
        <v>Posgrado</v>
      </c>
      <c r="L788" s="98" t="s">
        <v>394</v>
      </c>
    </row>
    <row r="789" spans="3:12" hidden="1">
      <c r="C789" s="172" t="s">
        <v>59</v>
      </c>
      <c r="D789" s="163"/>
      <c r="E789" s="154">
        <v>0</v>
      </c>
      <c r="F789" s="100">
        <v>0</v>
      </c>
      <c r="G789" s="97">
        <f>F789</f>
        <v>0</v>
      </c>
      <c r="H789" s="164"/>
      <c r="I789" s="101" t="s">
        <v>705</v>
      </c>
      <c r="J789" s="101" t="str">
        <f>VLOOKUP(I789,Presupuesto!$B$11:$C$565,2,0)</f>
        <v>OTROS SERVICIOS TECNICOS Y PROFESIONALES</v>
      </c>
      <c r="K789" s="98" t="str">
        <f t="shared" si="23"/>
        <v>Posgrado</v>
      </c>
      <c r="L789" s="98" t="s">
        <v>394</v>
      </c>
    </row>
    <row r="790" spans="3:12" ht="15.75" hidden="1" thickBot="1">
      <c r="C790" s="140" t="s">
        <v>61</v>
      </c>
      <c r="D790" s="199"/>
      <c r="E790" s="152">
        <v>12</v>
      </c>
      <c r="F790" s="118">
        <v>30000</v>
      </c>
      <c r="G790" s="113">
        <f>D790*E790*F790</f>
        <v>0</v>
      </c>
      <c r="H790" s="166"/>
      <c r="I790" s="114" t="s">
        <v>496</v>
      </c>
      <c r="J790" s="114" t="str">
        <f>VLOOKUP(I790,Presupuesto!$B$11:$C$565,2,0)</f>
        <v>SUELDOS Y SALARIOS PERMANENTES</v>
      </c>
      <c r="K790" s="98" t="str">
        <f t="shared" si="23"/>
        <v>Posgrado</v>
      </c>
      <c r="L790" s="98" t="s">
        <v>394</v>
      </c>
    </row>
    <row r="791" spans="3:12" hidden="1">
      <c r="C791" s="171" t="s">
        <v>58</v>
      </c>
      <c r="D791" s="169"/>
      <c r="E791" s="131">
        <v>0</v>
      </c>
      <c r="F791" s="119">
        <f>IF(E790=0,"",(G790/E790)/12*E790)</f>
        <v>0</v>
      </c>
      <c r="G791" s="120">
        <f>F791</f>
        <v>0</v>
      </c>
      <c r="H791" s="164"/>
      <c r="I791" s="101" t="s">
        <v>516</v>
      </c>
      <c r="J791" s="101" t="str">
        <f>VLOOKUP(I791,Presupuesto!$B$11:$C$565,2,0)</f>
        <v>AGUINALDO Y DECIMO CUARTO MES</v>
      </c>
      <c r="K791" s="98" t="str">
        <f t="shared" si="23"/>
        <v>Posgrado</v>
      </c>
      <c r="L791" s="98" t="s">
        <v>394</v>
      </c>
    </row>
    <row r="792" spans="3:12" ht="15.75" hidden="1" thickBot="1">
      <c r="C792" s="173" t="s">
        <v>59</v>
      </c>
      <c r="D792" s="162"/>
      <c r="E792" s="132">
        <v>0</v>
      </c>
      <c r="F792" s="105">
        <f>IF(E790&lt;6,"",((E790-6)/12)*(G790/E790))</f>
        <v>0</v>
      </c>
      <c r="G792" s="105">
        <f>F792</f>
        <v>0</v>
      </c>
      <c r="H792" s="162"/>
      <c r="I792" s="106" t="s">
        <v>519</v>
      </c>
      <c r="J792" s="124" t="str">
        <f>VLOOKUP(I792,Presupuesto!$B$11:$C$565,2,0)</f>
        <v>DECIMOCUARTO MES</v>
      </c>
      <c r="K792" s="106" t="str">
        <f t="shared" si="23"/>
        <v>Posgrado</v>
      </c>
      <c r="L792" s="124" t="s">
        <v>394</v>
      </c>
    </row>
    <row r="794" spans="3:12" ht="15.75" thickBot="1"/>
    <row r="795" spans="3:12" ht="15.75" thickBot="1">
      <c r="C795" s="69" t="s">
        <v>43</v>
      </c>
      <c r="D795" s="30">
        <f>SUM(G802:G852)</f>
        <v>0</v>
      </c>
      <c r="E795" s="93"/>
      <c r="F795" s="93"/>
      <c r="G795" s="93"/>
      <c r="H795" s="76"/>
      <c r="I795" s="76"/>
      <c r="J795" s="76"/>
    </row>
    <row r="796" spans="3:12">
      <c r="D796" s="31"/>
      <c r="E796" s="93"/>
      <c r="F796" s="93"/>
      <c r="G796" s="93"/>
      <c r="H796" s="76"/>
      <c r="I796" s="76"/>
      <c r="J796" s="76"/>
    </row>
    <row r="797" spans="3:12">
      <c r="D797" s="31"/>
      <c r="E797" s="93"/>
      <c r="F797" s="93"/>
      <c r="G797" s="93"/>
      <c r="H797" s="76"/>
      <c r="I797" s="76"/>
      <c r="J797" s="76"/>
    </row>
    <row r="798" spans="3:12" ht="15.75">
      <c r="C798" s="202" t="s">
        <v>392</v>
      </c>
      <c r="D798" s="364"/>
      <c r="E798" s="93"/>
      <c r="F798" s="93"/>
      <c r="G798" s="93"/>
      <c r="H798" s="76"/>
      <c r="I798" s="76"/>
      <c r="J798" s="76"/>
    </row>
    <row r="799" spans="3:12" ht="18.75">
      <c r="C799" s="210" t="e">
        <f>IFERROR(VLOOKUP(D798,'1. Desarrollo e Innov. Curricu.'!$E:$F,2,FALSE),IFERROR(VLOOKUP(D798,'2. Investigación Científica'!$E:$F,2,FALSE),IFERROR(VLOOKUP(D798,'3. Vinculación Univ. Sociedad'!$E:$F,2,FALSE),IFERROR(VLOOKUP(D798,'4. Docencia y Profesorado Univ.'!$E:$F,2,FALSE),IFERROR(VLOOKUP(D798,'5. Estudiantes y Graduados'!$E:$F,2,FALSE),IFERROR(VLOOKUP(D798,'11. Gestion Administrativa'!$E:$F,2,FALSE),IFERROR(VLOOKUP(D798,'13. Gestión Académica'!$E:$F,2,FALSE),IFERROR(VLOOKUP(D798,'8. Asegura. de la Calid. y M'!$E:$F,2,FALSE),IFERROR(VLOOKUP(D798,'6. Gestión del Conocimiento'!$E:$F,2,FALSE),IFERROR(VLOOKUP(D798,'15. Gobernabilidad y Proceso...'!$E:$F,2,FALSE),IFERROR(VLOOKUP(D798,'12. Gestión del Talento Humano'!$E:$F,2,FALSE),IFERROR(VLOOKUP(D798,'14. Internacional... de la E.S.'!$E:$F,2,FALSE),IFERROR(VLOOKUP(D798,'10. Posgrado'!$E:$F,2,FALSE),IFERROR(VLOOKUP(D798,'17. Gestión TIC'!$E:$F,2,FALSE),IFERROR(VLOOKUP(D798,'16. Desa. del Sistema Educ.Sup.'!$E:$F,2,FALSE),IFERROR(VLOOKUP(D798,'9. Cultura de Inno. Insti...'!$E:$F,2,FALSE),VLOOKUP(D798,'7. Lo Esencial de la Reforma U.'!$E:$F,2,0)))))))))))))))))</f>
        <v>#N/A</v>
      </c>
      <c r="D799" s="31"/>
      <c r="E799" s="93"/>
      <c r="F799" s="93"/>
      <c r="G799" s="93"/>
      <c r="H799" s="76"/>
      <c r="I799" s="76"/>
      <c r="J799" s="76"/>
    </row>
    <row r="800" spans="3:12" ht="15.75" thickBot="1">
      <c r="C800" s="177"/>
      <c r="D800" s="31"/>
      <c r="E800" s="93"/>
      <c r="F800" s="93"/>
      <c r="G800" s="93"/>
      <c r="H800" s="76"/>
      <c r="I800" s="76"/>
      <c r="J800" s="76"/>
      <c r="K800" s="153"/>
    </row>
    <row r="801" spans="3:12" ht="30.75" thickBot="1">
      <c r="C801" s="134" t="s">
        <v>44</v>
      </c>
      <c r="D801" s="138" t="s">
        <v>55</v>
      </c>
      <c r="E801" s="170" t="s">
        <v>56</v>
      </c>
      <c r="F801" s="138" t="s">
        <v>57</v>
      </c>
      <c r="G801" s="135" t="s">
        <v>27</v>
      </c>
      <c r="H801" s="133" t="s">
        <v>131</v>
      </c>
      <c r="I801" s="136" t="s">
        <v>46</v>
      </c>
      <c r="J801" s="136" t="s">
        <v>132</v>
      </c>
      <c r="K801" s="136" t="s">
        <v>410</v>
      </c>
      <c r="L801" s="136" t="s">
        <v>411</v>
      </c>
    </row>
    <row r="802" spans="3:12" ht="15.75" hidden="1" thickBot="1">
      <c r="C802" s="137" t="s">
        <v>482</v>
      </c>
      <c r="D802" s="199"/>
      <c r="E802" s="152">
        <v>12</v>
      </c>
      <c r="F802" s="304">
        <f>HLOOKUP($C802,$BZ$2:$CM$3,2,0)</f>
        <v>43674.39</v>
      </c>
      <c r="G802" s="113">
        <f>D802*E802*F802</f>
        <v>0</v>
      </c>
      <c r="H802" s="166"/>
      <c r="I802" s="114" t="s">
        <v>496</v>
      </c>
      <c r="J802" s="114" t="str">
        <f>VLOOKUP(I802,Presupuesto!$B$11:$C$565,2,0)</f>
        <v>SUELDOS Y SALARIOS PERMANENTES</v>
      </c>
      <c r="K802" s="218" t="s">
        <v>1479</v>
      </c>
      <c r="L802" s="98" t="s">
        <v>394</v>
      </c>
    </row>
    <row r="803" spans="3:12" hidden="1">
      <c r="C803" s="171" t="s">
        <v>58</v>
      </c>
      <c r="D803" s="163"/>
      <c r="E803" s="154">
        <v>0</v>
      </c>
      <c r="F803" s="100">
        <f>IF(E802=0,"",(G802/E802)/12*E802)</f>
        <v>0</v>
      </c>
      <c r="G803" s="97">
        <f>F803</f>
        <v>0</v>
      </c>
      <c r="H803" s="164"/>
      <c r="I803" s="116" t="s">
        <v>516</v>
      </c>
      <c r="J803" s="116" t="str">
        <f>VLOOKUP(I803,Presupuesto!$B$11:$C$565,2,0)</f>
        <v>AGUINALDO Y DECIMO CUARTO MES</v>
      </c>
      <c r="K803" s="98" t="str">
        <f t="shared" ref="K803:K834" si="24">$K$802</f>
        <v>Desarrollo del Sistema de Educación Superior</v>
      </c>
      <c r="L803" s="98" t="s">
        <v>412</v>
      </c>
    </row>
    <row r="804" spans="3:12" hidden="1">
      <c r="C804" s="172" t="s">
        <v>59</v>
      </c>
      <c r="D804" s="163"/>
      <c r="E804" s="154">
        <v>0</v>
      </c>
      <c r="F804" s="117">
        <f>IF(E802&lt;6,"",((E802-6)/12)*(G802/E802))</f>
        <v>0</v>
      </c>
      <c r="G804" s="97">
        <f>F804</f>
        <v>0</v>
      </c>
      <c r="H804" s="164"/>
      <c r="I804" s="101" t="s">
        <v>519</v>
      </c>
      <c r="J804" s="101" t="str">
        <f>VLOOKUP(I804,Presupuesto!$B$11:$C$565,2,0)</f>
        <v>DECIMOCUARTO MES</v>
      </c>
      <c r="K804" s="98" t="str">
        <f t="shared" si="24"/>
        <v>Desarrollo del Sistema de Educación Superior</v>
      </c>
      <c r="L804" s="98" t="s">
        <v>395</v>
      </c>
    </row>
    <row r="805" spans="3:12" ht="15.75" hidden="1" thickBot="1">
      <c r="C805" s="137" t="s">
        <v>483</v>
      </c>
      <c r="D805" s="199"/>
      <c r="E805" s="152">
        <v>12</v>
      </c>
      <c r="F805" s="304">
        <f>HLOOKUP($C805,$BZ$2:$CM$3,2,0)</f>
        <v>39703.99</v>
      </c>
      <c r="G805" s="113">
        <f>D805*E805*F805</f>
        <v>0</v>
      </c>
      <c r="H805" s="166"/>
      <c r="I805" s="114" t="s">
        <v>496</v>
      </c>
      <c r="J805" s="114" t="str">
        <f>VLOOKUP(I805,Presupuesto!$B$11:$C$565,2,0)</f>
        <v>SUELDOS Y SALARIOS PERMANENTES</v>
      </c>
      <c r="K805" s="98" t="str">
        <f t="shared" si="24"/>
        <v>Desarrollo del Sistema de Educación Superior</v>
      </c>
      <c r="L805" s="98" t="s">
        <v>395</v>
      </c>
    </row>
    <row r="806" spans="3:12" hidden="1">
      <c r="C806" s="171" t="s">
        <v>58</v>
      </c>
      <c r="D806" s="163"/>
      <c r="E806" s="154">
        <v>0</v>
      </c>
      <c r="F806" s="100">
        <f>IF(E805=0,"",(G805/E805)/12*E805)</f>
        <v>0</v>
      </c>
      <c r="G806" s="97">
        <f>F806</f>
        <v>0</v>
      </c>
      <c r="H806" s="164"/>
      <c r="I806" s="116" t="s">
        <v>516</v>
      </c>
      <c r="J806" s="116" t="str">
        <f>VLOOKUP(I806,Presupuesto!$B$11:$C$565,2,0)</f>
        <v>AGUINALDO Y DECIMO CUARTO MES</v>
      </c>
      <c r="K806" s="98" t="str">
        <f t="shared" si="24"/>
        <v>Desarrollo del Sistema de Educación Superior</v>
      </c>
      <c r="L806" s="98" t="s">
        <v>395</v>
      </c>
    </row>
    <row r="807" spans="3:12" hidden="1">
      <c r="C807" s="172" t="s">
        <v>59</v>
      </c>
      <c r="D807" s="163"/>
      <c r="E807" s="154">
        <v>0</v>
      </c>
      <c r="F807" s="117">
        <f>IF(E805&lt;6,"",((E805-6)/12)*(G805/E805))</f>
        <v>0</v>
      </c>
      <c r="G807" s="97">
        <f>F807</f>
        <v>0</v>
      </c>
      <c r="H807" s="164"/>
      <c r="I807" s="101" t="s">
        <v>519</v>
      </c>
      <c r="J807" s="101" t="str">
        <f>VLOOKUP(I807,Presupuesto!$B$11:$C$565,2,0)</f>
        <v>DECIMOCUARTO MES</v>
      </c>
      <c r="K807" s="98" t="str">
        <f t="shared" si="24"/>
        <v>Desarrollo del Sistema de Educación Superior</v>
      </c>
      <c r="L807" s="98" t="s">
        <v>395</v>
      </c>
    </row>
    <row r="808" spans="3:12" ht="15.75" hidden="1" thickBot="1">
      <c r="C808" s="137" t="s">
        <v>484</v>
      </c>
      <c r="D808" s="199"/>
      <c r="E808" s="152">
        <v>12</v>
      </c>
      <c r="F808" s="304">
        <f>HLOOKUP($C808,$BZ$2:$CM$3,2,0)</f>
        <v>35733.589999999997</v>
      </c>
      <c r="G808" s="113">
        <f>D808*E808*F808</f>
        <v>0</v>
      </c>
      <c r="H808" s="166"/>
      <c r="I808" s="114" t="s">
        <v>496</v>
      </c>
      <c r="J808" s="114" t="str">
        <f>VLOOKUP(I808,Presupuesto!$B$11:$C$565,2,0)</f>
        <v>SUELDOS Y SALARIOS PERMANENTES</v>
      </c>
      <c r="K808" s="98" t="str">
        <f t="shared" si="24"/>
        <v>Desarrollo del Sistema de Educación Superior</v>
      </c>
      <c r="L808" s="98" t="s">
        <v>395</v>
      </c>
    </row>
    <row r="809" spans="3:12" hidden="1">
      <c r="C809" s="171" t="s">
        <v>58</v>
      </c>
      <c r="D809" s="163"/>
      <c r="E809" s="154">
        <v>0</v>
      </c>
      <c r="F809" s="100">
        <f>IF(E808=0,"",(G808/E808)/12*E808)</f>
        <v>0</v>
      </c>
      <c r="G809" s="97">
        <f>F809</f>
        <v>0</v>
      </c>
      <c r="H809" s="164"/>
      <c r="I809" s="116" t="s">
        <v>516</v>
      </c>
      <c r="J809" s="116" t="str">
        <f>VLOOKUP(I809,Presupuesto!$B$11:$C$565,2,0)</f>
        <v>AGUINALDO Y DECIMO CUARTO MES</v>
      </c>
      <c r="K809" s="98" t="str">
        <f t="shared" si="24"/>
        <v>Desarrollo del Sistema de Educación Superior</v>
      </c>
      <c r="L809" s="98" t="s">
        <v>395</v>
      </c>
    </row>
    <row r="810" spans="3:12" hidden="1">
      <c r="C810" s="172" t="s">
        <v>59</v>
      </c>
      <c r="D810" s="163"/>
      <c r="E810" s="154">
        <v>0</v>
      </c>
      <c r="F810" s="117">
        <f>IF(E808&lt;6,"",((E808-6)/12)*(G808/E808))</f>
        <v>0</v>
      </c>
      <c r="G810" s="97">
        <f>F810</f>
        <v>0</v>
      </c>
      <c r="H810" s="164"/>
      <c r="I810" s="101" t="s">
        <v>519</v>
      </c>
      <c r="J810" s="101" t="str">
        <f>VLOOKUP(I810,Presupuesto!$B$11:$C$565,2,0)</f>
        <v>DECIMOCUARTO MES</v>
      </c>
      <c r="K810" s="98" t="str">
        <f t="shared" si="24"/>
        <v>Desarrollo del Sistema de Educación Superior</v>
      </c>
      <c r="L810" s="98" t="s">
        <v>395</v>
      </c>
    </row>
    <row r="811" spans="3:12" ht="15.75" hidden="1" thickBot="1">
      <c r="C811" s="137" t="s">
        <v>485</v>
      </c>
      <c r="D811" s="199"/>
      <c r="E811" s="152">
        <v>12</v>
      </c>
      <c r="F811" s="304">
        <f>HLOOKUP($C811,$BZ$2:$CM$3,2,0)</f>
        <v>31763.19</v>
      </c>
      <c r="G811" s="113">
        <f>D811*E811*F811</f>
        <v>0</v>
      </c>
      <c r="H811" s="166"/>
      <c r="I811" s="114" t="s">
        <v>496</v>
      </c>
      <c r="J811" s="114" t="str">
        <f>VLOOKUP(I811,Presupuesto!$B$11:$C$565,2,0)</f>
        <v>SUELDOS Y SALARIOS PERMANENTES</v>
      </c>
      <c r="K811" s="98" t="str">
        <f t="shared" si="24"/>
        <v>Desarrollo del Sistema de Educación Superior</v>
      </c>
      <c r="L811" s="98" t="s">
        <v>395</v>
      </c>
    </row>
    <row r="812" spans="3:12" hidden="1">
      <c r="C812" s="171" t="s">
        <v>58</v>
      </c>
      <c r="D812" s="163"/>
      <c r="E812" s="154">
        <v>0</v>
      </c>
      <c r="F812" s="100">
        <f>IF(E811=0,"",(G811/E811)/12*E811)</f>
        <v>0</v>
      </c>
      <c r="G812" s="97">
        <f>F812</f>
        <v>0</v>
      </c>
      <c r="H812" s="164"/>
      <c r="I812" s="116" t="s">
        <v>516</v>
      </c>
      <c r="J812" s="116" t="str">
        <f>VLOOKUP(I812,Presupuesto!$B$11:$C$565,2,0)</f>
        <v>AGUINALDO Y DECIMO CUARTO MES</v>
      </c>
      <c r="K812" s="98" t="str">
        <f t="shared" si="24"/>
        <v>Desarrollo del Sistema de Educación Superior</v>
      </c>
      <c r="L812" s="98" t="s">
        <v>395</v>
      </c>
    </row>
    <row r="813" spans="3:12" hidden="1">
      <c r="C813" s="172" t="s">
        <v>59</v>
      </c>
      <c r="D813" s="163"/>
      <c r="E813" s="154">
        <v>0</v>
      </c>
      <c r="F813" s="117">
        <f>IF(E811&lt;6,"",((E811-6)/12)*(G811/E811))</f>
        <v>0</v>
      </c>
      <c r="G813" s="97">
        <f>F813</f>
        <v>0</v>
      </c>
      <c r="H813" s="164"/>
      <c r="I813" s="101" t="s">
        <v>519</v>
      </c>
      <c r="J813" s="101" t="str">
        <f>VLOOKUP(I813,Presupuesto!$B$11:$C$565,2,0)</f>
        <v>DECIMOCUARTO MES</v>
      </c>
      <c r="K813" s="98" t="str">
        <f t="shared" si="24"/>
        <v>Desarrollo del Sistema de Educación Superior</v>
      </c>
      <c r="L813" s="98" t="s">
        <v>395</v>
      </c>
    </row>
    <row r="814" spans="3:12" ht="15.75" hidden="1" thickBot="1">
      <c r="C814" s="137" t="s">
        <v>486</v>
      </c>
      <c r="D814" s="199"/>
      <c r="E814" s="152">
        <v>12</v>
      </c>
      <c r="F814" s="304">
        <f>HLOOKUP($C814,$BZ$2:$CM$3,2,0)</f>
        <v>29777.99</v>
      </c>
      <c r="G814" s="113">
        <f>D814*E814*F814</f>
        <v>0</v>
      </c>
      <c r="H814" s="166"/>
      <c r="I814" s="114" t="s">
        <v>496</v>
      </c>
      <c r="J814" s="114" t="str">
        <f>VLOOKUP(I814,Presupuesto!$B$11:$C$565,2,0)</f>
        <v>SUELDOS Y SALARIOS PERMANENTES</v>
      </c>
      <c r="K814" s="98" t="str">
        <f t="shared" si="24"/>
        <v>Desarrollo del Sistema de Educación Superior</v>
      </c>
      <c r="L814" s="98" t="s">
        <v>395</v>
      </c>
    </row>
    <row r="815" spans="3:12" hidden="1">
      <c r="C815" s="171" t="s">
        <v>58</v>
      </c>
      <c r="D815" s="163"/>
      <c r="E815" s="154">
        <v>0</v>
      </c>
      <c r="F815" s="100">
        <f>IF(E814=0,"",(G814/E814)/12*E814)</f>
        <v>0</v>
      </c>
      <c r="G815" s="97">
        <f>F815</f>
        <v>0</v>
      </c>
      <c r="H815" s="164"/>
      <c r="I815" s="116" t="s">
        <v>516</v>
      </c>
      <c r="J815" s="116" t="str">
        <f>VLOOKUP(I815,Presupuesto!$B$11:$C$565,2,0)</f>
        <v>AGUINALDO Y DECIMO CUARTO MES</v>
      </c>
      <c r="K815" s="98" t="str">
        <f t="shared" si="24"/>
        <v>Desarrollo del Sistema de Educación Superior</v>
      </c>
      <c r="L815" s="98" t="s">
        <v>395</v>
      </c>
    </row>
    <row r="816" spans="3:12" hidden="1">
      <c r="C816" s="172" t="s">
        <v>59</v>
      </c>
      <c r="D816" s="163"/>
      <c r="E816" s="154">
        <v>0</v>
      </c>
      <c r="F816" s="117">
        <f>IF(E814&lt;6,"",((E814-6)/12)*(G814/E814))</f>
        <v>0</v>
      </c>
      <c r="G816" s="97">
        <f>F816</f>
        <v>0</v>
      </c>
      <c r="H816" s="164"/>
      <c r="I816" s="101" t="s">
        <v>519</v>
      </c>
      <c r="J816" s="101" t="str">
        <f>VLOOKUP(I816,Presupuesto!$B$11:$C$565,2,0)</f>
        <v>DECIMOCUARTO MES</v>
      </c>
      <c r="K816" s="98" t="str">
        <f t="shared" si="24"/>
        <v>Desarrollo del Sistema de Educación Superior</v>
      </c>
      <c r="L816" s="98" t="s">
        <v>395</v>
      </c>
    </row>
    <row r="817" spans="3:12" ht="15.75" hidden="1" thickBot="1">
      <c r="C817" s="137" t="s">
        <v>487</v>
      </c>
      <c r="D817" s="199"/>
      <c r="E817" s="152">
        <v>12</v>
      </c>
      <c r="F817" s="304">
        <f>HLOOKUP($C817,$BZ$2:$CM$3,2,0)</f>
        <v>27792.79</v>
      </c>
      <c r="G817" s="113">
        <f>D817*E817*F817</f>
        <v>0</v>
      </c>
      <c r="H817" s="166"/>
      <c r="I817" s="114" t="s">
        <v>496</v>
      </c>
      <c r="J817" s="114" t="str">
        <f>VLOOKUP(I817,Presupuesto!$B$11:$C$565,2,0)</f>
        <v>SUELDOS Y SALARIOS PERMANENTES</v>
      </c>
      <c r="K817" s="98" t="str">
        <f t="shared" si="24"/>
        <v>Desarrollo del Sistema de Educación Superior</v>
      </c>
      <c r="L817" s="98" t="s">
        <v>395</v>
      </c>
    </row>
    <row r="818" spans="3:12" hidden="1">
      <c r="C818" s="171" t="s">
        <v>58</v>
      </c>
      <c r="D818" s="163"/>
      <c r="E818" s="154">
        <v>0</v>
      </c>
      <c r="F818" s="100">
        <f>IF(E817=0,"",(G817/E817)/12*E817)</f>
        <v>0</v>
      </c>
      <c r="G818" s="97">
        <f>F818</f>
        <v>0</v>
      </c>
      <c r="H818" s="164"/>
      <c r="I818" s="116" t="s">
        <v>516</v>
      </c>
      <c r="J818" s="116" t="str">
        <f>VLOOKUP(I818,Presupuesto!$B$11:$C$565,2,0)</f>
        <v>AGUINALDO Y DECIMO CUARTO MES</v>
      </c>
      <c r="K818" s="98" t="str">
        <f t="shared" si="24"/>
        <v>Desarrollo del Sistema de Educación Superior</v>
      </c>
      <c r="L818" s="98" t="s">
        <v>395</v>
      </c>
    </row>
    <row r="819" spans="3:12" hidden="1">
      <c r="C819" s="172" t="s">
        <v>59</v>
      </c>
      <c r="D819" s="163"/>
      <c r="E819" s="154">
        <v>0</v>
      </c>
      <c r="F819" s="117">
        <f>IF(E817&lt;6,"",((E817-6)/12)*(G817/E817))</f>
        <v>0</v>
      </c>
      <c r="G819" s="97">
        <f>F819</f>
        <v>0</v>
      </c>
      <c r="H819" s="164"/>
      <c r="I819" s="101" t="s">
        <v>519</v>
      </c>
      <c r="J819" s="101" t="str">
        <f>VLOOKUP(I819,Presupuesto!$B$11:$C$565,2,0)</f>
        <v>DECIMOCUARTO MES</v>
      </c>
      <c r="K819" s="98" t="str">
        <f t="shared" si="24"/>
        <v>Desarrollo del Sistema de Educación Superior</v>
      </c>
      <c r="L819" s="98" t="s">
        <v>395</v>
      </c>
    </row>
    <row r="820" spans="3:12" ht="15.75" hidden="1" thickBot="1">
      <c r="C820" s="137" t="s">
        <v>488</v>
      </c>
      <c r="D820" s="199"/>
      <c r="E820" s="152">
        <v>12</v>
      </c>
      <c r="F820" s="304">
        <f>HLOOKUP($C820,$BZ$2:$CM$3,2,0)</f>
        <v>18859.39</v>
      </c>
      <c r="G820" s="113">
        <f>D820*E820*F820</f>
        <v>0</v>
      </c>
      <c r="H820" s="166"/>
      <c r="I820" s="114" t="s">
        <v>496</v>
      </c>
      <c r="J820" s="114" t="str">
        <f>VLOOKUP(I820,Presupuesto!$B$11:$C$565,2,0)</f>
        <v>SUELDOS Y SALARIOS PERMANENTES</v>
      </c>
      <c r="K820" s="98" t="str">
        <f t="shared" si="24"/>
        <v>Desarrollo del Sistema de Educación Superior</v>
      </c>
      <c r="L820" s="98" t="s">
        <v>395</v>
      </c>
    </row>
    <row r="821" spans="3:12" hidden="1">
      <c r="C821" s="171" t="s">
        <v>58</v>
      </c>
      <c r="D821" s="163"/>
      <c r="E821" s="154">
        <v>0</v>
      </c>
      <c r="F821" s="100">
        <f>IF(E820=0,"",(G820/E820)/12*E820)</f>
        <v>0</v>
      </c>
      <c r="G821" s="97">
        <f>F821</f>
        <v>0</v>
      </c>
      <c r="H821" s="164"/>
      <c r="I821" s="116" t="s">
        <v>516</v>
      </c>
      <c r="J821" s="116" t="str">
        <f>VLOOKUP(I821,Presupuesto!$B$11:$C$565,2,0)</f>
        <v>AGUINALDO Y DECIMO CUARTO MES</v>
      </c>
      <c r="K821" s="98" t="str">
        <f t="shared" si="24"/>
        <v>Desarrollo del Sistema de Educación Superior</v>
      </c>
      <c r="L821" s="98" t="s">
        <v>395</v>
      </c>
    </row>
    <row r="822" spans="3:12" hidden="1">
      <c r="C822" s="172" t="s">
        <v>59</v>
      </c>
      <c r="D822" s="163"/>
      <c r="E822" s="154">
        <v>0</v>
      </c>
      <c r="F822" s="117">
        <f>IF(E820&lt;6,"",((E820-6)/12)*(G820/E820))</f>
        <v>0</v>
      </c>
      <c r="G822" s="97">
        <f>F822</f>
        <v>0</v>
      </c>
      <c r="H822" s="164"/>
      <c r="I822" s="101" t="s">
        <v>519</v>
      </c>
      <c r="J822" s="101" t="str">
        <f>VLOOKUP(I822,Presupuesto!$B$11:$C$565,2,0)</f>
        <v>DECIMOCUARTO MES</v>
      </c>
      <c r="K822" s="98" t="str">
        <f t="shared" si="24"/>
        <v>Desarrollo del Sistema de Educación Superior</v>
      </c>
      <c r="L822" s="98" t="s">
        <v>395</v>
      </c>
    </row>
    <row r="823" spans="3:12" ht="15.75" hidden="1" thickBot="1">
      <c r="C823" s="137" t="s">
        <v>489</v>
      </c>
      <c r="D823" s="199"/>
      <c r="E823" s="152">
        <v>12</v>
      </c>
      <c r="F823" s="304">
        <f>HLOOKUP($C823,$BZ$2:$CM$3,2,0)</f>
        <v>17866.8</v>
      </c>
      <c r="G823" s="113">
        <f>D823*E823*F823</f>
        <v>0</v>
      </c>
      <c r="H823" s="166"/>
      <c r="I823" s="114" t="s">
        <v>496</v>
      </c>
      <c r="J823" s="114" t="str">
        <f>VLOOKUP(I823,Presupuesto!$B$11:$C$565,2,0)</f>
        <v>SUELDOS Y SALARIOS PERMANENTES</v>
      </c>
      <c r="K823" s="98" t="str">
        <f t="shared" si="24"/>
        <v>Desarrollo del Sistema de Educación Superior</v>
      </c>
      <c r="L823" s="98" t="s">
        <v>395</v>
      </c>
    </row>
    <row r="824" spans="3:12" hidden="1">
      <c r="C824" s="171" t="s">
        <v>58</v>
      </c>
      <c r="D824" s="163"/>
      <c r="E824" s="154">
        <v>0</v>
      </c>
      <c r="F824" s="100">
        <f>IF(E823=0,"",(G823/E823)/12*E823)</f>
        <v>0</v>
      </c>
      <c r="G824" s="97">
        <f>F824</f>
        <v>0</v>
      </c>
      <c r="H824" s="164"/>
      <c r="I824" s="116" t="s">
        <v>516</v>
      </c>
      <c r="J824" s="116" t="str">
        <f>VLOOKUP(I824,Presupuesto!$B$11:$C$565,2,0)</f>
        <v>AGUINALDO Y DECIMO CUARTO MES</v>
      </c>
      <c r="K824" s="98" t="str">
        <f t="shared" si="24"/>
        <v>Desarrollo del Sistema de Educación Superior</v>
      </c>
      <c r="L824" s="98" t="s">
        <v>395</v>
      </c>
    </row>
    <row r="825" spans="3:12" hidden="1">
      <c r="C825" s="172" t="s">
        <v>59</v>
      </c>
      <c r="D825" s="163"/>
      <c r="E825" s="154">
        <v>0</v>
      </c>
      <c r="F825" s="117">
        <f>IF(E823&lt;6,"",((E823-6)/12)*(G823/E823))</f>
        <v>0</v>
      </c>
      <c r="G825" s="97">
        <f>F825</f>
        <v>0</v>
      </c>
      <c r="H825" s="164"/>
      <c r="I825" s="101" t="s">
        <v>519</v>
      </c>
      <c r="J825" s="101" t="str">
        <f>VLOOKUP(I825,Presupuesto!$B$11:$C$565,2,0)</f>
        <v>DECIMOCUARTO MES</v>
      </c>
      <c r="K825" s="98" t="str">
        <f t="shared" si="24"/>
        <v>Desarrollo del Sistema de Educación Superior</v>
      </c>
      <c r="L825" s="98" t="s">
        <v>395</v>
      </c>
    </row>
    <row r="826" spans="3:12" ht="15.75" hidden="1" thickBot="1">
      <c r="C826" s="137" t="s">
        <v>490</v>
      </c>
      <c r="D826" s="199"/>
      <c r="E826" s="152">
        <v>12</v>
      </c>
      <c r="F826" s="304">
        <f>HLOOKUP($C826,$BZ$2:$CM$3,2,0)</f>
        <v>13896.4</v>
      </c>
      <c r="G826" s="113">
        <f>D826*E826*F826</f>
        <v>0</v>
      </c>
      <c r="H826" s="166"/>
      <c r="I826" s="114" t="s">
        <v>496</v>
      </c>
      <c r="J826" s="114" t="str">
        <f>VLOOKUP(I826,Presupuesto!$B$11:$C$565,2,0)</f>
        <v>SUELDOS Y SALARIOS PERMANENTES</v>
      </c>
      <c r="K826" s="98" t="str">
        <f t="shared" si="24"/>
        <v>Desarrollo del Sistema de Educación Superior</v>
      </c>
      <c r="L826" s="98" t="s">
        <v>395</v>
      </c>
    </row>
    <row r="827" spans="3:12" hidden="1">
      <c r="C827" s="171" t="s">
        <v>58</v>
      </c>
      <c r="D827" s="163"/>
      <c r="E827" s="154">
        <v>0</v>
      </c>
      <c r="F827" s="100">
        <f>IF(E826=0,"",(G826/E826)/12*E826)</f>
        <v>0</v>
      </c>
      <c r="G827" s="97">
        <f>F827</f>
        <v>0</v>
      </c>
      <c r="H827" s="164"/>
      <c r="I827" s="116" t="s">
        <v>516</v>
      </c>
      <c r="J827" s="116" t="str">
        <f>VLOOKUP(I827,Presupuesto!$B$11:$C$565,2,0)</f>
        <v>AGUINALDO Y DECIMO CUARTO MES</v>
      </c>
      <c r="K827" s="98" t="str">
        <f t="shared" si="24"/>
        <v>Desarrollo del Sistema de Educación Superior</v>
      </c>
      <c r="L827" s="98" t="s">
        <v>395</v>
      </c>
    </row>
    <row r="828" spans="3:12" hidden="1">
      <c r="C828" s="172" t="s">
        <v>59</v>
      </c>
      <c r="D828" s="163"/>
      <c r="E828" s="154">
        <v>0</v>
      </c>
      <c r="F828" s="117">
        <f>IF(E826&lt;6,"",((E826-6)/12)*(G826/E826))</f>
        <v>0</v>
      </c>
      <c r="G828" s="97">
        <f>F828</f>
        <v>0</v>
      </c>
      <c r="H828" s="164"/>
      <c r="I828" s="101" t="s">
        <v>519</v>
      </c>
      <c r="J828" s="101" t="str">
        <f>VLOOKUP(I828,Presupuesto!$B$11:$C$565,2,0)</f>
        <v>DECIMOCUARTO MES</v>
      </c>
      <c r="K828" s="98" t="str">
        <f t="shared" si="24"/>
        <v>Desarrollo del Sistema de Educación Superior</v>
      </c>
      <c r="L828" s="98" t="s">
        <v>395</v>
      </c>
    </row>
    <row r="829" spans="3:12" ht="15.75" hidden="1" thickBot="1">
      <c r="C829" s="137" t="s">
        <v>491</v>
      </c>
      <c r="D829" s="199"/>
      <c r="E829" s="152">
        <v>12</v>
      </c>
      <c r="F829" s="304">
        <f>HLOOKUP($C829,$BZ$2:$CM$3,2,0)</f>
        <v>15004.09</v>
      </c>
      <c r="G829" s="113">
        <f>D829*E829*F829</f>
        <v>0</v>
      </c>
      <c r="H829" s="166"/>
      <c r="I829" s="114" t="s">
        <v>496</v>
      </c>
      <c r="J829" s="114" t="str">
        <f>VLOOKUP(I829,Presupuesto!$B$11:$C$565,2,0)</f>
        <v>SUELDOS Y SALARIOS PERMANENTES</v>
      </c>
      <c r="K829" s="98" t="str">
        <f t="shared" si="24"/>
        <v>Desarrollo del Sistema de Educación Superior</v>
      </c>
      <c r="L829" s="98" t="s">
        <v>395</v>
      </c>
    </row>
    <row r="830" spans="3:12" hidden="1">
      <c r="C830" s="171" t="s">
        <v>58</v>
      </c>
      <c r="D830" s="163"/>
      <c r="E830" s="154">
        <v>0</v>
      </c>
      <c r="F830" s="100">
        <f>IF(E829=0,"",(G829/E829)/12*E829)</f>
        <v>0</v>
      </c>
      <c r="G830" s="97">
        <f>F830</f>
        <v>0</v>
      </c>
      <c r="H830" s="164"/>
      <c r="I830" s="116" t="s">
        <v>516</v>
      </c>
      <c r="J830" s="116" t="str">
        <f>VLOOKUP(I830,Presupuesto!$B$11:$C$565,2,0)</f>
        <v>AGUINALDO Y DECIMO CUARTO MES</v>
      </c>
      <c r="K830" s="98" t="str">
        <f t="shared" si="24"/>
        <v>Desarrollo del Sistema de Educación Superior</v>
      </c>
      <c r="L830" s="98" t="s">
        <v>395</v>
      </c>
    </row>
    <row r="831" spans="3:12" hidden="1">
      <c r="C831" s="172" t="s">
        <v>59</v>
      </c>
      <c r="D831" s="163"/>
      <c r="E831" s="154">
        <v>0</v>
      </c>
      <c r="F831" s="117">
        <f>IF(E829&lt;6,"",((E829-6)/12)*(G829/E829))</f>
        <v>0</v>
      </c>
      <c r="G831" s="97">
        <f>F831</f>
        <v>0</v>
      </c>
      <c r="H831" s="164"/>
      <c r="I831" s="101" t="s">
        <v>519</v>
      </c>
      <c r="J831" s="101" t="str">
        <f>VLOOKUP(I831,Presupuesto!$B$11:$C$565,2,0)</f>
        <v>DECIMOCUARTO MES</v>
      </c>
      <c r="K831" s="98" t="str">
        <f t="shared" si="24"/>
        <v>Desarrollo del Sistema de Educación Superior</v>
      </c>
      <c r="L831" s="98" t="s">
        <v>395</v>
      </c>
    </row>
    <row r="832" spans="3:12" ht="15.75" hidden="1" thickBot="1">
      <c r="C832" s="137" t="s">
        <v>492</v>
      </c>
      <c r="D832" s="199"/>
      <c r="E832" s="152">
        <v>12</v>
      </c>
      <c r="F832" s="304">
        <f>HLOOKUP($C832,$BZ$2:$CM$3,2,0)</f>
        <v>13238.9</v>
      </c>
      <c r="G832" s="113">
        <f>D832*E832*F832</f>
        <v>0</v>
      </c>
      <c r="H832" s="166"/>
      <c r="I832" s="114" t="s">
        <v>496</v>
      </c>
      <c r="J832" s="114" t="str">
        <f>VLOOKUP(I832,Presupuesto!$B$11:$C$565,2,0)</f>
        <v>SUELDOS Y SALARIOS PERMANENTES</v>
      </c>
      <c r="K832" s="98" t="str">
        <f t="shared" si="24"/>
        <v>Desarrollo del Sistema de Educación Superior</v>
      </c>
      <c r="L832" s="98" t="s">
        <v>395</v>
      </c>
    </row>
    <row r="833" spans="3:12" hidden="1">
      <c r="C833" s="171" t="s">
        <v>58</v>
      </c>
      <c r="D833" s="163"/>
      <c r="E833" s="154">
        <v>0</v>
      </c>
      <c r="F833" s="100">
        <f>IF(E832=0,"",(G832/E832)/12*E832)</f>
        <v>0</v>
      </c>
      <c r="G833" s="97">
        <f>F833</f>
        <v>0</v>
      </c>
      <c r="H833" s="164"/>
      <c r="I833" s="116" t="s">
        <v>516</v>
      </c>
      <c r="J833" s="116" t="str">
        <f>VLOOKUP(I833,Presupuesto!$B$11:$C$565,2,0)</f>
        <v>AGUINALDO Y DECIMO CUARTO MES</v>
      </c>
      <c r="K833" s="98" t="str">
        <f t="shared" si="24"/>
        <v>Desarrollo del Sistema de Educación Superior</v>
      </c>
      <c r="L833" s="98" t="s">
        <v>395</v>
      </c>
    </row>
    <row r="834" spans="3:12" hidden="1">
      <c r="C834" s="172" t="s">
        <v>59</v>
      </c>
      <c r="D834" s="163"/>
      <c r="E834" s="154">
        <v>0</v>
      </c>
      <c r="F834" s="117">
        <f>IF(E832&lt;6,"",((E832-6)/12)*(G832/E832))</f>
        <v>0</v>
      </c>
      <c r="G834" s="97">
        <f>F834</f>
        <v>0</v>
      </c>
      <c r="H834" s="164"/>
      <c r="I834" s="101" t="s">
        <v>519</v>
      </c>
      <c r="J834" s="101" t="str">
        <f>VLOOKUP(I834,Presupuesto!$B$11:$C$565,2,0)</f>
        <v>DECIMOCUARTO MES</v>
      </c>
      <c r="K834" s="98" t="str">
        <f t="shared" si="24"/>
        <v>Desarrollo del Sistema de Educación Superior</v>
      </c>
      <c r="L834" s="98" t="s">
        <v>395</v>
      </c>
    </row>
    <row r="835" spans="3:12" ht="15.75" hidden="1" thickBot="1">
      <c r="C835" s="137" t="s">
        <v>493</v>
      </c>
      <c r="D835" s="199"/>
      <c r="E835" s="152">
        <v>12</v>
      </c>
      <c r="F835" s="304">
        <f>HLOOKUP($C835,$BZ$2:$CM$3,2,0)</f>
        <v>12356.31</v>
      </c>
      <c r="G835" s="113">
        <f>D835*E835*F835</f>
        <v>0</v>
      </c>
      <c r="H835" s="166"/>
      <c r="I835" s="114" t="s">
        <v>496</v>
      </c>
      <c r="J835" s="114" t="str">
        <f>VLOOKUP(I835,Presupuesto!$B$11:$C$565,2,0)</f>
        <v>SUELDOS Y SALARIOS PERMANENTES</v>
      </c>
      <c r="K835" s="98" t="str">
        <f t="shared" ref="K835:K852" si="25">$K$802</f>
        <v>Desarrollo del Sistema de Educación Superior</v>
      </c>
      <c r="L835" s="98" t="s">
        <v>395</v>
      </c>
    </row>
    <row r="836" spans="3:12" hidden="1">
      <c r="C836" s="171" t="s">
        <v>58</v>
      </c>
      <c r="D836" s="163"/>
      <c r="E836" s="154">
        <v>0</v>
      </c>
      <c r="F836" s="100">
        <f>IF(E835=0,"",(G835/E835)/12*E835)</f>
        <v>0</v>
      </c>
      <c r="G836" s="97">
        <f>F836</f>
        <v>0</v>
      </c>
      <c r="H836" s="164"/>
      <c r="I836" s="116" t="s">
        <v>516</v>
      </c>
      <c r="J836" s="116" t="str">
        <f>VLOOKUP(I836,Presupuesto!$B$11:$C$565,2,0)</f>
        <v>AGUINALDO Y DECIMO CUARTO MES</v>
      </c>
      <c r="K836" s="98" t="str">
        <f t="shared" si="25"/>
        <v>Desarrollo del Sistema de Educación Superior</v>
      </c>
      <c r="L836" s="98" t="s">
        <v>395</v>
      </c>
    </row>
    <row r="837" spans="3:12" hidden="1">
      <c r="C837" s="172" t="s">
        <v>59</v>
      </c>
      <c r="D837" s="163"/>
      <c r="E837" s="154">
        <v>0</v>
      </c>
      <c r="F837" s="117">
        <f>IF(E835&lt;6,"",((E835-6)/12)*(G835/E835))</f>
        <v>0</v>
      </c>
      <c r="G837" s="97">
        <f>F837</f>
        <v>0</v>
      </c>
      <c r="H837" s="164"/>
      <c r="I837" s="101" t="s">
        <v>519</v>
      </c>
      <c r="J837" s="101" t="str">
        <f>VLOOKUP(I837,Presupuesto!$B$11:$C$565,2,0)</f>
        <v>DECIMOCUARTO MES</v>
      </c>
      <c r="K837" s="98" t="str">
        <f t="shared" si="25"/>
        <v>Desarrollo del Sistema de Educación Superior</v>
      </c>
      <c r="L837" s="98" t="s">
        <v>395</v>
      </c>
    </row>
    <row r="838" spans="3:12" ht="15.75" hidden="1" thickBot="1">
      <c r="C838" s="137" t="s">
        <v>494</v>
      </c>
      <c r="D838" s="199"/>
      <c r="E838" s="152">
        <v>12</v>
      </c>
      <c r="F838" s="304">
        <f>HLOOKUP($C838,$BZ$2:$CM$3,2,0)</f>
        <v>463.22</v>
      </c>
      <c r="G838" s="113">
        <f>D838*E838*F838</f>
        <v>0</v>
      </c>
      <c r="H838" s="166"/>
      <c r="I838" s="114" t="s">
        <v>496</v>
      </c>
      <c r="J838" s="114" t="str">
        <f>VLOOKUP(I838,Presupuesto!$B$11:$C$565,2,0)</f>
        <v>SUELDOS Y SALARIOS PERMANENTES</v>
      </c>
      <c r="K838" s="98" t="str">
        <f t="shared" si="25"/>
        <v>Desarrollo del Sistema de Educación Superior</v>
      </c>
      <c r="L838" s="98" t="s">
        <v>395</v>
      </c>
    </row>
    <row r="839" spans="3:12" hidden="1">
      <c r="C839" s="171" t="s">
        <v>58</v>
      </c>
      <c r="D839" s="163"/>
      <c r="E839" s="154">
        <v>0</v>
      </c>
      <c r="F839" s="100">
        <f>IF(E838=0,"",(G838/E838)/12*E838)</f>
        <v>0</v>
      </c>
      <c r="G839" s="97">
        <f>F839</f>
        <v>0</v>
      </c>
      <c r="H839" s="164"/>
      <c r="I839" s="116" t="s">
        <v>516</v>
      </c>
      <c r="J839" s="116" t="str">
        <f>VLOOKUP(I839,Presupuesto!$B$11:$C$565,2,0)</f>
        <v>AGUINALDO Y DECIMO CUARTO MES</v>
      </c>
      <c r="K839" s="98" t="str">
        <f t="shared" si="25"/>
        <v>Desarrollo del Sistema de Educación Superior</v>
      </c>
      <c r="L839" s="98" t="s">
        <v>395</v>
      </c>
    </row>
    <row r="840" spans="3:12" hidden="1">
      <c r="C840" s="172" t="s">
        <v>59</v>
      </c>
      <c r="D840" s="163"/>
      <c r="E840" s="154">
        <v>0</v>
      </c>
      <c r="F840" s="117">
        <f>IF(E838&lt;6,"",((E838-6)/12)*(G838/E838))</f>
        <v>0</v>
      </c>
      <c r="G840" s="97">
        <f>F840</f>
        <v>0</v>
      </c>
      <c r="H840" s="164"/>
      <c r="I840" s="101" t="s">
        <v>519</v>
      </c>
      <c r="J840" s="101" t="str">
        <f>VLOOKUP(I840,Presupuesto!$B$11:$C$565,2,0)</f>
        <v>DECIMOCUARTO MES</v>
      </c>
      <c r="K840" s="98" t="str">
        <f t="shared" si="25"/>
        <v>Desarrollo del Sistema de Educación Superior</v>
      </c>
      <c r="L840" s="98" t="s">
        <v>395</v>
      </c>
    </row>
    <row r="841" spans="3:12" ht="15.75" hidden="1" thickBot="1">
      <c r="C841" s="137" t="s">
        <v>495</v>
      </c>
      <c r="D841" s="199"/>
      <c r="E841" s="152">
        <v>12</v>
      </c>
      <c r="F841" s="304">
        <f>HLOOKUP($C841,$BZ$2:$CM$3,2,0)</f>
        <v>2007.3</v>
      </c>
      <c r="G841" s="113">
        <f>D841*E841*F841</f>
        <v>0</v>
      </c>
      <c r="H841" s="166"/>
      <c r="I841" s="114" t="s">
        <v>496</v>
      </c>
      <c r="J841" s="114" t="str">
        <f>VLOOKUP(I841,Presupuesto!$B$11:$C$565,2,0)</f>
        <v>SUELDOS Y SALARIOS PERMANENTES</v>
      </c>
      <c r="K841" s="98" t="str">
        <f t="shared" si="25"/>
        <v>Desarrollo del Sistema de Educación Superior</v>
      </c>
      <c r="L841" s="98" t="s">
        <v>395</v>
      </c>
    </row>
    <row r="842" spans="3:12" hidden="1">
      <c r="C842" s="171" t="s">
        <v>58</v>
      </c>
      <c r="D842" s="163"/>
      <c r="E842" s="154">
        <v>0</v>
      </c>
      <c r="F842" s="100">
        <f>IF(E841=0,"",(G841/E841)/12*E841)</f>
        <v>0</v>
      </c>
      <c r="G842" s="97">
        <f>F842</f>
        <v>0</v>
      </c>
      <c r="H842" s="164"/>
      <c r="I842" s="116" t="s">
        <v>516</v>
      </c>
      <c r="J842" s="116" t="str">
        <f>VLOOKUP(I842,Presupuesto!$B$11:$C$565,2,0)</f>
        <v>AGUINALDO Y DECIMO CUARTO MES</v>
      </c>
      <c r="K842" s="98" t="str">
        <f t="shared" si="25"/>
        <v>Desarrollo del Sistema de Educación Superior</v>
      </c>
      <c r="L842" s="98" t="s">
        <v>395</v>
      </c>
    </row>
    <row r="843" spans="3:12" hidden="1">
      <c r="C843" s="172" t="s">
        <v>59</v>
      </c>
      <c r="D843" s="163"/>
      <c r="E843" s="154">
        <v>0</v>
      </c>
      <c r="F843" s="117">
        <f>IF(E841&lt;6,"",((E841-6)/12)*(G841/E841))</f>
        <v>0</v>
      </c>
      <c r="G843" s="97">
        <f>F843</f>
        <v>0</v>
      </c>
      <c r="H843" s="164"/>
      <c r="I843" s="101" t="s">
        <v>519</v>
      </c>
      <c r="J843" s="101" t="str">
        <f>VLOOKUP(I843,Presupuesto!$B$11:$C$565,2,0)</f>
        <v>DECIMOCUARTO MES</v>
      </c>
      <c r="K843" s="98" t="str">
        <f t="shared" si="25"/>
        <v>Desarrollo del Sistema de Educación Superior</v>
      </c>
      <c r="L843" s="98" t="s">
        <v>395</v>
      </c>
    </row>
    <row r="844" spans="3:12" ht="15.75" hidden="1" thickBot="1">
      <c r="C844" s="140" t="s">
        <v>83</v>
      </c>
      <c r="D844" s="199"/>
      <c r="E844" s="152">
        <v>12</v>
      </c>
      <c r="F844" s="139">
        <v>30000</v>
      </c>
      <c r="G844" s="113">
        <f>D844*E844*F844</f>
        <v>0</v>
      </c>
      <c r="H844" s="166"/>
      <c r="I844" s="114" t="s">
        <v>564</v>
      </c>
      <c r="J844" s="114" t="str">
        <f>VLOOKUP(I844,Presupuesto!$B$11:$C$565,2,0)</f>
        <v>CONTRATOS ESPECIALES</v>
      </c>
      <c r="K844" s="98" t="str">
        <f t="shared" si="25"/>
        <v>Desarrollo del Sistema de Educación Superior</v>
      </c>
      <c r="L844" s="98" t="s">
        <v>395</v>
      </c>
    </row>
    <row r="845" spans="3:12" hidden="1">
      <c r="C845" s="171" t="s">
        <v>58</v>
      </c>
      <c r="D845" s="163"/>
      <c r="E845" s="154">
        <v>0</v>
      </c>
      <c r="F845" s="117">
        <f>IF(E844=0,"",(G844/E844)/12*E844)</f>
        <v>0</v>
      </c>
      <c r="G845" s="97">
        <f>F845</f>
        <v>0</v>
      </c>
      <c r="H845" s="164"/>
      <c r="I845" s="101" t="s">
        <v>564</v>
      </c>
      <c r="J845" s="101" t="str">
        <f>VLOOKUP(I845,Presupuesto!$B$11:$C$565,2,0)</f>
        <v>CONTRATOS ESPECIALES</v>
      </c>
      <c r="K845" s="98" t="str">
        <f t="shared" si="25"/>
        <v>Desarrollo del Sistema de Educación Superior</v>
      </c>
      <c r="L845" s="98" t="s">
        <v>394</v>
      </c>
    </row>
    <row r="846" spans="3:12" hidden="1">
      <c r="C846" s="172" t="s">
        <v>59</v>
      </c>
      <c r="D846" s="163"/>
      <c r="E846" s="154">
        <v>0</v>
      </c>
      <c r="F846" s="100">
        <f>IF(E844&lt;6,"",((E844-6)/12)*(G844/E844))</f>
        <v>0</v>
      </c>
      <c r="G846" s="97">
        <f>F846</f>
        <v>0</v>
      </c>
      <c r="H846" s="164"/>
      <c r="I846" s="101" t="s">
        <v>564</v>
      </c>
      <c r="J846" s="101" t="str">
        <f>VLOOKUP(I846,Presupuesto!$B$11:$C$565,2,0)</f>
        <v>CONTRATOS ESPECIALES</v>
      </c>
      <c r="K846" s="98" t="str">
        <f t="shared" si="25"/>
        <v>Desarrollo del Sistema de Educación Superior</v>
      </c>
      <c r="L846" s="98" t="s">
        <v>399</v>
      </c>
    </row>
    <row r="847" spans="3:12" ht="15.75" hidden="1" thickBot="1">
      <c r="C847" s="140" t="s">
        <v>60</v>
      </c>
      <c r="D847" s="199"/>
      <c r="E847" s="152">
        <v>12</v>
      </c>
      <c r="F847" s="118">
        <v>30000</v>
      </c>
      <c r="G847" s="113">
        <f>D847*E847*F847</f>
        <v>0</v>
      </c>
      <c r="H847" s="166"/>
      <c r="I847" s="114" t="s">
        <v>705</v>
      </c>
      <c r="J847" s="114" t="str">
        <f>VLOOKUP(I847,Presupuesto!$B$11:$C$565,2,0)</f>
        <v>OTROS SERVICIOS TECNICOS Y PROFESIONALES</v>
      </c>
      <c r="K847" s="98" t="str">
        <f t="shared" si="25"/>
        <v>Desarrollo del Sistema de Educación Superior</v>
      </c>
      <c r="L847" s="98" t="s">
        <v>394</v>
      </c>
    </row>
    <row r="848" spans="3:12" hidden="1">
      <c r="C848" s="171" t="s">
        <v>58</v>
      </c>
      <c r="D848" s="163"/>
      <c r="E848" s="154">
        <v>0</v>
      </c>
      <c r="F848" s="100">
        <v>0</v>
      </c>
      <c r="G848" s="97">
        <f>F848</f>
        <v>0</v>
      </c>
      <c r="H848" s="164"/>
      <c r="I848" s="101" t="s">
        <v>705</v>
      </c>
      <c r="J848" s="101" t="str">
        <f>VLOOKUP(I848,Presupuesto!$B$11:$C$565,2,0)</f>
        <v>OTROS SERVICIOS TECNICOS Y PROFESIONALES</v>
      </c>
      <c r="K848" s="98" t="str">
        <f t="shared" si="25"/>
        <v>Desarrollo del Sistema de Educación Superior</v>
      </c>
      <c r="L848" s="98" t="s">
        <v>394</v>
      </c>
    </row>
    <row r="849" spans="3:12" hidden="1">
      <c r="C849" s="172" t="s">
        <v>59</v>
      </c>
      <c r="D849" s="163"/>
      <c r="E849" s="154">
        <v>0</v>
      </c>
      <c r="F849" s="100">
        <v>0</v>
      </c>
      <c r="G849" s="97">
        <f>F849</f>
        <v>0</v>
      </c>
      <c r="H849" s="164"/>
      <c r="I849" s="101" t="s">
        <v>705</v>
      </c>
      <c r="J849" s="101" t="str">
        <f>VLOOKUP(I849,Presupuesto!$B$11:$C$565,2,0)</f>
        <v>OTROS SERVICIOS TECNICOS Y PROFESIONALES</v>
      </c>
      <c r="K849" s="98" t="str">
        <f t="shared" si="25"/>
        <v>Desarrollo del Sistema de Educación Superior</v>
      </c>
      <c r="L849" s="98" t="s">
        <v>394</v>
      </c>
    </row>
    <row r="850" spans="3:12" ht="15.75" hidden="1" thickBot="1">
      <c r="C850" s="140" t="s">
        <v>61</v>
      </c>
      <c r="D850" s="199"/>
      <c r="E850" s="152">
        <v>12</v>
      </c>
      <c r="F850" s="118">
        <v>30000</v>
      </c>
      <c r="G850" s="113">
        <f>D850*E850*F850</f>
        <v>0</v>
      </c>
      <c r="H850" s="166"/>
      <c r="I850" s="114" t="s">
        <v>496</v>
      </c>
      <c r="J850" s="114" t="str">
        <f>VLOOKUP(I850,Presupuesto!$B$11:$C$565,2,0)</f>
        <v>SUELDOS Y SALARIOS PERMANENTES</v>
      </c>
      <c r="K850" s="98" t="str">
        <f t="shared" si="25"/>
        <v>Desarrollo del Sistema de Educación Superior</v>
      </c>
      <c r="L850" s="98" t="s">
        <v>394</v>
      </c>
    </row>
    <row r="851" spans="3:12" hidden="1">
      <c r="C851" s="171" t="s">
        <v>58</v>
      </c>
      <c r="D851" s="169"/>
      <c r="E851" s="131">
        <v>0</v>
      </c>
      <c r="F851" s="119">
        <f>IF(E850=0,"",(G850/E850)/12*E850)</f>
        <v>0</v>
      </c>
      <c r="G851" s="120">
        <f>F851</f>
        <v>0</v>
      </c>
      <c r="H851" s="164"/>
      <c r="I851" s="101" t="s">
        <v>516</v>
      </c>
      <c r="J851" s="101" t="str">
        <f>VLOOKUP(I851,Presupuesto!$B$11:$C$565,2,0)</f>
        <v>AGUINALDO Y DECIMO CUARTO MES</v>
      </c>
      <c r="K851" s="98" t="str">
        <f t="shared" si="25"/>
        <v>Desarrollo del Sistema de Educación Superior</v>
      </c>
      <c r="L851" s="98" t="s">
        <v>394</v>
      </c>
    </row>
    <row r="852" spans="3:12" ht="15.75" hidden="1" thickBot="1">
      <c r="C852" s="173" t="s">
        <v>59</v>
      </c>
      <c r="D852" s="162"/>
      <c r="E852" s="132">
        <v>0</v>
      </c>
      <c r="F852" s="105">
        <f>IF(E850&lt;6,"",((E850-6)/12)*(G850/E850))</f>
        <v>0</v>
      </c>
      <c r="G852" s="105">
        <f>F852</f>
        <v>0</v>
      </c>
      <c r="H852" s="162"/>
      <c r="I852" s="106" t="s">
        <v>519</v>
      </c>
      <c r="J852" s="124" t="str">
        <f>VLOOKUP(I852,Presupuesto!$B$11:$C$565,2,0)</f>
        <v>DECIMOCUARTO MES</v>
      </c>
      <c r="K852" s="106" t="str">
        <f t="shared" si="25"/>
        <v>Desarrollo del Sistema de Educación Superior</v>
      </c>
      <c r="L852" s="124" t="s">
        <v>394</v>
      </c>
    </row>
  </sheetData>
  <autoFilter ref="G10:H852">
    <filterColumn colId="0">
      <filters blank="1">
        <filter val="100,706"/>
        <filter val="114,000"/>
        <filter val="144,095"/>
        <filter val="15,060"/>
        <filter val="17,718"/>
        <filter val="18,000"/>
        <filter val="180,720"/>
        <filter val="19,000"/>
        <filter val="20,844"/>
        <filter val="212,616"/>
        <filter val="250,128"/>
        <filter val="26,369"/>
        <filter val="28,819"/>
        <filter val="30,120"/>
        <filter val="316,428"/>
        <filter val="345,823"/>
        <filter val="35,436"/>
        <filter val="36,000"/>
        <filter val="361,440"/>
        <filter val="41,688"/>
        <filter val="43,780"/>
        <filter val="432,000.00"/>
        <filter val="481,579"/>
        <filter val="50,353"/>
        <filter val="52,738"/>
        <filter val="57,637"/>
        <filter val="57,638"/>
        <filter val="60,240"/>
        <filter val="604,236"/>
        <filter val="7,860"/>
        <filter val="87,560"/>
        <filter val="9,500"/>
        <filter val="94,320"/>
        <filter val="96,000"/>
        <filter val="Costo Total"/>
      </filters>
    </filterColumn>
  </autoFilter>
  <conditionalFormatting sqref="E841">
    <cfRule type="cellIs" dxfId="15" priority="1" operator="greaterThan">
      <formula>12</formula>
    </cfRule>
  </conditionalFormatting>
  <conditionalFormatting sqref="E121">
    <cfRule type="cellIs" dxfId="14" priority="13" operator="greaterThan">
      <formula>12</formula>
    </cfRule>
  </conditionalFormatting>
  <conditionalFormatting sqref="E181">
    <cfRule type="cellIs" dxfId="13" priority="12" operator="greaterThan">
      <formula>12</formula>
    </cfRule>
  </conditionalFormatting>
  <conditionalFormatting sqref="E241">
    <cfRule type="cellIs" dxfId="12" priority="11" operator="greaterThan">
      <formula>12</formula>
    </cfRule>
  </conditionalFormatting>
  <conditionalFormatting sqref="E301">
    <cfRule type="cellIs" dxfId="11" priority="10" operator="greaterThan">
      <formula>12</formula>
    </cfRule>
  </conditionalFormatting>
  <conditionalFormatting sqref="E361">
    <cfRule type="cellIs" dxfId="10" priority="9" operator="greaterThan">
      <formula>12</formula>
    </cfRule>
  </conditionalFormatting>
  <conditionalFormatting sqref="E421">
    <cfRule type="cellIs" dxfId="9" priority="8" operator="greaterThan">
      <formula>12</formula>
    </cfRule>
  </conditionalFormatting>
  <conditionalFormatting sqref="E481">
    <cfRule type="cellIs" dxfId="8" priority="7" operator="greaterThan">
      <formula>12</formula>
    </cfRule>
  </conditionalFormatting>
  <conditionalFormatting sqref="E541">
    <cfRule type="cellIs" dxfId="7" priority="6" operator="greaterThan">
      <formula>12</formula>
    </cfRule>
  </conditionalFormatting>
  <conditionalFormatting sqref="E601">
    <cfRule type="cellIs" dxfId="6" priority="5" operator="greaterThan">
      <formula>12</formula>
    </cfRule>
  </conditionalFormatting>
  <conditionalFormatting sqref="E661">
    <cfRule type="cellIs" dxfId="5" priority="4" operator="greaterThan">
      <formula>12</formula>
    </cfRule>
  </conditionalFormatting>
  <conditionalFormatting sqref="E721">
    <cfRule type="cellIs" dxfId="4" priority="3" operator="greaterThan">
      <formula>12</formula>
    </cfRule>
  </conditionalFormatting>
  <conditionalFormatting sqref="E781">
    <cfRule type="cellIs" dxfId="3"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82:H132 H142:H192 H202:H252 H262:H312 H322:H372 H382:H432 H442:H492 H502:H552 H562:H612 H622:H672 H682:H732 H742:H792 H802:H852 H17:H19 H29:H70">
      <formula1>$R$2:$S$2</formula1>
    </dataValidation>
    <dataValidation type="list" allowBlank="1" showInputMessage="1" showErrorMessage="1" errorTitle="¡Ingreso Inválido!" error="Seleccione una opción de la lista" promptTitle="Mes Requerido" prompt="Seleccione el mes en el que requiere el recurso." sqref="L82:L132 L142:L192 L202:L252 L262:L312 L322:L372 L382:L432 L442:L492 L502:L552 L562:L612 L622:L672 L682:L732 L742:L792 L802:L852 L17:L19 L29:L70">
      <formula1>$U$2:$AF$2</formula1>
    </dataValidation>
    <dataValidation type="list" allowBlank="1" showInputMessage="1" showErrorMessage="1" sqref="C82 C85 C88 C91 C94 C97 C100 C103 C106 C109 C112 C115 C118 C121 C142 C145 C148 C151 C154 C157 C160 C163 C166 C169 C172 C175 C178 C181 C202 C205 C208 C211 C214 C217 C220 C223 C226 C229 C232 C235 C238 C241 C262 C265 C268 C271 C274 C277 C280 C283 C286 C289 C292 C295 C298 C301 C322 C325 C328 C331 C334 C337 C340 C343 C346 C349 C352 C355 C358 C361 C382 C385 C388 C391 C394 C397 C400 C403 C406 C409 C412 C415 C418 C421 C442 C445 C448 C451 C454 C457 C460 C463 C466 C469 C472 C475 C478 C481 C502 C505 C508 C511 C514 C517 C520 C523 C526 C529 C532 C535 C538 C541 C562 C565 C568 C571 C574 C577 C580 C583 C586 C589 C592 C595 C598 C601 C622 C625 C628 C631 C634 C637 C640 C643 C646 C649 C652 C655 C658 C661 C682 C685 C688 C691 C694 C697 C700 C703 C706 C709 C712 C715 C718 C721 C742 C745 C748 C751 C754 C757 C760 C763 C766 C769 C772 C775 C778 C781 C802 C805 C808 C811 C814 C817 C820 C823 C826 C829 C832 C835 C838 C841">
      <formula1>$BZ$2:$CM$2</formula1>
    </dataValidation>
    <dataValidation type="list" allowBlank="1" showInputMessage="1" showErrorMessage="1" errorTitle="¡Ingreso Inválido!" error="Verifique el valor ingresado." sqref="I82:I132 I142:I192 I202:I252 I262:I312 I322:I372 I382:I432 I442:I492 I502:I552 I562:I612 I622:I672 I682:I732 I742:I792 I802:I852 I17:I19 I29:I70">
      <formula1>$A$1:$UI$1</formula1>
    </dataValidation>
    <dataValidation type="list" allowBlank="1" showInputMessage="1" showErrorMessage="1" errorTitle="¡Ingreso Inválido!" error="Seleccione una opción de la lista." promptTitle="Dimensión Estratégica" prompt="Seleccione una opción de la lista." sqref="K83:K132 K143:K192 K203:K252 K263:K312 K323:K372 K383:K432 K443:K492 K503:K552 K563:K612 K623:K672 K683:K732 K743:K792 K803:K852 K17:K19 K29:K70">
      <formula1>$A$2:$P$2</formula1>
    </dataValidation>
    <dataValidation type="list" allowBlank="1" showInputMessage="1" showErrorMessage="1" errorTitle="¡Ingreso Inválido!" error="Seleccione una opción de la lista." promptTitle="Dimensión Estratégica" prompt="Seleccione una opción de la lista." sqref="K82 K142 K202 K262 K322 K382 K442 K502 K562 K622 K682 K742 K802">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6" t="str">
        <f>+Presupuesto!D11</f>
        <v>Recurrente</v>
      </c>
      <c r="S2" s="456"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3" t="s">
        <v>420</v>
      </c>
      <c r="AI2" s="213" t="s">
        <v>421</v>
      </c>
      <c r="AJ2" s="213" t="s">
        <v>422</v>
      </c>
      <c r="AK2" s="213" t="s">
        <v>423</v>
      </c>
      <c r="AL2" s="213" t="s">
        <v>424</v>
      </c>
      <c r="AM2" s="213" t="s">
        <v>427</v>
      </c>
      <c r="AN2" s="213" t="s">
        <v>425</v>
      </c>
      <c r="AO2" s="213" t="s">
        <v>426</v>
      </c>
      <c r="AP2" s="213" t="s">
        <v>428</v>
      </c>
      <c r="AQ2" s="213" t="s">
        <v>429</v>
      </c>
      <c r="AR2" s="213" t="s">
        <v>430</v>
      </c>
      <c r="AS2" s="213" t="s">
        <v>431</v>
      </c>
      <c r="AT2" s="213" t="s">
        <v>432</v>
      </c>
      <c r="AU2" s="213" t="s">
        <v>433</v>
      </c>
      <c r="AV2" s="213" t="s">
        <v>434</v>
      </c>
      <c r="AW2" s="213" t="s">
        <v>435</v>
      </c>
      <c r="AX2" s="213" t="s">
        <v>436</v>
      </c>
      <c r="AY2" s="213" t="s">
        <v>437</v>
      </c>
      <c r="AZ2" s="213" t="s">
        <v>438</v>
      </c>
      <c r="BA2" s="213" t="s">
        <v>439</v>
      </c>
      <c r="BB2" s="213" t="s">
        <v>440</v>
      </c>
      <c r="BC2" s="213" t="s">
        <v>441</v>
      </c>
      <c r="BD2" s="213" t="s">
        <v>442</v>
      </c>
      <c r="BE2" s="213" t="s">
        <v>443</v>
      </c>
      <c r="BF2" s="213" t="s">
        <v>444</v>
      </c>
      <c r="BG2" s="213" t="s">
        <v>445</v>
      </c>
      <c r="BH2" s="213" t="s">
        <v>446</v>
      </c>
      <c r="BI2" s="213" t="s">
        <v>447</v>
      </c>
      <c r="BJ2" s="213" t="s">
        <v>448</v>
      </c>
      <c r="BK2" s="213" t="s">
        <v>449</v>
      </c>
      <c r="BL2" s="213" t="s">
        <v>450</v>
      </c>
      <c r="BM2" s="213" t="s">
        <v>451</v>
      </c>
      <c r="BN2" s="213" t="s">
        <v>452</v>
      </c>
      <c r="BO2" s="213" t="s">
        <v>453</v>
      </c>
      <c r="BP2" s="213" t="s">
        <v>454</v>
      </c>
      <c r="BQ2" s="213" t="s">
        <v>455</v>
      </c>
      <c r="BR2" s="213" t="s">
        <v>456</v>
      </c>
      <c r="BS2" s="213" t="s">
        <v>457</v>
      </c>
      <c r="BT2" s="213" t="s">
        <v>458</v>
      </c>
      <c r="BU2" s="213" t="s">
        <v>459</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row>
    <row r="5" spans="1:555" ht="52.5">
      <c r="C5" s="87" t="s">
        <v>384</v>
      </c>
      <c r="D5" s="455">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4"/>
      <c r="E13" s="93"/>
      <c r="F13" s="93"/>
      <c r="G13" s="93"/>
      <c r="H13" s="76"/>
      <c r="I13" s="76"/>
      <c r="J13" s="76"/>
      <c r="K13" s="112"/>
    </row>
    <row r="14" spans="1:555" ht="18.75">
      <c r="B14" s="93"/>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131</v>
      </c>
      <c r="H16" s="128" t="s">
        <v>46</v>
      </c>
      <c r="I16" s="128" t="s">
        <v>132</v>
      </c>
      <c r="J16" s="128" t="s">
        <v>410</v>
      </c>
      <c r="K16" s="128" t="s">
        <v>411</v>
      </c>
    </row>
    <row r="17" spans="2:11">
      <c r="B17" s="93"/>
      <c r="C17" s="95" t="s">
        <v>63</v>
      </c>
      <c r="D17" s="158"/>
      <c r="E17" s="96">
        <v>2800</v>
      </c>
      <c r="F17" s="97">
        <f>D17*E17</f>
        <v>0</v>
      </c>
      <c r="G17" s="161"/>
      <c r="H17" s="98" t="s">
        <v>985</v>
      </c>
      <c r="I17" s="98" t="str">
        <f>VLOOKUP(H17,Presupuesto!$B$11:$C$565,2,0)</f>
        <v>MUEBLES VARIOS DE OFICINA</v>
      </c>
      <c r="J17" s="218" t="s">
        <v>1454</v>
      </c>
      <c r="K17" s="98" t="s">
        <v>404</v>
      </c>
    </row>
    <row r="18" spans="2:11" ht="32.25" customHeight="1">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c r="B23" s="93"/>
      <c r="C23" s="99" t="s">
        <v>69</v>
      </c>
      <c r="D23" s="151"/>
      <c r="E23" s="100">
        <v>8000</v>
      </c>
      <c r="F23" s="97">
        <f t="shared" si="1"/>
        <v>0</v>
      </c>
      <c r="G23" s="161"/>
      <c r="H23" s="101" t="s">
        <v>988</v>
      </c>
      <c r="I23" s="98" t="str">
        <f>VLOOKUP(H23,Presupuesto!$B$11:$C$565,2,0)</f>
        <v>EQUIPOS VARIOS DE OFICINA</v>
      </c>
      <c r="J23" s="98" t="str">
        <f t="shared" si="0"/>
        <v>Posgrado</v>
      </c>
      <c r="K23" s="98" t="s">
        <v>395</v>
      </c>
    </row>
    <row r="24" spans="2:11">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c r="B27" s="93"/>
    </row>
    <row r="28" spans="2:11" ht="15.75" thickBot="1">
      <c r="B28" s="93"/>
      <c r="C28" s="334"/>
      <c r="D28" s="335"/>
      <c r="E28" s="336"/>
      <c r="F28" s="336"/>
      <c r="G28" s="337"/>
      <c r="H28" s="336"/>
      <c r="I28" s="336"/>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392</v>
      </c>
      <c r="D32" s="364"/>
      <c r="E32" s="93"/>
      <c r="F32" s="93"/>
      <c r="G32" s="93"/>
      <c r="H32" s="76"/>
      <c r="I32" s="76"/>
      <c r="J32" s="76"/>
      <c r="K32" s="112"/>
    </row>
    <row r="33" spans="3:11" ht="18.75">
      <c r="C33" s="210"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131</v>
      </c>
      <c r="H35" s="128" t="s">
        <v>46</v>
      </c>
      <c r="I35" s="128" t="s">
        <v>132</v>
      </c>
      <c r="J35" s="128" t="s">
        <v>410</v>
      </c>
      <c r="K35" s="128" t="s">
        <v>411</v>
      </c>
    </row>
    <row r="36" spans="3:11">
      <c r="C36" s="95" t="s">
        <v>63</v>
      </c>
      <c r="D36" s="158"/>
      <c r="E36" s="96">
        <v>2800</v>
      </c>
      <c r="F36" s="97">
        <f>D36*E36</f>
        <v>0</v>
      </c>
      <c r="G36" s="161"/>
      <c r="H36" s="98" t="s">
        <v>985</v>
      </c>
      <c r="I36" s="98" t="str">
        <f>VLOOKUP(H36,Presupuesto!$B$11:$C$565,2,0)</f>
        <v>MUEBLES VARIOS DE OFICINA</v>
      </c>
      <c r="J36" s="218" t="s">
        <v>1454</v>
      </c>
      <c r="K36" s="98" t="s">
        <v>404</v>
      </c>
    </row>
    <row r="37" spans="3:11">
      <c r="C37" s="99" t="s">
        <v>64</v>
      </c>
      <c r="D37" s="151"/>
      <c r="E37" s="100">
        <v>2400</v>
      </c>
      <c r="F37" s="97">
        <f>D37*E37</f>
        <v>0</v>
      </c>
      <c r="G37" s="161"/>
      <c r="H37" s="101" t="s">
        <v>985</v>
      </c>
      <c r="I37" s="98" t="str">
        <f>VLOOKUP(H37,Presupuesto!$B$11:$C$565,2,0)</f>
        <v>MUEBLES VARIOS DE OFICINA</v>
      </c>
      <c r="J37" s="98" t="str">
        <f>$J$36</f>
        <v>Posgrado</v>
      </c>
      <c r="K37" s="98" t="s">
        <v>412</v>
      </c>
    </row>
    <row r="38" spans="3:11">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c r="C42" s="99" t="s">
        <v>69</v>
      </c>
      <c r="D42" s="151"/>
      <c r="E42" s="100">
        <v>8000</v>
      </c>
      <c r="F42" s="97">
        <f t="shared" si="2"/>
        <v>0</v>
      </c>
      <c r="G42" s="161"/>
      <c r="H42" s="101" t="s">
        <v>988</v>
      </c>
      <c r="I42" s="98" t="str">
        <f>VLOOKUP(H42,Presupuesto!$B$11:$C$565,2,0)</f>
        <v>EQUIPOS VARIOS DE OFICINA</v>
      </c>
      <c r="J42" s="98" t="str">
        <f t="shared" si="3"/>
        <v>Posgrado</v>
      </c>
      <c r="K42" s="98" t="s">
        <v>395</v>
      </c>
    </row>
    <row r="43" spans="3:11">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392</v>
      </c>
      <c r="D51" s="364"/>
      <c r="E51" s="93"/>
      <c r="F51" s="93"/>
      <c r="G51" s="93"/>
      <c r="H51" s="76"/>
      <c r="I51" s="76"/>
      <c r="J51" s="76"/>
      <c r="K51" s="112"/>
    </row>
    <row r="52" spans="3:11" ht="18.75">
      <c r="C52" s="210"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131</v>
      </c>
      <c r="H54" s="128" t="s">
        <v>46</v>
      </c>
      <c r="I54" s="128" t="s">
        <v>132</v>
      </c>
      <c r="J54" s="128" t="s">
        <v>410</v>
      </c>
      <c r="K54" s="128" t="s">
        <v>411</v>
      </c>
    </row>
    <row r="55" spans="3:11">
      <c r="C55" s="95" t="s">
        <v>63</v>
      </c>
      <c r="D55" s="158"/>
      <c r="E55" s="96">
        <v>2800</v>
      </c>
      <c r="F55" s="97">
        <f>D55*E55</f>
        <v>0</v>
      </c>
      <c r="G55" s="161"/>
      <c r="H55" s="98" t="s">
        <v>985</v>
      </c>
      <c r="I55" s="98" t="str">
        <f>VLOOKUP(H55,Presupuesto!$B$11:$C$565,2,0)</f>
        <v>MUEBLES VARIOS DE OFICINA</v>
      </c>
      <c r="J55" s="218" t="s">
        <v>1454</v>
      </c>
      <c r="K55" s="98" t="s">
        <v>404</v>
      </c>
    </row>
    <row r="56" spans="3:11">
      <c r="C56" s="99" t="s">
        <v>64</v>
      </c>
      <c r="D56" s="151"/>
      <c r="E56" s="100">
        <v>2400</v>
      </c>
      <c r="F56" s="97">
        <f>D56*E56</f>
        <v>0</v>
      </c>
      <c r="G56" s="161"/>
      <c r="H56" s="101" t="s">
        <v>985</v>
      </c>
      <c r="I56" s="98" t="str">
        <f>VLOOKUP(H56,Presupuesto!$B$11:$C$565,2,0)</f>
        <v>MUEBLES VARIOS DE OFICINA</v>
      </c>
      <c r="J56" s="98" t="str">
        <f>$J$55</f>
        <v>Posgrado</v>
      </c>
      <c r="K56" s="98" t="s">
        <v>412</v>
      </c>
    </row>
    <row r="57" spans="3:11">
      <c r="C57" s="99" t="s">
        <v>65</v>
      </c>
      <c r="D57" s="151"/>
      <c r="E57" s="100">
        <v>1000</v>
      </c>
      <c r="F57" s="97">
        <f t="shared" ref="F57:F64" si="4">D57*E57</f>
        <v>0</v>
      </c>
      <c r="G57" s="161"/>
      <c r="H57" s="101" t="s">
        <v>985</v>
      </c>
      <c r="I57" s="98" t="str">
        <f>VLOOKUP(H57,Presupuesto!$B$11:$C$565,2,0)</f>
        <v>MUEBLES VARIOS DE OFICINA</v>
      </c>
      <c r="J57" s="98" t="str">
        <f t="shared" ref="J57:J64" si="5">$J$17</f>
        <v>Posgrado</v>
      </c>
      <c r="K57" s="98" t="s">
        <v>395</v>
      </c>
    </row>
    <row r="58" spans="3:11">
      <c r="C58" s="99" t="s">
        <v>66</v>
      </c>
      <c r="D58" s="151"/>
      <c r="E58" s="100">
        <v>6000</v>
      </c>
      <c r="F58" s="97">
        <f t="shared" si="4"/>
        <v>0</v>
      </c>
      <c r="G58" s="161"/>
      <c r="H58" s="101" t="s">
        <v>985</v>
      </c>
      <c r="I58" s="98" t="str">
        <f>VLOOKUP(H58,Presupuesto!$B$11:$C$565,2,0)</f>
        <v>MUEBLES VARIOS DE OFICINA</v>
      </c>
      <c r="J58" s="98" t="str">
        <f t="shared" si="5"/>
        <v>Posgrado</v>
      </c>
      <c r="K58" s="98" t="s">
        <v>395</v>
      </c>
    </row>
    <row r="59" spans="3:11">
      <c r="C59" s="99" t="s">
        <v>67</v>
      </c>
      <c r="D59" s="151"/>
      <c r="E59" s="100">
        <v>3000</v>
      </c>
      <c r="F59" s="97">
        <f t="shared" si="4"/>
        <v>0</v>
      </c>
      <c r="G59" s="161"/>
      <c r="H59" s="101" t="s">
        <v>985</v>
      </c>
      <c r="I59" s="98" t="str">
        <f>VLOOKUP(H59,Presupuesto!$B$11:$C$565,2,0)</f>
        <v>MUEBLES VARIOS DE OFICINA</v>
      </c>
      <c r="J59" s="98" t="str">
        <f t="shared" si="5"/>
        <v>Posgrado</v>
      </c>
      <c r="K59" s="98" t="s">
        <v>395</v>
      </c>
    </row>
    <row r="60" spans="3:11">
      <c r="C60" s="99" t="s">
        <v>68</v>
      </c>
      <c r="D60" s="151"/>
      <c r="E60" s="100">
        <v>10000</v>
      </c>
      <c r="F60" s="97">
        <f t="shared" si="4"/>
        <v>0</v>
      </c>
      <c r="G60" s="161"/>
      <c r="H60" s="101" t="s">
        <v>985</v>
      </c>
      <c r="I60" s="98" t="str">
        <f>VLOOKUP(H60,Presupuesto!$B$11:$C$565,2,0)</f>
        <v>MUEBLES VARIOS DE OFICINA</v>
      </c>
      <c r="J60" s="98" t="str">
        <f t="shared" si="5"/>
        <v>Posgrado</v>
      </c>
      <c r="K60" s="98" t="s">
        <v>395</v>
      </c>
    </row>
    <row r="61" spans="3:11">
      <c r="C61" s="99" t="s">
        <v>69</v>
      </c>
      <c r="D61" s="151"/>
      <c r="E61" s="100">
        <v>8000</v>
      </c>
      <c r="F61" s="97">
        <f t="shared" si="4"/>
        <v>0</v>
      </c>
      <c r="G61" s="161"/>
      <c r="H61" s="101" t="s">
        <v>988</v>
      </c>
      <c r="I61" s="98" t="str">
        <f>VLOOKUP(H61,Presupuesto!$B$11:$C$565,2,0)</f>
        <v>EQUIPOS VARIOS DE OFICINA</v>
      </c>
      <c r="J61" s="98" t="str">
        <f t="shared" si="5"/>
        <v>Posgrado</v>
      </c>
      <c r="K61" s="98" t="s">
        <v>395</v>
      </c>
    </row>
    <row r="62" spans="3:11">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c r="C63" s="99" t="s">
        <v>71</v>
      </c>
      <c r="D63" s="151"/>
      <c r="E63" s="100">
        <v>5000</v>
      </c>
      <c r="F63" s="97">
        <f t="shared" si="4"/>
        <v>0</v>
      </c>
      <c r="G63" s="161"/>
      <c r="H63" s="101" t="s">
        <v>988</v>
      </c>
      <c r="I63" s="98" t="str">
        <f>VLOOKUP(H63,Presupuesto!$B$11:$C$565,2,0)</f>
        <v>EQUIPOS VARIOS DE OFICINA</v>
      </c>
      <c r="J63" s="98" t="str">
        <f t="shared" si="5"/>
        <v>Posgrado</v>
      </c>
      <c r="K63" s="98" t="s">
        <v>399</v>
      </c>
    </row>
    <row r="64" spans="3:11" ht="15.75" thickBot="1">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c r="C66" s="334"/>
      <c r="D66" s="335"/>
      <c r="E66" s="336"/>
      <c r="F66" s="336"/>
      <c r="G66" s="337"/>
      <c r="H66" s="336"/>
      <c r="I66" s="336"/>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392</v>
      </c>
      <c r="D70" s="364"/>
      <c r="E70" s="93"/>
      <c r="F70" s="93"/>
      <c r="G70" s="93"/>
      <c r="H70" s="76"/>
      <c r="I70" s="76"/>
      <c r="J70" s="76"/>
      <c r="K70" s="112"/>
    </row>
    <row r="71" spans="3:11" ht="18.75">
      <c r="C71" s="210"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131</v>
      </c>
      <c r="H73" s="128" t="s">
        <v>46</v>
      </c>
      <c r="I73" s="128" t="s">
        <v>132</v>
      </c>
      <c r="J73" s="128" t="s">
        <v>410</v>
      </c>
      <c r="K73" s="128" t="s">
        <v>411</v>
      </c>
    </row>
    <row r="74" spans="3:11">
      <c r="C74" s="95" t="s">
        <v>63</v>
      </c>
      <c r="D74" s="158"/>
      <c r="E74" s="96">
        <v>2800</v>
      </c>
      <c r="F74" s="97">
        <f>D74*E74</f>
        <v>0</v>
      </c>
      <c r="G74" s="161"/>
      <c r="H74" s="98" t="s">
        <v>985</v>
      </c>
      <c r="I74" s="98" t="str">
        <f>VLOOKUP(H74,Presupuesto!$B$11:$C$565,2,0)</f>
        <v>MUEBLES VARIOS DE OFICINA</v>
      </c>
      <c r="J74" s="218" t="s">
        <v>1454</v>
      </c>
      <c r="K74" s="98" t="s">
        <v>404</v>
      </c>
    </row>
    <row r="75" spans="3:11">
      <c r="C75" s="99" t="s">
        <v>64</v>
      </c>
      <c r="D75" s="151"/>
      <c r="E75" s="100">
        <v>2400</v>
      </c>
      <c r="F75" s="97">
        <f>D75*E75</f>
        <v>0</v>
      </c>
      <c r="G75" s="161"/>
      <c r="H75" s="101" t="s">
        <v>985</v>
      </c>
      <c r="I75" s="98" t="str">
        <f>VLOOKUP(H75,Presupuesto!$B$11:$C$565,2,0)</f>
        <v>MUEBLES VARIOS DE OFICINA</v>
      </c>
      <c r="J75" s="98" t="str">
        <f>$J$74</f>
        <v>Posgrado</v>
      </c>
      <c r="K75" s="98" t="s">
        <v>412</v>
      </c>
    </row>
    <row r="76" spans="3:11">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392</v>
      </c>
      <c r="D89" s="364"/>
      <c r="E89" s="93"/>
      <c r="F89" s="93"/>
      <c r="G89" s="93"/>
      <c r="H89" s="76"/>
      <c r="I89" s="76"/>
      <c r="J89" s="76"/>
      <c r="K89" s="112"/>
    </row>
    <row r="90" spans="3:11" ht="18.75">
      <c r="C90" s="210"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131</v>
      </c>
      <c r="H92" s="128" t="s">
        <v>46</v>
      </c>
      <c r="I92" s="128" t="s">
        <v>132</v>
      </c>
      <c r="J92" s="128" t="s">
        <v>410</v>
      </c>
      <c r="K92" s="128" t="s">
        <v>411</v>
      </c>
    </row>
    <row r="93" spans="3:11">
      <c r="C93" s="95" t="s">
        <v>63</v>
      </c>
      <c r="D93" s="158"/>
      <c r="E93" s="96">
        <v>2800</v>
      </c>
      <c r="F93" s="97">
        <f>D93*E93</f>
        <v>0</v>
      </c>
      <c r="G93" s="161"/>
      <c r="H93" s="98" t="s">
        <v>985</v>
      </c>
      <c r="I93" s="98" t="str">
        <f>VLOOKUP(H93,Presupuesto!$B$11:$C$565,2,0)</f>
        <v>MUEBLES VARIOS DE OFICINA</v>
      </c>
      <c r="J93" s="218" t="s">
        <v>1454</v>
      </c>
      <c r="K93" s="98" t="s">
        <v>404</v>
      </c>
    </row>
    <row r="94" spans="3:11">
      <c r="C94" s="99" t="s">
        <v>64</v>
      </c>
      <c r="D94" s="151"/>
      <c r="E94" s="100">
        <v>2400</v>
      </c>
      <c r="F94" s="97">
        <f>D94*E94</f>
        <v>0</v>
      </c>
      <c r="G94" s="161"/>
      <c r="H94" s="101" t="s">
        <v>985</v>
      </c>
      <c r="I94" s="98" t="str">
        <f>VLOOKUP(H94,Presupuesto!$B$11:$C$565,2,0)</f>
        <v>MUEBLES VARIOS DE OFICINA</v>
      </c>
      <c r="J94" s="98" t="str">
        <f>$J$93</f>
        <v>Posgrado</v>
      </c>
      <c r="K94" s="98" t="s">
        <v>412</v>
      </c>
    </row>
    <row r="95" spans="3:11">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c r="C104" s="334"/>
      <c r="D104" s="335"/>
      <c r="E104" s="336"/>
      <c r="F104" s="336"/>
      <c r="G104" s="337"/>
      <c r="H104" s="336"/>
      <c r="I104" s="336"/>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392</v>
      </c>
      <c r="D108" s="364"/>
      <c r="E108" s="93"/>
      <c r="F108" s="93"/>
      <c r="G108" s="93"/>
      <c r="H108" s="76"/>
      <c r="I108" s="76"/>
      <c r="J108" s="76"/>
      <c r="K108" s="112"/>
    </row>
    <row r="109" spans="3:11" ht="18.75">
      <c r="C109" s="210"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131</v>
      </c>
      <c r="H111" s="128" t="s">
        <v>46</v>
      </c>
      <c r="I111" s="128" t="s">
        <v>132</v>
      </c>
      <c r="J111" s="128" t="s">
        <v>410</v>
      </c>
      <c r="K111" s="128" t="s">
        <v>411</v>
      </c>
    </row>
    <row r="112" spans="3:11">
      <c r="C112" s="95" t="s">
        <v>63</v>
      </c>
      <c r="D112" s="158"/>
      <c r="E112" s="96">
        <v>2800</v>
      </c>
      <c r="F112" s="97">
        <f>D112*E112</f>
        <v>0</v>
      </c>
      <c r="G112" s="161"/>
      <c r="H112" s="98" t="s">
        <v>985</v>
      </c>
      <c r="I112" s="98" t="str">
        <f>VLOOKUP(H112,Presupuesto!$B$11:$C$565,2,0)</f>
        <v>MUEBLES VARIOS DE OFICINA</v>
      </c>
      <c r="J112" s="218" t="s">
        <v>1454</v>
      </c>
      <c r="K112" s="98" t="s">
        <v>404</v>
      </c>
    </row>
    <row r="113" spans="3:11">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392</v>
      </c>
      <c r="D127" s="364"/>
      <c r="E127" s="93"/>
      <c r="F127" s="93"/>
      <c r="G127" s="93"/>
      <c r="H127" s="76"/>
      <c r="I127" s="76"/>
      <c r="J127" s="76"/>
      <c r="K127" s="112"/>
    </row>
    <row r="128" spans="3:11" ht="18.75">
      <c r="C128" s="210"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131</v>
      </c>
      <c r="H130" s="128" t="s">
        <v>46</v>
      </c>
      <c r="I130" s="128" t="s">
        <v>132</v>
      </c>
      <c r="J130" s="128" t="s">
        <v>410</v>
      </c>
      <c r="K130" s="128" t="s">
        <v>411</v>
      </c>
    </row>
    <row r="131" spans="3:11">
      <c r="C131" s="95" t="s">
        <v>63</v>
      </c>
      <c r="D131" s="158"/>
      <c r="E131" s="96">
        <v>2800</v>
      </c>
      <c r="F131" s="97">
        <f>D131*E131</f>
        <v>0</v>
      </c>
      <c r="G131" s="161"/>
      <c r="H131" s="98" t="s">
        <v>985</v>
      </c>
      <c r="I131" s="98" t="str">
        <f>VLOOKUP(H131,Presupuesto!$B$11:$C$565,2,0)</f>
        <v>MUEBLES VARIOS DE OFICINA</v>
      </c>
      <c r="J131" s="218" t="s">
        <v>1454</v>
      </c>
      <c r="K131" s="98" t="s">
        <v>404</v>
      </c>
    </row>
    <row r="132" spans="3:11">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c r="C142" s="334"/>
      <c r="D142" s="335"/>
      <c r="E142" s="336"/>
      <c r="F142" s="336"/>
      <c r="G142" s="337"/>
      <c r="H142" s="336"/>
      <c r="I142" s="336"/>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392</v>
      </c>
      <c r="D146" s="364"/>
      <c r="E146" s="93"/>
      <c r="F146" s="93"/>
      <c r="G146" s="93"/>
      <c r="H146" s="76"/>
      <c r="I146" s="76"/>
      <c r="J146" s="76"/>
      <c r="K146" s="112"/>
    </row>
    <row r="147" spans="3:11" ht="18.75">
      <c r="C147" s="210"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131</v>
      </c>
      <c r="H149" s="128" t="s">
        <v>46</v>
      </c>
      <c r="I149" s="128" t="s">
        <v>132</v>
      </c>
      <c r="J149" s="128" t="s">
        <v>410</v>
      </c>
      <c r="K149" s="128" t="s">
        <v>411</v>
      </c>
    </row>
    <row r="150" spans="3:11">
      <c r="C150" s="95" t="s">
        <v>63</v>
      </c>
      <c r="D150" s="158"/>
      <c r="E150" s="96">
        <v>2800</v>
      </c>
      <c r="F150" s="97">
        <f>D150*E150</f>
        <v>0</v>
      </c>
      <c r="G150" s="161"/>
      <c r="H150" s="98" t="s">
        <v>985</v>
      </c>
      <c r="I150" s="98" t="str">
        <f>VLOOKUP(H150,Presupuesto!$B$11:$C$565,2,0)</f>
        <v>MUEBLES VARIOS DE OFICINA</v>
      </c>
      <c r="J150" s="218" t="s">
        <v>1454</v>
      </c>
      <c r="K150" s="98" t="s">
        <v>404</v>
      </c>
    </row>
    <row r="151" spans="3:11">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392</v>
      </c>
      <c r="D165" s="364"/>
      <c r="E165" s="93"/>
      <c r="F165" s="93"/>
      <c r="G165" s="93"/>
      <c r="H165" s="76"/>
      <c r="I165" s="76"/>
      <c r="J165" s="76"/>
      <c r="K165" s="112"/>
    </row>
    <row r="166" spans="3:11" ht="18.75">
      <c r="C166" s="210"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131</v>
      </c>
      <c r="H168" s="128" t="s">
        <v>46</v>
      </c>
      <c r="I168" s="128" t="s">
        <v>132</v>
      </c>
      <c r="J168" s="128" t="s">
        <v>410</v>
      </c>
      <c r="K168" s="128" t="s">
        <v>411</v>
      </c>
    </row>
    <row r="169" spans="3:11">
      <c r="C169" s="95" t="s">
        <v>63</v>
      </c>
      <c r="D169" s="158"/>
      <c r="E169" s="96">
        <v>2800</v>
      </c>
      <c r="F169" s="97">
        <f>D169*E169</f>
        <v>0</v>
      </c>
      <c r="G169" s="161"/>
      <c r="H169" s="98" t="s">
        <v>985</v>
      </c>
      <c r="I169" s="98" t="str">
        <f>VLOOKUP(H169,Presupuesto!$B$11:$C$565,2,0)</f>
        <v>MUEBLES VARIOS DE OFICINA</v>
      </c>
      <c r="J169" s="218" t="s">
        <v>1454</v>
      </c>
      <c r="K169" s="98" t="s">
        <v>404</v>
      </c>
    </row>
    <row r="170" spans="3:11">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c r="C180" s="334"/>
      <c r="D180" s="335"/>
      <c r="E180" s="336"/>
      <c r="F180" s="336"/>
      <c r="G180" s="337"/>
      <c r="H180" s="336"/>
      <c r="I180" s="336"/>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392</v>
      </c>
      <c r="D184" s="364"/>
      <c r="E184" s="93"/>
      <c r="F184" s="93"/>
      <c r="G184" s="93"/>
      <c r="H184" s="76"/>
      <c r="I184" s="76"/>
      <c r="J184" s="76"/>
      <c r="K184" s="112"/>
    </row>
    <row r="185" spans="3:11" ht="18.75">
      <c r="C185" s="210"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131</v>
      </c>
      <c r="H187" s="128" t="s">
        <v>46</v>
      </c>
      <c r="I187" s="128" t="s">
        <v>132</v>
      </c>
      <c r="J187" s="128" t="s">
        <v>410</v>
      </c>
      <c r="K187" s="128" t="s">
        <v>411</v>
      </c>
    </row>
    <row r="188" spans="3:11">
      <c r="C188" s="95" t="s">
        <v>63</v>
      </c>
      <c r="D188" s="158"/>
      <c r="E188" s="96">
        <v>2800</v>
      </c>
      <c r="F188" s="97">
        <f>D188*E188</f>
        <v>0</v>
      </c>
      <c r="G188" s="161"/>
      <c r="H188" s="98" t="s">
        <v>985</v>
      </c>
      <c r="I188" s="98" t="str">
        <f>VLOOKUP(H188,Presupuesto!$B$11:$C$565,2,0)</f>
        <v>MUEBLES VARIOS DE OFICINA</v>
      </c>
      <c r="J188" s="218" t="s">
        <v>1454</v>
      </c>
      <c r="K188" s="98" t="s">
        <v>404</v>
      </c>
    </row>
    <row r="189" spans="3:11">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392</v>
      </c>
      <c r="D203" s="364"/>
      <c r="E203" s="93"/>
      <c r="F203" s="93"/>
      <c r="G203" s="93"/>
      <c r="H203" s="76"/>
      <c r="I203" s="76"/>
      <c r="J203" s="76"/>
      <c r="K203" s="112"/>
    </row>
    <row r="204" spans="3:11" ht="18.75">
      <c r="C204" s="210"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131</v>
      </c>
      <c r="H206" s="128" t="s">
        <v>46</v>
      </c>
      <c r="I206" s="128" t="s">
        <v>132</v>
      </c>
      <c r="J206" s="128" t="s">
        <v>410</v>
      </c>
      <c r="K206" s="128" t="s">
        <v>411</v>
      </c>
    </row>
    <row r="207" spans="3:11">
      <c r="C207" s="95" t="s">
        <v>63</v>
      </c>
      <c r="D207" s="158"/>
      <c r="E207" s="96">
        <v>2800</v>
      </c>
      <c r="F207" s="97">
        <f>D207*E207</f>
        <v>0</v>
      </c>
      <c r="G207" s="161"/>
      <c r="H207" s="98" t="s">
        <v>985</v>
      </c>
      <c r="I207" s="98" t="str">
        <f>VLOOKUP(H207,Presupuesto!$B$11:$C$565,2,0)</f>
        <v>MUEBLES VARIOS DE OFICINA</v>
      </c>
      <c r="J207" s="218" t="s">
        <v>1454</v>
      </c>
      <c r="K207" s="98" t="s">
        <v>404</v>
      </c>
    </row>
    <row r="208" spans="3:11">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c r="C218" s="334"/>
      <c r="D218" s="335"/>
      <c r="E218" s="336"/>
      <c r="F218" s="336"/>
      <c r="G218" s="337"/>
      <c r="H218" s="336"/>
      <c r="I218" s="336"/>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392</v>
      </c>
      <c r="D222" s="364"/>
      <c r="E222" s="93"/>
      <c r="F222" s="93"/>
      <c r="G222" s="93"/>
      <c r="H222" s="76"/>
      <c r="I222" s="76"/>
      <c r="J222" s="76"/>
      <c r="K222" s="112"/>
    </row>
    <row r="223" spans="3:11" ht="18.75">
      <c r="C223" s="210"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131</v>
      </c>
      <c r="H225" s="128" t="s">
        <v>46</v>
      </c>
      <c r="I225" s="128" t="s">
        <v>132</v>
      </c>
      <c r="J225" s="128" t="s">
        <v>410</v>
      </c>
      <c r="K225" s="128" t="s">
        <v>411</v>
      </c>
    </row>
    <row r="226" spans="3:11">
      <c r="C226" s="95" t="s">
        <v>63</v>
      </c>
      <c r="D226" s="158"/>
      <c r="E226" s="96">
        <v>2800</v>
      </c>
      <c r="F226" s="97">
        <f>D226*E226</f>
        <v>0</v>
      </c>
      <c r="G226" s="161"/>
      <c r="H226" s="98" t="s">
        <v>985</v>
      </c>
      <c r="I226" s="98" t="str">
        <f>VLOOKUP(H226,Presupuesto!$B$11:$C$565,2,0)</f>
        <v>MUEBLES VARIOS DE OFICINA</v>
      </c>
      <c r="J226" s="218" t="s">
        <v>1479</v>
      </c>
      <c r="K226" s="98" t="s">
        <v>404</v>
      </c>
    </row>
    <row r="227" spans="3:11">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filterMode="1">
    <tabColor rgb="FFFFFF00"/>
  </sheetPr>
  <dimension ref="A1:UI263"/>
  <sheetViews>
    <sheetView showGridLines="0" topLeftCell="A4" workbookViewId="0">
      <selection activeCell="G4" sqref="G4"/>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6" t="str">
        <f>+Presupuesto!D11</f>
        <v>Recurrente</v>
      </c>
      <c r="S2" s="456"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1" t="s">
        <v>420</v>
      </c>
      <c r="AI2" s="451" t="s">
        <v>421</v>
      </c>
      <c r="AJ2" s="451" t="s">
        <v>422</v>
      </c>
      <c r="AK2" s="451" t="s">
        <v>423</v>
      </c>
      <c r="AL2" s="451" t="s">
        <v>424</v>
      </c>
      <c r="AM2" s="451" t="s">
        <v>427</v>
      </c>
      <c r="AN2" s="451" t="s">
        <v>425</v>
      </c>
      <c r="AO2" s="451" t="s">
        <v>426</v>
      </c>
      <c r="AP2" s="451" t="s">
        <v>428</v>
      </c>
      <c r="AQ2" s="451" t="s">
        <v>429</v>
      </c>
      <c r="AR2" s="451" t="s">
        <v>430</v>
      </c>
      <c r="AS2" s="451" t="s">
        <v>431</v>
      </c>
      <c r="AT2" s="451" t="s">
        <v>432</v>
      </c>
      <c r="AU2" s="451" t="s">
        <v>433</v>
      </c>
      <c r="AV2" s="451" t="s">
        <v>434</v>
      </c>
      <c r="AW2" s="451" t="s">
        <v>435</v>
      </c>
      <c r="AX2" s="451" t="s">
        <v>436</v>
      </c>
      <c r="AY2" s="451" t="s">
        <v>437</v>
      </c>
      <c r="AZ2" s="451" t="s">
        <v>438</v>
      </c>
      <c r="BA2" s="451" t="s">
        <v>439</v>
      </c>
      <c r="BB2" s="451" t="s">
        <v>440</v>
      </c>
      <c r="BC2" s="451" t="s">
        <v>441</v>
      </c>
      <c r="BD2" s="451" t="s">
        <v>442</v>
      </c>
      <c r="BE2" s="451" t="s">
        <v>443</v>
      </c>
      <c r="BF2" s="451" t="s">
        <v>444</v>
      </c>
      <c r="BG2" s="451" t="s">
        <v>445</v>
      </c>
      <c r="BH2" s="451" t="s">
        <v>446</v>
      </c>
      <c r="BI2" s="451" t="s">
        <v>447</v>
      </c>
      <c r="BJ2" s="451" t="s">
        <v>448</v>
      </c>
      <c r="BK2" s="451" t="s">
        <v>449</v>
      </c>
      <c r="BL2" s="451" t="s">
        <v>450</v>
      </c>
      <c r="BM2" s="451" t="s">
        <v>451</v>
      </c>
      <c r="BN2" s="451" t="s">
        <v>452</v>
      </c>
      <c r="BO2" s="451" t="s">
        <v>453</v>
      </c>
      <c r="BP2" s="451" t="s">
        <v>454</v>
      </c>
      <c r="BQ2" s="451" t="s">
        <v>455</v>
      </c>
      <c r="BR2" s="451" t="s">
        <v>456</v>
      </c>
      <c r="BS2" s="451" t="s">
        <v>457</v>
      </c>
      <c r="BT2" s="451" t="s">
        <v>458</v>
      </c>
      <c r="BU2" s="451" t="s">
        <v>459</v>
      </c>
      <c r="CB2" s="122" t="s">
        <v>1337</v>
      </c>
      <c r="CC2" s="122" t="s">
        <v>1338</v>
      </c>
      <c r="CD2" s="122" t="s">
        <v>1336</v>
      </c>
      <c r="CE2" s="122" t="s">
        <v>1339</v>
      </c>
    </row>
    <row r="3" spans="1:555" hidden="1">
      <c r="AH3" s="452">
        <v>2500</v>
      </c>
      <c r="AI3" s="452">
        <v>1900</v>
      </c>
      <c r="AJ3" s="452">
        <v>1650</v>
      </c>
      <c r="AK3" s="452">
        <v>1580</v>
      </c>
      <c r="AL3" s="452">
        <v>2250</v>
      </c>
      <c r="AM3" s="452">
        <v>1650</v>
      </c>
      <c r="AN3" s="452">
        <v>1400</v>
      </c>
      <c r="AO3" s="453">
        <v>1340</v>
      </c>
      <c r="AP3" s="453">
        <v>2000</v>
      </c>
      <c r="AQ3" s="453">
        <v>1400</v>
      </c>
      <c r="AR3" s="453">
        <v>1150</v>
      </c>
      <c r="AS3" s="453">
        <v>1100</v>
      </c>
      <c r="AT3" s="453">
        <v>1750</v>
      </c>
      <c r="AU3" s="453">
        <v>1150</v>
      </c>
      <c r="AV3" s="453">
        <v>900</v>
      </c>
      <c r="AW3" s="453">
        <v>860</v>
      </c>
      <c r="AX3" s="453">
        <v>1200</v>
      </c>
      <c r="AY3" s="454">
        <v>900</v>
      </c>
      <c r="AZ3" s="454">
        <v>650</v>
      </c>
      <c r="BA3" s="454">
        <v>620</v>
      </c>
      <c r="BB3" s="452">
        <f>+'Cuadro Resumen'!C213</f>
        <v>5605.2314999999999</v>
      </c>
      <c r="BC3" s="452">
        <f>+'Cuadro Resumen'!D213</f>
        <v>5165.6055000000006</v>
      </c>
      <c r="BD3" s="452">
        <f>+'Cuadro Resumen'!E213</f>
        <v>6594.39</v>
      </c>
      <c r="BE3" s="452">
        <f>+'Cuadro Resumen'!F213</f>
        <v>6154.7640000000001</v>
      </c>
      <c r="BF3" s="452">
        <f>+'Cuadro Resumen'!C214</f>
        <v>4945.7925000000005</v>
      </c>
      <c r="BG3" s="452">
        <f>+'Cuadro Resumen'!D214</f>
        <v>4506.1665000000003</v>
      </c>
      <c r="BH3" s="452">
        <f>+'Cuadro Resumen'!E214</f>
        <v>5934.951</v>
      </c>
      <c r="BI3" s="452">
        <f>+'Cuadro Resumen'!F214</f>
        <v>5495.3249999999998</v>
      </c>
      <c r="BJ3" s="453">
        <f>+'Cuadro Resumen'!C215</f>
        <v>4286.3535000000002</v>
      </c>
      <c r="BK3" s="453">
        <f>+'Cuadro Resumen'!D215</f>
        <v>3956.634</v>
      </c>
      <c r="BL3" s="453">
        <f>+'Cuadro Resumen'!E215</f>
        <v>5275.5120000000006</v>
      </c>
      <c r="BM3" s="453">
        <f>+'Cuadro Resumen'!F215</f>
        <v>4835.8860000000004</v>
      </c>
      <c r="BN3" s="453">
        <f>+'Cuadro Resumen'!C216</f>
        <v>3626.9145000000003</v>
      </c>
      <c r="BO3" s="453">
        <f>+'Cuadro Resumen'!D216</f>
        <v>3297.1950000000002</v>
      </c>
      <c r="BP3" s="453">
        <f>+'Cuadro Resumen'!E216</f>
        <v>4616.0730000000003</v>
      </c>
      <c r="BQ3" s="453">
        <f>+'Cuadro Resumen'!F216</f>
        <v>4286.3535000000002</v>
      </c>
      <c r="BR3" s="453">
        <f>+'Cuadro Resumen'!C217</f>
        <v>3187.2885000000001</v>
      </c>
      <c r="BS3" s="453">
        <f>+'Cuadro Resumen'!D217</f>
        <v>2967.4755</v>
      </c>
      <c r="BT3" s="453">
        <f>+'Cuadro Resumen'!E217</f>
        <v>4066.5405000000001</v>
      </c>
      <c r="BU3" s="453">
        <f>+'Cuadro Resumen'!F217</f>
        <v>3736.8210000000004</v>
      </c>
      <c r="CB3" s="86">
        <v>35000</v>
      </c>
      <c r="CC3" s="86">
        <v>15000</v>
      </c>
      <c r="CD3" s="86">
        <v>35000</v>
      </c>
      <c r="CE3" s="86">
        <v>15000</v>
      </c>
    </row>
    <row r="4" spans="1:555" ht="15.75" thickBot="1"/>
    <row r="5" spans="1:555" ht="53.25" thickBot="1">
      <c r="C5" s="87" t="s">
        <v>383</v>
      </c>
      <c r="D5" s="198">
        <f>SUMIF(C:C,$C$10,D:D)</f>
        <v>289000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SUM(F17:F19)</f>
        <v>9000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4" t="s">
        <v>1694</v>
      </c>
      <c r="E13" s="93"/>
      <c r="F13" s="93"/>
      <c r="G13" s="93"/>
      <c r="H13" s="76"/>
      <c r="I13" s="76"/>
      <c r="J13" s="76"/>
      <c r="K13" s="112"/>
    </row>
    <row r="14" spans="1:555" ht="18.75">
      <c r="B14" s="93"/>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Producción e implementación de recursos multimedia en los entornos virtuales de aprendizaje. </v>
      </c>
      <c r="D14" s="31"/>
      <c r="E14" s="93"/>
      <c r="F14" s="93"/>
      <c r="G14" s="93"/>
      <c r="H14" s="76"/>
      <c r="I14" s="76"/>
      <c r="J14" s="76"/>
      <c r="K14" s="112"/>
    </row>
    <row r="15" spans="1:555">
      <c r="B15" s="93"/>
      <c r="F15" s="93"/>
      <c r="G15" s="76"/>
      <c r="H15" s="76"/>
      <c r="I15" s="76"/>
    </row>
    <row r="16" spans="1:555" ht="32.25" customHeight="1">
      <c r="B16" s="93"/>
      <c r="C16" s="149" t="s">
        <v>44</v>
      </c>
      <c r="D16" s="149" t="s">
        <v>55</v>
      </c>
      <c r="E16" s="149" t="s">
        <v>57</v>
      </c>
      <c r="F16" s="150" t="s">
        <v>27</v>
      </c>
      <c r="G16" s="150" t="s">
        <v>131</v>
      </c>
      <c r="H16" s="149" t="s">
        <v>46</v>
      </c>
      <c r="I16" s="149" t="s">
        <v>132</v>
      </c>
      <c r="J16" s="149" t="s">
        <v>410</v>
      </c>
      <c r="K16" s="149" t="s">
        <v>411</v>
      </c>
      <c r="L16" s="149" t="s">
        <v>464</v>
      </c>
    </row>
    <row r="17" spans="2:12">
      <c r="B17" s="93"/>
      <c r="C17" s="99" t="s">
        <v>1577</v>
      </c>
      <c r="D17" s="151">
        <v>2</v>
      </c>
      <c r="E17" s="100">
        <v>1000</v>
      </c>
      <c r="F17" s="97">
        <f t="shared" ref="F17:F19" si="0">D17*E17</f>
        <v>2000</v>
      </c>
      <c r="G17" s="165" t="s">
        <v>129</v>
      </c>
      <c r="H17" s="101" t="s">
        <v>955</v>
      </c>
      <c r="I17" s="101" t="str">
        <f>VLOOKUP(H17,Presupuesto!$B$11:$C$565,2,0)</f>
        <v>OTROS RESPUESTOS Y ACCESORIOS MENORES</v>
      </c>
      <c r="J17" s="98" t="s">
        <v>1363</v>
      </c>
      <c r="K17" s="98" t="s">
        <v>396</v>
      </c>
      <c r="L17" s="98"/>
    </row>
    <row r="18" spans="2:12">
      <c r="B18" s="93"/>
      <c r="C18" s="99" t="s">
        <v>1579</v>
      </c>
      <c r="D18" s="151">
        <v>1</v>
      </c>
      <c r="E18" s="100">
        <v>5000</v>
      </c>
      <c r="F18" s="97">
        <f t="shared" si="0"/>
        <v>5000</v>
      </c>
      <c r="G18" s="165" t="s">
        <v>129</v>
      </c>
      <c r="H18" s="101" t="s">
        <v>955</v>
      </c>
      <c r="I18" s="101" t="str">
        <f>VLOOKUP(H18,Presupuesto!$B$11:$C$565,2,0)</f>
        <v>OTROS RESPUESTOS Y ACCESORIOS MENORES</v>
      </c>
      <c r="J18" s="98" t="s">
        <v>1363</v>
      </c>
      <c r="K18" s="98" t="s">
        <v>396</v>
      </c>
      <c r="L18" s="98"/>
    </row>
    <row r="19" spans="2:12">
      <c r="B19" s="93"/>
      <c r="C19" s="99" t="s">
        <v>1578</v>
      </c>
      <c r="D19" s="151">
        <v>1</v>
      </c>
      <c r="E19" s="100">
        <v>2000</v>
      </c>
      <c r="F19" s="97">
        <f t="shared" si="0"/>
        <v>2000</v>
      </c>
      <c r="G19" s="165" t="s">
        <v>129</v>
      </c>
      <c r="H19" s="101" t="s">
        <v>955</v>
      </c>
      <c r="I19" s="101" t="str">
        <f>VLOOKUP(H19,Presupuesto!$B$11:$C$565,2,0)</f>
        <v>OTROS RESPUESTOS Y ACCESORIOS MENORES</v>
      </c>
      <c r="J19" s="98" t="s">
        <v>1363</v>
      </c>
      <c r="K19" s="98" t="s">
        <v>396</v>
      </c>
      <c r="L19" s="98"/>
    </row>
    <row r="20" spans="2:12">
      <c r="B20" s="93"/>
      <c r="F20" s="93"/>
      <c r="G20" s="76"/>
      <c r="H20" s="76"/>
      <c r="I20" s="76"/>
    </row>
    <row r="21" spans="2:12" ht="15.75" thickBot="1"/>
    <row r="22" spans="2:12" ht="15.75" thickBot="1">
      <c r="C22" s="29" t="s">
        <v>43</v>
      </c>
      <c r="D22" s="108">
        <f>SUM(F29:F33)</f>
        <v>280000</v>
      </c>
      <c r="F22" s="70"/>
      <c r="G22" s="79"/>
      <c r="H22" s="70"/>
      <c r="I22" s="70"/>
    </row>
    <row r="23" spans="2:12">
      <c r="C23" s="70"/>
      <c r="D23" s="31"/>
      <c r="E23" s="93"/>
      <c r="F23" s="93"/>
      <c r="G23" s="93"/>
      <c r="H23" s="76"/>
      <c r="I23" s="76"/>
      <c r="J23" s="76"/>
      <c r="K23" s="112"/>
    </row>
    <row r="24" spans="2:12">
      <c r="C24" s="70"/>
      <c r="D24" s="31"/>
      <c r="E24" s="93"/>
      <c r="F24" s="93"/>
      <c r="G24" s="93"/>
      <c r="H24" s="76"/>
      <c r="I24" s="76"/>
      <c r="J24" s="76"/>
      <c r="K24" s="112"/>
    </row>
    <row r="25" spans="2:12" ht="15.75">
      <c r="C25" s="202" t="s">
        <v>392</v>
      </c>
      <c r="D25" s="364" t="s">
        <v>1878</v>
      </c>
      <c r="E25" s="93"/>
      <c r="F25" s="93"/>
      <c r="G25" s="93"/>
      <c r="H25" s="76"/>
      <c r="I25" s="76"/>
      <c r="J25" s="76"/>
      <c r="K25" s="112"/>
    </row>
    <row r="26" spans="2:12" ht="18.75">
      <c r="C26" s="210" t="e">
        <f>IFERROR(VLOOKUP(D25,'1. Desarrollo e Innov. Curricu.'!$E:$F,2,FALSE),IFERROR(VLOOKUP(D25,'2. Investigación Científica'!$E:$F,2,FALSE),IFERROR(VLOOKUP(D25,'3. Vinculación Univ. Sociedad'!$E:$F,2,FALSE),IFERROR(VLOOKUP(D25,'4. Docencia y Profesorado Univ.'!$E:$F,2,FALSE),IFERROR(VLOOKUP(D25,'5. Estudiantes y Graduados'!$E:$F,2,FALSE),IFERROR(VLOOKUP(D25,'11. Gestion Administrativa'!$E:$F,2,FALSE),IFERROR(VLOOKUP(D25,'13. Gestión Académica'!$E:$F,2,FALSE),IFERROR(VLOOKUP(D25,'8. Asegura. de la Calid. y M'!$E:$F,2,FALSE),IFERROR(VLOOKUP(D25,'6. Gestión del Conocimiento'!$E:$F,2,FALSE),IFERROR(VLOOKUP(D25,'15. Gobernabilidad y Proceso...'!$E:$F,2,FALSE),IFERROR(VLOOKUP(D25,'12. Gestión del Talento Humano'!$E:$F,2,FALSE),IFERROR(VLOOKUP(D25,'14. Internacional... de la E.S.'!$E:$F,2,FALSE),IFERROR(VLOOKUP(D25,'10. Posgrado'!$E:$F,2,FALSE),IFERROR(VLOOKUP(D25,'16. Desa. del Sistema Educ.Sup.'!$E:$F,2,FALSE),IFERROR(VLOOKUP(D25,'9. Cultura de Inno. Insti...'!$E:$F,2,FALSE),VLOOKUP(D25,'7. Lo Esencial de la Reforma U.'!$E:$F,2,0))))))))))))))))</f>
        <v>#N/A</v>
      </c>
      <c r="D26" s="31"/>
      <c r="E26" s="93"/>
      <c r="F26" s="93"/>
      <c r="G26" s="93"/>
      <c r="H26" s="76"/>
      <c r="I26" s="76"/>
      <c r="J26" s="76"/>
      <c r="K26" s="112"/>
    </row>
    <row r="27" spans="2:12">
      <c r="F27" s="93"/>
      <c r="G27" s="76"/>
      <c r="H27" s="76"/>
      <c r="I27" s="76"/>
    </row>
    <row r="28" spans="2:12" ht="30">
      <c r="C28" s="149" t="s">
        <v>44</v>
      </c>
      <c r="D28" s="149" t="s">
        <v>55</v>
      </c>
      <c r="E28" s="149" t="s">
        <v>57</v>
      </c>
      <c r="F28" s="150" t="s">
        <v>27</v>
      </c>
      <c r="G28" s="150" t="s">
        <v>131</v>
      </c>
      <c r="H28" s="149" t="s">
        <v>46</v>
      </c>
      <c r="I28" s="149" t="s">
        <v>132</v>
      </c>
      <c r="J28" s="149" t="s">
        <v>410</v>
      </c>
      <c r="K28" s="149" t="s">
        <v>411</v>
      </c>
      <c r="L28" s="149" t="s">
        <v>464</v>
      </c>
    </row>
    <row r="29" spans="2:12">
      <c r="C29" s="99" t="s">
        <v>1876</v>
      </c>
      <c r="D29" s="151">
        <v>5</v>
      </c>
      <c r="E29" s="100">
        <v>18000</v>
      </c>
      <c r="F29" s="97">
        <f t="shared" ref="F29:F33" si="1">D29*E29</f>
        <v>90000</v>
      </c>
      <c r="G29" s="165" t="s">
        <v>129</v>
      </c>
      <c r="H29" s="101" t="s">
        <v>986</v>
      </c>
      <c r="I29" s="101" t="str">
        <f>VLOOKUP(H29,Presupuesto!$B$11:$C$565,2,0)</f>
        <v>EQUIPOS VARIOS DE OFICINA</v>
      </c>
      <c r="J29" s="98" t="s">
        <v>1363</v>
      </c>
      <c r="K29" s="98" t="s">
        <v>395</v>
      </c>
      <c r="L29" s="98"/>
    </row>
    <row r="30" spans="2:12">
      <c r="C30" s="99" t="s">
        <v>1877</v>
      </c>
      <c r="D30" s="151">
        <v>10</v>
      </c>
      <c r="E30" s="100">
        <v>10000</v>
      </c>
      <c r="F30" s="97">
        <f t="shared" si="1"/>
        <v>100000</v>
      </c>
      <c r="G30" s="165" t="s">
        <v>129</v>
      </c>
      <c r="H30" s="101" t="s">
        <v>1014</v>
      </c>
      <c r="I30" s="101" t="str">
        <f>VLOOKUP(H30,Presupuesto!$B$11:$C$565,2,0)</f>
        <v>EQUIPO DE COMPUTACION</v>
      </c>
      <c r="J30" s="98" t="s">
        <v>1363</v>
      </c>
      <c r="K30" s="98" t="s">
        <v>395</v>
      </c>
      <c r="L30" s="98"/>
    </row>
    <row r="31" spans="2:12">
      <c r="C31" s="99" t="s">
        <v>75</v>
      </c>
      <c r="D31" s="151">
        <v>1</v>
      </c>
      <c r="E31" s="100">
        <v>15000</v>
      </c>
      <c r="F31" s="97">
        <f t="shared" si="1"/>
        <v>15000</v>
      </c>
      <c r="G31" s="165" t="s">
        <v>129</v>
      </c>
      <c r="H31" s="101" t="s">
        <v>1014</v>
      </c>
      <c r="I31" s="101" t="str">
        <f>VLOOKUP(H31,Presupuesto!$B$11:$C$565,2,0)</f>
        <v>EQUIPO DE COMPUTACION</v>
      </c>
      <c r="J31" s="98" t="s">
        <v>1363</v>
      </c>
      <c r="K31" s="98" t="s">
        <v>395</v>
      </c>
      <c r="L31" s="98"/>
    </row>
    <row r="32" spans="2:12" hidden="1">
      <c r="C32" s="99" t="s">
        <v>35</v>
      </c>
      <c r="D32" s="151"/>
      <c r="E32" s="100">
        <v>13000</v>
      </c>
      <c r="F32" s="97">
        <f t="shared" si="1"/>
        <v>0</v>
      </c>
      <c r="G32" s="165" t="s">
        <v>129</v>
      </c>
      <c r="H32" s="101" t="s">
        <v>1000</v>
      </c>
      <c r="I32" s="101" t="str">
        <f>VLOOKUP(H32,Presupuesto!$B$11:$C$565,2,0)</f>
        <v>EQUIPO DE TRANSPORTE TRACCION Y ELEVACION</v>
      </c>
      <c r="J32" s="98" t="s">
        <v>1363</v>
      </c>
      <c r="K32" s="98" t="s">
        <v>395</v>
      </c>
      <c r="L32" s="98"/>
    </row>
    <row r="33" spans="3:12">
      <c r="C33" s="99" t="s">
        <v>76</v>
      </c>
      <c r="D33" s="151">
        <v>3</v>
      </c>
      <c r="E33" s="100">
        <v>25000</v>
      </c>
      <c r="F33" s="97">
        <f t="shared" si="1"/>
        <v>75000</v>
      </c>
      <c r="G33" s="165" t="s">
        <v>129</v>
      </c>
      <c r="H33" s="101" t="s">
        <v>1000</v>
      </c>
      <c r="I33" s="101" t="str">
        <f>VLOOKUP(H33,Presupuesto!$B$11:$C$565,2,0)</f>
        <v>EQUIPO DE TRANSPORTE TRACCION Y ELEVACION</v>
      </c>
      <c r="J33" s="98" t="s">
        <v>1363</v>
      </c>
      <c r="K33" s="98" t="s">
        <v>395</v>
      </c>
      <c r="L33" s="98"/>
    </row>
    <row r="35" spans="3:12" ht="15.75" thickBot="1"/>
    <row r="36" spans="3:12" ht="15.75" thickBot="1">
      <c r="C36" s="29" t="s">
        <v>43</v>
      </c>
      <c r="D36" s="108">
        <f>SUM(F43:F56)</f>
        <v>0</v>
      </c>
      <c r="F36" s="70"/>
      <c r="G36" s="79"/>
      <c r="H36" s="70"/>
      <c r="I36" s="70"/>
    </row>
    <row r="37" spans="3:12">
      <c r="C37" s="70"/>
      <c r="D37" s="31"/>
      <c r="E37" s="93"/>
      <c r="F37" s="93"/>
      <c r="G37" s="93"/>
      <c r="H37" s="76"/>
      <c r="I37" s="76"/>
      <c r="J37" s="76"/>
      <c r="K37" s="112"/>
    </row>
    <row r="38" spans="3:12">
      <c r="C38" s="70"/>
      <c r="D38" s="31"/>
      <c r="E38" s="93"/>
      <c r="F38" s="93"/>
      <c r="G38" s="93"/>
      <c r="H38" s="76"/>
      <c r="I38" s="76"/>
      <c r="J38" s="76"/>
      <c r="K38" s="112"/>
    </row>
    <row r="39" spans="3:12" ht="15.75">
      <c r="C39" s="202" t="s">
        <v>392</v>
      </c>
      <c r="D39" s="364"/>
      <c r="E39" s="93"/>
      <c r="F39" s="93"/>
      <c r="G39" s="93"/>
      <c r="H39" s="76"/>
      <c r="I39" s="76"/>
      <c r="J39" s="76"/>
      <c r="K39" s="112"/>
    </row>
    <row r="40" spans="3:12" ht="18.75">
      <c r="C40" s="210" t="e">
        <f>IFERROR(VLOOKUP(D39,'1. Desarrollo e Innov. Curricu.'!$E:$F,2,FALSE),IFERROR(VLOOKUP(D39,'2. Investigación Científica'!$E:$F,2,FALSE),IFERROR(VLOOKUP(D39,'3. Vinculación Univ. Sociedad'!$E:$F,2,FALSE),IFERROR(VLOOKUP(D39,'4. Docencia y Profesorado Univ.'!$E:$F,2,FALSE),IFERROR(VLOOKUP(D39,'5. Estudiantes y Graduados'!$E:$F,2,FALSE),IFERROR(VLOOKUP(D39,'11. Gestion Administrativa'!$E:$F,2,FALSE),IFERROR(VLOOKUP(D39,'13. Gestión Académica'!$E:$F,2,FALSE),IFERROR(VLOOKUP(D39,'8. Asegura. de la Calid. y M'!$E:$F,2,FALSE),IFERROR(VLOOKUP(D39,'6. Gestión del Conocimiento'!$E:$F,2,FALSE),IFERROR(VLOOKUP(D39,'15. Gobernabilidad y Proceso...'!$E:$F,2,FALSE),IFERROR(VLOOKUP(D39,'12. Gestión del Talento Humano'!$E:$F,2,FALSE),IFERROR(VLOOKUP(D39,'14. Internacional... de la E.S.'!$E:$F,2,FALSE),IFERROR(VLOOKUP(D39,'10. Posgrado'!$E:$F,2,FALSE),IFERROR(VLOOKUP(D39,'16. Desa. del Sistema Educ.Sup.'!$E:$F,2,FALSE),IFERROR(VLOOKUP(D39,'9. Cultura de Inno. Insti...'!$E:$F,2,FALSE),VLOOKUP(D39,'7. Lo Esencial de la Reforma U.'!$E:$F,2,0))))))))))))))))</f>
        <v>#N/A</v>
      </c>
      <c r="D40" s="31"/>
      <c r="E40" s="93"/>
      <c r="F40" s="93"/>
      <c r="G40" s="93"/>
      <c r="H40" s="76"/>
      <c r="I40" s="76"/>
      <c r="J40" s="76"/>
      <c r="K40" s="112"/>
    </row>
    <row r="41" spans="3:12">
      <c r="F41" s="93"/>
      <c r="G41" s="76"/>
      <c r="H41" s="76"/>
      <c r="I41" s="76"/>
    </row>
    <row r="42" spans="3:12" ht="30">
      <c r="C42" s="149" t="s">
        <v>44</v>
      </c>
      <c r="D42" s="149" t="s">
        <v>55</v>
      </c>
      <c r="E42" s="149" t="s">
        <v>57</v>
      </c>
      <c r="F42" s="150" t="s">
        <v>27</v>
      </c>
      <c r="G42" s="150" t="s">
        <v>131</v>
      </c>
      <c r="H42" s="149" t="s">
        <v>46</v>
      </c>
      <c r="I42" s="149" t="s">
        <v>132</v>
      </c>
      <c r="J42" s="149" t="s">
        <v>410</v>
      </c>
      <c r="K42" s="149" t="s">
        <v>411</v>
      </c>
      <c r="L42" s="149" t="s">
        <v>464</v>
      </c>
    </row>
    <row r="43" spans="3:12" hidden="1">
      <c r="C43" s="305" t="s">
        <v>1339</v>
      </c>
      <c r="D43" s="158"/>
      <c r="E43" s="96">
        <f>HLOOKUP($C43,$CB$2:$CE$3,2,0)</f>
        <v>15000</v>
      </c>
      <c r="F43" s="97">
        <f>D43*E43</f>
        <v>0</v>
      </c>
      <c r="G43" s="165"/>
      <c r="H43" s="98" t="s">
        <v>1014</v>
      </c>
      <c r="I43" s="98" t="str">
        <f>VLOOKUP(H43,Presupuesto!$B$11:$C$565,2,0)</f>
        <v>EQUIPO DE COMPUTACION</v>
      </c>
      <c r="J43" s="218" t="s">
        <v>1454</v>
      </c>
      <c r="K43" s="98" t="s">
        <v>394</v>
      </c>
      <c r="L43" s="98"/>
    </row>
    <row r="44" spans="3:12" hidden="1">
      <c r="C44" s="305" t="s">
        <v>1337</v>
      </c>
      <c r="D44" s="151"/>
      <c r="E44" s="96">
        <f>HLOOKUP($C44,$CB$2:$CE$3,2,0)</f>
        <v>35000</v>
      </c>
      <c r="F44" s="97">
        <f>D44*E44</f>
        <v>0</v>
      </c>
      <c r="G44" s="165"/>
      <c r="H44" s="101" t="s">
        <v>1014</v>
      </c>
      <c r="I44" s="101" t="str">
        <f>VLOOKUP(H44,Presupuesto!$B$11:$C$565,2,0)</f>
        <v>EQUIPO DE COMPUTACION</v>
      </c>
      <c r="J44" s="98" t="str">
        <f>$J$43</f>
        <v>Posgrado</v>
      </c>
      <c r="K44" s="98" t="s">
        <v>412</v>
      </c>
      <c r="L44" s="98"/>
    </row>
    <row r="45" spans="3:12" hidden="1">
      <c r="C45" s="99" t="s">
        <v>73</v>
      </c>
      <c r="D45" s="151"/>
      <c r="E45" s="100">
        <v>4000</v>
      </c>
      <c r="F45" s="97">
        <f t="shared" ref="F45:F56" si="2">D45*E45</f>
        <v>0</v>
      </c>
      <c r="G45" s="165"/>
      <c r="H45" s="101" t="s">
        <v>986</v>
      </c>
      <c r="I45" s="101" t="str">
        <f>VLOOKUP(H45,Presupuesto!$B$11:$C$565,2,0)</f>
        <v>EQUIPOS VARIOS DE OFICINA</v>
      </c>
      <c r="J45" s="98" t="str">
        <f t="shared" ref="J45:J56" si="3">$J$43</f>
        <v>Posgrado</v>
      </c>
      <c r="K45" s="98" t="s">
        <v>395</v>
      </c>
      <c r="L45" s="98"/>
    </row>
    <row r="46" spans="3:12" hidden="1">
      <c r="C46" s="99" t="s">
        <v>74</v>
      </c>
      <c r="D46" s="151"/>
      <c r="E46" s="100">
        <v>8000</v>
      </c>
      <c r="F46" s="97">
        <f t="shared" si="2"/>
        <v>0</v>
      </c>
      <c r="G46" s="165"/>
      <c r="H46" s="101" t="s">
        <v>1014</v>
      </c>
      <c r="I46" s="101" t="str">
        <f>VLOOKUP(H46,Presupuesto!$B$11:$C$565,2,0)</f>
        <v>EQUIPO DE COMPUTACION</v>
      </c>
      <c r="J46" s="98" t="str">
        <f t="shared" si="3"/>
        <v>Posgrado</v>
      </c>
      <c r="K46" s="98" t="s">
        <v>395</v>
      </c>
      <c r="L46" s="98"/>
    </row>
    <row r="47" spans="3:12" hidden="1">
      <c r="C47" s="99" t="s">
        <v>75</v>
      </c>
      <c r="D47" s="151"/>
      <c r="E47" s="100">
        <v>5000</v>
      </c>
      <c r="F47" s="97">
        <f t="shared" si="2"/>
        <v>0</v>
      </c>
      <c r="G47" s="165"/>
      <c r="H47" s="101" t="s">
        <v>1014</v>
      </c>
      <c r="I47" s="101" t="str">
        <f>VLOOKUP(H47,Presupuesto!$B$11:$C$565,2,0)</f>
        <v>EQUIPO DE COMPUTACION</v>
      </c>
      <c r="J47" s="98" t="str">
        <f t="shared" si="3"/>
        <v>Posgrado</v>
      </c>
      <c r="K47" s="98" t="s">
        <v>395</v>
      </c>
      <c r="L47" s="98"/>
    </row>
    <row r="48" spans="3:12" hidden="1">
      <c r="C48" s="99" t="s">
        <v>35</v>
      </c>
      <c r="D48" s="151"/>
      <c r="E48" s="100">
        <v>13000</v>
      </c>
      <c r="F48" s="97">
        <f t="shared" si="2"/>
        <v>0</v>
      </c>
      <c r="G48" s="165"/>
      <c r="H48" s="101" t="s">
        <v>1000</v>
      </c>
      <c r="I48" s="101" t="str">
        <f>VLOOKUP(H48,Presupuesto!$B$11:$C$565,2,0)</f>
        <v>EQUIPO DE TRANSPORTE TRACCION Y ELEVACION</v>
      </c>
      <c r="J48" s="98" t="str">
        <f t="shared" si="3"/>
        <v>Posgrado</v>
      </c>
      <c r="K48" s="98" t="s">
        <v>395</v>
      </c>
      <c r="L48" s="98"/>
    </row>
    <row r="49" spans="3:12" hidden="1">
      <c r="C49" s="99" t="s">
        <v>76</v>
      </c>
      <c r="D49" s="151"/>
      <c r="E49" s="100">
        <v>15000</v>
      </c>
      <c r="F49" s="97">
        <f t="shared" si="2"/>
        <v>0</v>
      </c>
      <c r="G49" s="165"/>
      <c r="H49" s="101" t="s">
        <v>1000</v>
      </c>
      <c r="I49" s="101" t="str">
        <f>VLOOKUP(H49,Presupuesto!$B$11:$C$565,2,0)</f>
        <v>EQUIPO DE TRANSPORTE TRACCION Y ELEVACION</v>
      </c>
      <c r="J49" s="98" t="str">
        <f t="shared" si="3"/>
        <v>Posgrado</v>
      </c>
      <c r="K49" s="98" t="s">
        <v>395</v>
      </c>
      <c r="L49" s="98"/>
    </row>
    <row r="50" spans="3:12" hidden="1">
      <c r="C50" s="99" t="s">
        <v>77</v>
      </c>
      <c r="D50" s="151"/>
      <c r="E50" s="100">
        <v>10000</v>
      </c>
      <c r="F50" s="97">
        <f t="shared" si="2"/>
        <v>0</v>
      </c>
      <c r="G50" s="165"/>
      <c r="H50" s="101" t="s">
        <v>1000</v>
      </c>
      <c r="I50" s="101" t="str">
        <f>VLOOKUP(H50,Presupuesto!$B$11:$C$565,2,0)</f>
        <v>EQUIPO DE TRANSPORTE TRACCION Y ELEVACION</v>
      </c>
      <c r="J50" s="98" t="str">
        <f t="shared" si="3"/>
        <v>Posgrado</v>
      </c>
      <c r="K50" s="98" t="s">
        <v>403</v>
      </c>
      <c r="L50" s="98"/>
    </row>
    <row r="51" spans="3:12" hidden="1">
      <c r="C51" s="99" t="s">
        <v>78</v>
      </c>
      <c r="D51" s="151"/>
      <c r="E51" s="100">
        <v>10000</v>
      </c>
      <c r="F51" s="97">
        <f t="shared" si="2"/>
        <v>0</v>
      </c>
      <c r="G51" s="165"/>
      <c r="H51" s="101" t="s">
        <v>1046</v>
      </c>
      <c r="I51" s="101" t="str">
        <f>VLOOKUP(H51,Presupuesto!$B$11:$C$565,2,0)</f>
        <v>APLICACIONES INFORMATICAS</v>
      </c>
      <c r="J51" s="98" t="str">
        <f t="shared" si="3"/>
        <v>Posgrado</v>
      </c>
      <c r="K51" s="98" t="s">
        <v>399</v>
      </c>
      <c r="L51" s="98"/>
    </row>
    <row r="52" spans="3:12" hidden="1">
      <c r="C52" s="109" t="s">
        <v>79</v>
      </c>
      <c r="D52" s="151"/>
      <c r="E52" s="100">
        <v>2000</v>
      </c>
      <c r="F52" s="97">
        <f t="shared" si="2"/>
        <v>0</v>
      </c>
      <c r="G52" s="165"/>
      <c r="H52" s="110" t="s">
        <v>1014</v>
      </c>
      <c r="I52" s="110" t="str">
        <f>VLOOKUP(H52,Presupuesto!$B$11:$C$565,2,0)</f>
        <v>EQUIPO DE COMPUTACION</v>
      </c>
      <c r="J52" s="98" t="str">
        <f t="shared" si="3"/>
        <v>Posgrado</v>
      </c>
      <c r="K52" s="98" t="s">
        <v>395</v>
      </c>
      <c r="L52" s="98"/>
    </row>
    <row r="53" spans="3:12" hidden="1">
      <c r="C53" s="109" t="s">
        <v>1482</v>
      </c>
      <c r="D53" s="151"/>
      <c r="E53" s="100">
        <v>1500</v>
      </c>
      <c r="F53" s="97">
        <f t="shared" si="2"/>
        <v>0</v>
      </c>
      <c r="G53" s="165"/>
      <c r="H53" s="110" t="s">
        <v>946</v>
      </c>
      <c r="I53" s="110" t="str">
        <f>VLOOKUP(H53,Presupuesto!$B$11:$C$565,2,0)</f>
        <v>UTILES Y MATERIALES ELECTRICOS</v>
      </c>
      <c r="J53" s="98" t="str">
        <f t="shared" si="3"/>
        <v>Posgrado</v>
      </c>
      <c r="K53" s="98" t="s">
        <v>395</v>
      </c>
      <c r="L53" s="98"/>
    </row>
    <row r="54" spans="3:12" hidden="1">
      <c r="C54" s="109" t="s">
        <v>80</v>
      </c>
      <c r="D54" s="151"/>
      <c r="E54" s="100">
        <v>1500</v>
      </c>
      <c r="F54" s="97">
        <f t="shared" si="2"/>
        <v>0</v>
      </c>
      <c r="G54" s="165"/>
      <c r="H54" s="110" t="s">
        <v>1014</v>
      </c>
      <c r="I54" s="110" t="str">
        <f>VLOOKUP(H54,Presupuesto!$B$11:$C$565,2,0)</f>
        <v>EQUIPO DE COMPUTACION</v>
      </c>
      <c r="J54" s="98" t="str">
        <f t="shared" si="3"/>
        <v>Posgrado</v>
      </c>
      <c r="K54" s="98" t="s">
        <v>395</v>
      </c>
      <c r="L54" s="98"/>
    </row>
    <row r="55" spans="3:12" hidden="1">
      <c r="C55" s="109" t="s">
        <v>81</v>
      </c>
      <c r="D55" s="151"/>
      <c r="E55" s="100">
        <v>500</v>
      </c>
      <c r="F55" s="97">
        <f t="shared" si="2"/>
        <v>0</v>
      </c>
      <c r="G55" s="165"/>
      <c r="H55" s="110" t="s">
        <v>955</v>
      </c>
      <c r="I55" s="110" t="str">
        <f>VLOOKUP(H55,Presupuesto!$B$11:$C$565,2,0)</f>
        <v>OTROS RESPUESTOS Y ACCESORIOS MENORES</v>
      </c>
      <c r="J55" s="98" t="str">
        <f t="shared" si="3"/>
        <v>Posgrado</v>
      </c>
      <c r="K55" s="98" t="s">
        <v>395</v>
      </c>
      <c r="L55" s="98"/>
    </row>
    <row r="56" spans="3:12" ht="15.75" hidden="1" thickBot="1">
      <c r="C56" s="102" t="s">
        <v>82</v>
      </c>
      <c r="D56" s="159"/>
      <c r="E56" s="104">
        <v>20</v>
      </c>
      <c r="F56" s="105">
        <f t="shared" si="2"/>
        <v>0</v>
      </c>
      <c r="G56" s="162"/>
      <c r="H56" s="106" t="s">
        <v>955</v>
      </c>
      <c r="I56" s="106" t="str">
        <f>VLOOKUP(H56,Presupuesto!$B$11:$C$565,2,0)</f>
        <v>OTROS RESPUESTOS Y ACCESORIOS MENORES</v>
      </c>
      <c r="J56" s="106" t="str">
        <f t="shared" si="3"/>
        <v>Posgrado</v>
      </c>
      <c r="K56" s="124" t="s">
        <v>394</v>
      </c>
      <c r="L56" s="124"/>
    </row>
    <row r="57" spans="3:12">
      <c r="F57" s="93"/>
      <c r="G57" s="76"/>
      <c r="H57" s="76"/>
      <c r="I57" s="76"/>
    </row>
    <row r="58" spans="3:12" ht="15.75" thickBot="1"/>
    <row r="59" spans="3:12" ht="15.75" thickBot="1">
      <c r="C59" s="29" t="s">
        <v>43</v>
      </c>
      <c r="D59" s="108">
        <f>SUM(F66:F79)</f>
        <v>0</v>
      </c>
      <c r="F59" s="70"/>
      <c r="G59" s="79"/>
      <c r="H59" s="70"/>
      <c r="I59" s="70"/>
    </row>
    <row r="60" spans="3:12">
      <c r="C60" s="70"/>
      <c r="D60" s="31"/>
      <c r="E60" s="93"/>
      <c r="F60" s="93"/>
      <c r="G60" s="93"/>
      <c r="H60" s="76"/>
      <c r="I60" s="76"/>
      <c r="J60" s="76"/>
      <c r="K60" s="112"/>
    </row>
    <row r="61" spans="3:12">
      <c r="C61" s="70"/>
      <c r="D61" s="31"/>
      <c r="E61" s="93"/>
      <c r="F61" s="93"/>
      <c r="G61" s="93"/>
      <c r="H61" s="76"/>
      <c r="I61" s="76"/>
      <c r="J61" s="76"/>
      <c r="K61" s="112"/>
    </row>
    <row r="62" spans="3:12" ht="15.75">
      <c r="C62" s="202" t="s">
        <v>392</v>
      </c>
      <c r="D62" s="364"/>
      <c r="E62" s="93"/>
      <c r="F62" s="93"/>
      <c r="G62" s="93"/>
      <c r="H62" s="76"/>
      <c r="I62" s="76"/>
      <c r="J62" s="76"/>
      <c r="K62" s="112"/>
    </row>
    <row r="63" spans="3:12" ht="18.75">
      <c r="C63" s="210" t="e">
        <f>IFERROR(VLOOKUP(D62,'1. Desarrollo e Innov. Curricu.'!$E:$F,2,FALSE),IFERROR(VLOOKUP(D62,'2. Investigación Científica'!$E:$F,2,FALSE),IFERROR(VLOOKUP(D62,'3. Vinculación Univ. Sociedad'!$E:$F,2,FALSE),IFERROR(VLOOKUP(D62,'4. Docencia y Profesorado Univ.'!$E:$F,2,FALSE),IFERROR(VLOOKUP(D62,'5. Estudiantes y Graduados'!$E:$F,2,FALSE),IFERROR(VLOOKUP(D62,'11. Gestion Administrativa'!$E:$F,2,FALSE),IFERROR(VLOOKUP(D62,'13. Gestión Académica'!$E:$F,2,FALSE),IFERROR(VLOOKUP(D62,'8. Asegura. de la Calid. y M'!$E:$F,2,FALSE),IFERROR(VLOOKUP(D62,'6. Gestión del Conocimiento'!$E:$F,2,FALSE),IFERROR(VLOOKUP(D62,'15. Gobernabilidad y Proceso...'!$E:$F,2,FALSE),IFERROR(VLOOKUP(D62,'12. Gestión del Talento Humano'!$E:$F,2,FALSE),IFERROR(VLOOKUP(D62,'14. Internacional... de la E.S.'!$E:$F,2,FALSE),IFERROR(VLOOKUP(D62,'10. Posgrado'!$E:$F,2,FALSE),IFERROR(VLOOKUP(D62,'16. Desa. del Sistema Educ.Sup.'!$E:$F,2,FALSE),IFERROR(VLOOKUP(D62,'9. Cultura de Inno. Insti...'!$E:$F,2,FALSE),VLOOKUP(D62,'7. Lo Esencial de la Reforma U.'!$E:$F,2,0))))))))))))))))</f>
        <v>#N/A</v>
      </c>
      <c r="D63" s="31"/>
      <c r="E63" s="93"/>
      <c r="F63" s="93"/>
      <c r="G63" s="93"/>
      <c r="H63" s="76"/>
      <c r="I63" s="76"/>
      <c r="J63" s="76"/>
      <c r="K63" s="112"/>
    </row>
    <row r="64" spans="3:12">
      <c r="F64" s="93"/>
      <c r="G64" s="76"/>
      <c r="H64" s="76"/>
      <c r="I64" s="76"/>
    </row>
    <row r="65" spans="3:12" ht="30">
      <c r="C65" s="149" t="s">
        <v>44</v>
      </c>
      <c r="D65" s="149" t="s">
        <v>55</v>
      </c>
      <c r="E65" s="149" t="s">
        <v>57</v>
      </c>
      <c r="F65" s="150" t="s">
        <v>27</v>
      </c>
      <c r="G65" s="150" t="s">
        <v>131</v>
      </c>
      <c r="H65" s="149" t="s">
        <v>46</v>
      </c>
      <c r="I65" s="149" t="s">
        <v>132</v>
      </c>
      <c r="J65" s="149" t="s">
        <v>410</v>
      </c>
      <c r="K65" s="149" t="s">
        <v>411</v>
      </c>
      <c r="L65" s="149" t="s">
        <v>464</v>
      </c>
    </row>
    <row r="66" spans="3:12" hidden="1">
      <c r="C66" s="305" t="s">
        <v>1339</v>
      </c>
      <c r="D66" s="158"/>
      <c r="E66" s="96">
        <f>HLOOKUP($C66,$CB$2:$CE$3,2,0)</f>
        <v>15000</v>
      </c>
      <c r="F66" s="97">
        <f>D66*E66</f>
        <v>0</v>
      </c>
      <c r="G66" s="165"/>
      <c r="H66" s="98" t="s">
        <v>1014</v>
      </c>
      <c r="I66" s="98" t="str">
        <f>VLOOKUP(H66,Presupuesto!$B$11:$C$565,2,0)</f>
        <v>EQUIPO DE COMPUTACION</v>
      </c>
      <c r="J66" s="218" t="s">
        <v>1454</v>
      </c>
      <c r="K66" s="98" t="s">
        <v>394</v>
      </c>
      <c r="L66" s="98"/>
    </row>
    <row r="67" spans="3:12" hidden="1">
      <c r="C67" s="305" t="s">
        <v>1337</v>
      </c>
      <c r="D67" s="151"/>
      <c r="E67" s="96">
        <f>HLOOKUP($C67,$CB$2:$CE$3,2,0)</f>
        <v>35000</v>
      </c>
      <c r="F67" s="97">
        <f>D67*E67</f>
        <v>0</v>
      </c>
      <c r="G67" s="165"/>
      <c r="H67" s="101" t="s">
        <v>1014</v>
      </c>
      <c r="I67" s="101" t="str">
        <f>VLOOKUP(H67,Presupuesto!$B$11:$C$565,2,0)</f>
        <v>EQUIPO DE COMPUTACION</v>
      </c>
      <c r="J67" s="98" t="str">
        <f>$J$66</f>
        <v>Posgrado</v>
      </c>
      <c r="K67" s="98" t="s">
        <v>412</v>
      </c>
      <c r="L67" s="98"/>
    </row>
    <row r="68" spans="3:12" hidden="1">
      <c r="C68" s="99" t="s">
        <v>73</v>
      </c>
      <c r="D68" s="151"/>
      <c r="E68" s="100">
        <v>4000</v>
      </c>
      <c r="F68" s="97">
        <f t="shared" ref="F68:F79" si="4">D68*E68</f>
        <v>0</v>
      </c>
      <c r="G68" s="165"/>
      <c r="H68" s="101" t="s">
        <v>986</v>
      </c>
      <c r="I68" s="101" t="str">
        <f>VLOOKUP(H68,Presupuesto!$B$11:$C$565,2,0)</f>
        <v>EQUIPOS VARIOS DE OFICINA</v>
      </c>
      <c r="J68" s="98" t="str">
        <f t="shared" ref="J68:J79" si="5">$J$66</f>
        <v>Posgrado</v>
      </c>
      <c r="K68" s="98" t="s">
        <v>395</v>
      </c>
      <c r="L68" s="98"/>
    </row>
    <row r="69" spans="3:12" hidden="1">
      <c r="C69" s="99" t="s">
        <v>74</v>
      </c>
      <c r="D69" s="151"/>
      <c r="E69" s="100">
        <v>8000</v>
      </c>
      <c r="F69" s="97">
        <f t="shared" si="4"/>
        <v>0</v>
      </c>
      <c r="G69" s="165"/>
      <c r="H69" s="101" t="s">
        <v>1014</v>
      </c>
      <c r="I69" s="101" t="str">
        <f>VLOOKUP(H69,Presupuesto!$B$11:$C$565,2,0)</f>
        <v>EQUIPO DE COMPUTACION</v>
      </c>
      <c r="J69" s="98" t="str">
        <f t="shared" si="5"/>
        <v>Posgrado</v>
      </c>
      <c r="K69" s="98" t="s">
        <v>395</v>
      </c>
      <c r="L69" s="98"/>
    </row>
    <row r="70" spans="3:12" hidden="1">
      <c r="C70" s="99" t="s">
        <v>75</v>
      </c>
      <c r="D70" s="151"/>
      <c r="E70" s="100">
        <v>5000</v>
      </c>
      <c r="F70" s="97">
        <f t="shared" si="4"/>
        <v>0</v>
      </c>
      <c r="G70" s="165"/>
      <c r="H70" s="101" t="s">
        <v>1014</v>
      </c>
      <c r="I70" s="101" t="str">
        <f>VLOOKUP(H70,Presupuesto!$B$11:$C$565,2,0)</f>
        <v>EQUIPO DE COMPUTACION</v>
      </c>
      <c r="J70" s="98" t="str">
        <f t="shared" si="5"/>
        <v>Posgrado</v>
      </c>
      <c r="K70" s="98" t="s">
        <v>395</v>
      </c>
      <c r="L70" s="98"/>
    </row>
    <row r="71" spans="3:12" hidden="1">
      <c r="C71" s="99" t="s">
        <v>35</v>
      </c>
      <c r="D71" s="151"/>
      <c r="E71" s="100">
        <v>13000</v>
      </c>
      <c r="F71" s="97">
        <f t="shared" si="4"/>
        <v>0</v>
      </c>
      <c r="G71" s="165"/>
      <c r="H71" s="101" t="s">
        <v>1000</v>
      </c>
      <c r="I71" s="101" t="str">
        <f>VLOOKUP(H71,Presupuesto!$B$11:$C$565,2,0)</f>
        <v>EQUIPO DE TRANSPORTE TRACCION Y ELEVACION</v>
      </c>
      <c r="J71" s="98" t="str">
        <f t="shared" si="5"/>
        <v>Posgrado</v>
      </c>
      <c r="K71" s="98" t="s">
        <v>395</v>
      </c>
      <c r="L71" s="98"/>
    </row>
    <row r="72" spans="3:12" hidden="1">
      <c r="C72" s="99" t="s">
        <v>76</v>
      </c>
      <c r="D72" s="151"/>
      <c r="E72" s="100">
        <v>15000</v>
      </c>
      <c r="F72" s="97">
        <f t="shared" si="4"/>
        <v>0</v>
      </c>
      <c r="G72" s="165"/>
      <c r="H72" s="101" t="s">
        <v>1000</v>
      </c>
      <c r="I72" s="101" t="str">
        <f>VLOOKUP(H72,Presupuesto!$B$11:$C$565,2,0)</f>
        <v>EQUIPO DE TRANSPORTE TRACCION Y ELEVACION</v>
      </c>
      <c r="J72" s="98" t="str">
        <f t="shared" si="5"/>
        <v>Posgrado</v>
      </c>
      <c r="K72" s="98" t="s">
        <v>395</v>
      </c>
      <c r="L72" s="98"/>
    </row>
    <row r="73" spans="3:12" hidden="1">
      <c r="C73" s="99" t="s">
        <v>77</v>
      </c>
      <c r="D73" s="151"/>
      <c r="E73" s="100">
        <v>10000</v>
      </c>
      <c r="F73" s="97">
        <f t="shared" si="4"/>
        <v>0</v>
      </c>
      <c r="G73" s="165"/>
      <c r="H73" s="101" t="s">
        <v>1000</v>
      </c>
      <c r="I73" s="101" t="str">
        <f>VLOOKUP(H73,Presupuesto!$B$11:$C$565,2,0)</f>
        <v>EQUIPO DE TRANSPORTE TRACCION Y ELEVACION</v>
      </c>
      <c r="J73" s="98" t="str">
        <f t="shared" si="5"/>
        <v>Posgrado</v>
      </c>
      <c r="K73" s="98" t="s">
        <v>403</v>
      </c>
      <c r="L73" s="98"/>
    </row>
    <row r="74" spans="3:12" hidden="1">
      <c r="C74" s="99" t="s">
        <v>78</v>
      </c>
      <c r="D74" s="151"/>
      <c r="E74" s="100">
        <v>10000</v>
      </c>
      <c r="F74" s="97">
        <f t="shared" si="4"/>
        <v>0</v>
      </c>
      <c r="G74" s="165"/>
      <c r="H74" s="101" t="s">
        <v>1046</v>
      </c>
      <c r="I74" s="101" t="str">
        <f>VLOOKUP(H74,Presupuesto!$B$11:$C$565,2,0)</f>
        <v>APLICACIONES INFORMATICAS</v>
      </c>
      <c r="J74" s="98" t="str">
        <f t="shared" si="5"/>
        <v>Posgrado</v>
      </c>
      <c r="K74" s="98" t="s">
        <v>399</v>
      </c>
      <c r="L74" s="98"/>
    </row>
    <row r="75" spans="3:12" hidden="1">
      <c r="C75" s="109" t="s">
        <v>79</v>
      </c>
      <c r="D75" s="151"/>
      <c r="E75" s="100">
        <v>2000</v>
      </c>
      <c r="F75" s="97">
        <f t="shared" si="4"/>
        <v>0</v>
      </c>
      <c r="G75" s="165"/>
      <c r="H75" s="110" t="s">
        <v>1014</v>
      </c>
      <c r="I75" s="110" t="str">
        <f>VLOOKUP(H75,Presupuesto!$B$11:$C$565,2,0)</f>
        <v>EQUIPO DE COMPUTACION</v>
      </c>
      <c r="J75" s="98" t="str">
        <f t="shared" si="5"/>
        <v>Posgrado</v>
      </c>
      <c r="K75" s="98" t="s">
        <v>395</v>
      </c>
      <c r="L75" s="98"/>
    </row>
    <row r="76" spans="3:12" hidden="1">
      <c r="C76" s="109" t="s">
        <v>1482</v>
      </c>
      <c r="D76" s="151"/>
      <c r="E76" s="100">
        <v>1500</v>
      </c>
      <c r="F76" s="97">
        <f t="shared" si="4"/>
        <v>0</v>
      </c>
      <c r="G76" s="165"/>
      <c r="H76" s="110" t="s">
        <v>946</v>
      </c>
      <c r="I76" s="110" t="str">
        <f>VLOOKUP(H76,Presupuesto!$B$11:$C$565,2,0)</f>
        <v>UTILES Y MATERIALES ELECTRICOS</v>
      </c>
      <c r="J76" s="98" t="str">
        <f t="shared" si="5"/>
        <v>Posgrado</v>
      </c>
      <c r="K76" s="98" t="s">
        <v>395</v>
      </c>
      <c r="L76" s="98"/>
    </row>
    <row r="77" spans="3:12" hidden="1">
      <c r="C77" s="109" t="s">
        <v>80</v>
      </c>
      <c r="D77" s="151"/>
      <c r="E77" s="100">
        <v>1500</v>
      </c>
      <c r="F77" s="97">
        <f t="shared" si="4"/>
        <v>0</v>
      </c>
      <c r="G77" s="165"/>
      <c r="H77" s="110" t="s">
        <v>1014</v>
      </c>
      <c r="I77" s="110" t="str">
        <f>VLOOKUP(H77,Presupuesto!$B$11:$C$565,2,0)</f>
        <v>EQUIPO DE COMPUTACION</v>
      </c>
      <c r="J77" s="98" t="str">
        <f t="shared" si="5"/>
        <v>Posgrado</v>
      </c>
      <c r="K77" s="98" t="s">
        <v>395</v>
      </c>
      <c r="L77" s="98"/>
    </row>
    <row r="78" spans="3:12" hidden="1">
      <c r="C78" s="109" t="s">
        <v>81</v>
      </c>
      <c r="D78" s="151"/>
      <c r="E78" s="100">
        <v>500</v>
      </c>
      <c r="F78" s="97">
        <f t="shared" si="4"/>
        <v>0</v>
      </c>
      <c r="G78" s="165"/>
      <c r="H78" s="110" t="s">
        <v>955</v>
      </c>
      <c r="I78" s="110" t="str">
        <f>VLOOKUP(H78,Presupuesto!$B$11:$C$565,2,0)</f>
        <v>OTROS RESPUESTOS Y ACCESORIOS MENORES</v>
      </c>
      <c r="J78" s="98" t="str">
        <f t="shared" si="5"/>
        <v>Posgrado</v>
      </c>
      <c r="K78" s="98" t="s">
        <v>395</v>
      </c>
      <c r="L78" s="98"/>
    </row>
    <row r="79" spans="3:12" ht="15.75" hidden="1" thickBot="1">
      <c r="C79" s="102" t="s">
        <v>82</v>
      </c>
      <c r="D79" s="159"/>
      <c r="E79" s="104">
        <v>20</v>
      </c>
      <c r="F79" s="105">
        <f t="shared" si="4"/>
        <v>0</v>
      </c>
      <c r="G79" s="162"/>
      <c r="H79" s="106" t="s">
        <v>955</v>
      </c>
      <c r="I79" s="106" t="str">
        <f>VLOOKUP(H79,Presupuesto!$B$11:$C$565,2,0)</f>
        <v>OTROS RESPUESTOS Y ACCESORIOS MENORES</v>
      </c>
      <c r="J79" s="106" t="str">
        <f t="shared" si="5"/>
        <v>Posgrado</v>
      </c>
      <c r="K79" s="124" t="s">
        <v>394</v>
      </c>
      <c r="L79" s="124"/>
    </row>
    <row r="81" spans="3:12" ht="15.75" thickBot="1"/>
    <row r="82" spans="3:12" ht="15.75" thickBot="1">
      <c r="C82" s="29" t="s">
        <v>43</v>
      </c>
      <c r="D82" s="108">
        <f>SUM(F89:F102)</f>
        <v>0</v>
      </c>
      <c r="F82" s="70"/>
      <c r="G82" s="79"/>
      <c r="H82" s="70"/>
      <c r="I82" s="70"/>
    </row>
    <row r="83" spans="3:12">
      <c r="C83" s="70"/>
      <c r="D83" s="31"/>
      <c r="E83" s="93"/>
      <c r="F83" s="93"/>
      <c r="G83" s="93"/>
      <c r="H83" s="76"/>
      <c r="I83" s="76"/>
      <c r="J83" s="76"/>
      <c r="K83" s="112"/>
    </row>
    <row r="84" spans="3:12">
      <c r="C84" s="70"/>
      <c r="D84" s="31"/>
      <c r="E84" s="93"/>
      <c r="F84" s="93"/>
      <c r="G84" s="93"/>
      <c r="H84" s="76"/>
      <c r="I84" s="76"/>
      <c r="J84" s="76"/>
      <c r="K84" s="112"/>
    </row>
    <row r="85" spans="3:12" ht="15.75">
      <c r="C85" s="202" t="s">
        <v>392</v>
      </c>
      <c r="D85" s="364"/>
      <c r="E85" s="93"/>
      <c r="F85" s="93"/>
      <c r="G85" s="93"/>
      <c r="H85" s="76"/>
      <c r="I85" s="76"/>
      <c r="J85" s="76"/>
      <c r="K85" s="112"/>
    </row>
    <row r="86" spans="3:12" ht="18.75">
      <c r="C86" s="210" t="e">
        <f>IFERROR(VLOOKUP(D85,'1. Desarrollo e Innov. Curricu.'!$E:$F,2,FALSE),IFERROR(VLOOKUP(D85,'2. Investigación Científica'!$E:$F,2,FALSE),IFERROR(VLOOKUP(D85,'3. Vinculación Univ. Sociedad'!$E:$F,2,FALSE),IFERROR(VLOOKUP(D85,'4. Docencia y Profesorado Univ.'!$E:$F,2,FALSE),IFERROR(VLOOKUP(D85,'5. Estudiantes y Graduados'!$E:$F,2,FALSE),IFERROR(VLOOKUP(D85,'11. Gestion Administrativa'!$E:$F,2,FALSE),IFERROR(VLOOKUP(D85,'13. Gestión Académica'!$E:$F,2,FALSE),IFERROR(VLOOKUP(D85,'8. Asegura. de la Calid. y M'!$E:$F,2,FALSE),IFERROR(VLOOKUP(D85,'6. Gestión del Conocimiento'!$E:$F,2,FALSE),IFERROR(VLOOKUP(D85,'15. Gobernabilidad y Proceso...'!$E:$F,2,FALSE),IFERROR(VLOOKUP(D85,'12. Gestión del Talento Humano'!$E:$F,2,FALSE),IFERROR(VLOOKUP(D85,'14. Internacional... de la E.S.'!$E:$F,2,FALSE),IFERROR(VLOOKUP(D85,'10. Posgrado'!$E:$F,2,FALSE),IFERROR(VLOOKUP(D85,'16. Desa. del Sistema Educ.Sup.'!$E:$F,2,FALSE),IFERROR(VLOOKUP(D85,'9. Cultura de Inno. Insti...'!$E:$F,2,FALSE),VLOOKUP(D85,'7. Lo Esencial de la Reforma U.'!$E:$F,2,0))))))))))))))))</f>
        <v>#N/A</v>
      </c>
      <c r="D86" s="31"/>
      <c r="E86" s="93"/>
      <c r="F86" s="93"/>
      <c r="G86" s="93"/>
      <c r="H86" s="76"/>
      <c r="I86" s="76"/>
      <c r="J86" s="76"/>
      <c r="K86" s="112"/>
    </row>
    <row r="87" spans="3:12">
      <c r="F87" s="93"/>
      <c r="G87" s="76"/>
      <c r="H87" s="76"/>
      <c r="I87" s="76"/>
    </row>
    <row r="88" spans="3:12" ht="30">
      <c r="C88" s="149" t="s">
        <v>44</v>
      </c>
      <c r="D88" s="149" t="s">
        <v>55</v>
      </c>
      <c r="E88" s="149" t="s">
        <v>57</v>
      </c>
      <c r="F88" s="150" t="s">
        <v>27</v>
      </c>
      <c r="G88" s="150" t="s">
        <v>131</v>
      </c>
      <c r="H88" s="149" t="s">
        <v>46</v>
      </c>
      <c r="I88" s="149" t="s">
        <v>132</v>
      </c>
      <c r="J88" s="149" t="s">
        <v>410</v>
      </c>
      <c r="K88" s="149" t="s">
        <v>411</v>
      </c>
      <c r="L88" s="149" t="s">
        <v>464</v>
      </c>
    </row>
    <row r="89" spans="3:12" hidden="1">
      <c r="C89" s="305" t="s">
        <v>1339</v>
      </c>
      <c r="D89" s="158"/>
      <c r="E89" s="96">
        <f>HLOOKUP($C89,$CB$2:$CE$3,2,0)</f>
        <v>15000</v>
      </c>
      <c r="F89" s="97">
        <f>D89*E89</f>
        <v>0</v>
      </c>
      <c r="G89" s="165"/>
      <c r="H89" s="98" t="s">
        <v>1014</v>
      </c>
      <c r="I89" s="98" t="str">
        <f>VLOOKUP(H89,Presupuesto!$B$11:$C$565,2,0)</f>
        <v>EQUIPO DE COMPUTACION</v>
      </c>
      <c r="J89" s="218" t="s">
        <v>1517</v>
      </c>
      <c r="K89" s="98" t="s">
        <v>394</v>
      </c>
      <c r="L89" s="98"/>
    </row>
    <row r="90" spans="3:12" hidden="1">
      <c r="C90" s="305" t="s">
        <v>1337</v>
      </c>
      <c r="D90" s="151"/>
      <c r="E90" s="96">
        <f>HLOOKUP($C90,$CB$2:$CE$3,2,0)</f>
        <v>35000</v>
      </c>
      <c r="F90" s="97">
        <f>D90*E90</f>
        <v>0</v>
      </c>
      <c r="G90" s="165"/>
      <c r="H90" s="101" t="s">
        <v>1014</v>
      </c>
      <c r="I90" s="101" t="str">
        <f>VLOOKUP(H90,Presupuesto!$B$11:$C$565,2,0)</f>
        <v>EQUIPO DE COMPUTACION</v>
      </c>
      <c r="J90" s="98" t="str">
        <f>$J$89</f>
        <v>Gestión Tecnologías de Información y Comunicación</v>
      </c>
      <c r="K90" s="98" t="s">
        <v>412</v>
      </c>
      <c r="L90" s="98"/>
    </row>
    <row r="91" spans="3:12" hidden="1">
      <c r="C91" s="99" t="s">
        <v>73</v>
      </c>
      <c r="D91" s="151"/>
      <c r="E91" s="100">
        <v>4000</v>
      </c>
      <c r="F91" s="97">
        <f t="shared" ref="F91:F102" si="6">D91*E91</f>
        <v>0</v>
      </c>
      <c r="G91" s="165"/>
      <c r="H91" s="101" t="s">
        <v>986</v>
      </c>
      <c r="I91" s="101" t="str">
        <f>VLOOKUP(H91,Presupuesto!$B$11:$C$565,2,0)</f>
        <v>EQUIPOS VARIOS DE OFICINA</v>
      </c>
      <c r="J91" s="98" t="str">
        <f t="shared" ref="J91:J102" si="7">$J$89</f>
        <v>Gestión Tecnologías de Información y Comunicación</v>
      </c>
      <c r="K91" s="98" t="s">
        <v>395</v>
      </c>
      <c r="L91" s="98"/>
    </row>
    <row r="92" spans="3:12" hidden="1">
      <c r="C92" s="99" t="s">
        <v>74</v>
      </c>
      <c r="D92" s="151"/>
      <c r="E92" s="100">
        <v>8000</v>
      </c>
      <c r="F92" s="97">
        <f t="shared" si="6"/>
        <v>0</v>
      </c>
      <c r="G92" s="165"/>
      <c r="H92" s="101" t="s">
        <v>1014</v>
      </c>
      <c r="I92" s="101" t="str">
        <f>VLOOKUP(H92,Presupuesto!$B$11:$C$565,2,0)</f>
        <v>EQUIPO DE COMPUTACION</v>
      </c>
      <c r="J92" s="98" t="str">
        <f t="shared" si="7"/>
        <v>Gestión Tecnologías de Información y Comunicación</v>
      </c>
      <c r="K92" s="98" t="s">
        <v>395</v>
      </c>
      <c r="L92" s="98"/>
    </row>
    <row r="93" spans="3:12" hidden="1">
      <c r="C93" s="99" t="s">
        <v>75</v>
      </c>
      <c r="D93" s="151"/>
      <c r="E93" s="100">
        <v>5000</v>
      </c>
      <c r="F93" s="97">
        <f t="shared" si="6"/>
        <v>0</v>
      </c>
      <c r="G93" s="165"/>
      <c r="H93" s="101" t="s">
        <v>1014</v>
      </c>
      <c r="I93" s="101" t="str">
        <f>VLOOKUP(H93,Presupuesto!$B$11:$C$565,2,0)</f>
        <v>EQUIPO DE COMPUTACION</v>
      </c>
      <c r="J93" s="98" t="str">
        <f t="shared" si="7"/>
        <v>Gestión Tecnologías de Información y Comunicación</v>
      </c>
      <c r="K93" s="98" t="s">
        <v>395</v>
      </c>
      <c r="L93" s="98"/>
    </row>
    <row r="94" spans="3:12" hidden="1">
      <c r="C94" s="99" t="s">
        <v>35</v>
      </c>
      <c r="D94" s="151"/>
      <c r="E94" s="100">
        <v>13000</v>
      </c>
      <c r="F94" s="97">
        <f t="shared" si="6"/>
        <v>0</v>
      </c>
      <c r="G94" s="165"/>
      <c r="H94" s="101" t="s">
        <v>1000</v>
      </c>
      <c r="I94" s="101" t="str">
        <f>VLOOKUP(H94,Presupuesto!$B$11:$C$565,2,0)</f>
        <v>EQUIPO DE TRANSPORTE TRACCION Y ELEVACION</v>
      </c>
      <c r="J94" s="98" t="str">
        <f t="shared" si="7"/>
        <v>Gestión Tecnologías de Información y Comunicación</v>
      </c>
      <c r="K94" s="98" t="s">
        <v>395</v>
      </c>
      <c r="L94" s="98"/>
    </row>
    <row r="95" spans="3:12" hidden="1">
      <c r="C95" s="99" t="s">
        <v>76</v>
      </c>
      <c r="D95" s="151"/>
      <c r="E95" s="100">
        <v>15000</v>
      </c>
      <c r="F95" s="97">
        <f t="shared" si="6"/>
        <v>0</v>
      </c>
      <c r="G95" s="165"/>
      <c r="H95" s="101" t="s">
        <v>1000</v>
      </c>
      <c r="I95" s="101" t="str">
        <f>VLOOKUP(H95,Presupuesto!$B$11:$C$565,2,0)</f>
        <v>EQUIPO DE TRANSPORTE TRACCION Y ELEVACION</v>
      </c>
      <c r="J95" s="98" t="str">
        <f t="shared" si="7"/>
        <v>Gestión Tecnologías de Información y Comunicación</v>
      </c>
      <c r="K95" s="98" t="s">
        <v>395</v>
      </c>
      <c r="L95" s="98"/>
    </row>
    <row r="96" spans="3:12" hidden="1">
      <c r="C96" s="99" t="s">
        <v>77</v>
      </c>
      <c r="D96" s="151"/>
      <c r="E96" s="100">
        <v>10000</v>
      </c>
      <c r="F96" s="97">
        <f t="shared" si="6"/>
        <v>0</v>
      </c>
      <c r="G96" s="165"/>
      <c r="H96" s="101" t="s">
        <v>1000</v>
      </c>
      <c r="I96" s="101" t="str">
        <f>VLOOKUP(H96,Presupuesto!$B$11:$C$565,2,0)</f>
        <v>EQUIPO DE TRANSPORTE TRACCION Y ELEVACION</v>
      </c>
      <c r="J96" s="98" t="str">
        <f t="shared" si="7"/>
        <v>Gestión Tecnologías de Información y Comunicación</v>
      </c>
      <c r="K96" s="98" t="s">
        <v>403</v>
      </c>
      <c r="L96" s="98"/>
    </row>
    <row r="97" spans="3:12" hidden="1">
      <c r="C97" s="99" t="s">
        <v>78</v>
      </c>
      <c r="D97" s="151"/>
      <c r="E97" s="100">
        <v>10000</v>
      </c>
      <c r="F97" s="97">
        <f t="shared" si="6"/>
        <v>0</v>
      </c>
      <c r="G97" s="165"/>
      <c r="H97" s="101" t="s">
        <v>1046</v>
      </c>
      <c r="I97" s="101" t="str">
        <f>VLOOKUP(H97,Presupuesto!$B$11:$C$565,2,0)</f>
        <v>APLICACIONES INFORMATICAS</v>
      </c>
      <c r="J97" s="98" t="str">
        <f t="shared" si="7"/>
        <v>Gestión Tecnologías de Información y Comunicación</v>
      </c>
      <c r="K97" s="98" t="s">
        <v>399</v>
      </c>
      <c r="L97" s="98"/>
    </row>
    <row r="98" spans="3:12" hidden="1">
      <c r="C98" s="109" t="s">
        <v>79</v>
      </c>
      <c r="D98" s="151"/>
      <c r="E98" s="100">
        <v>2000</v>
      </c>
      <c r="F98" s="97">
        <f t="shared" si="6"/>
        <v>0</v>
      </c>
      <c r="G98" s="165"/>
      <c r="H98" s="110" t="s">
        <v>1014</v>
      </c>
      <c r="I98" s="110" t="str">
        <f>VLOOKUP(H98,Presupuesto!$B$11:$C$565,2,0)</f>
        <v>EQUIPO DE COMPUTACION</v>
      </c>
      <c r="J98" s="98" t="str">
        <f t="shared" si="7"/>
        <v>Gestión Tecnologías de Información y Comunicación</v>
      </c>
      <c r="K98" s="98" t="s">
        <v>395</v>
      </c>
      <c r="L98" s="98"/>
    </row>
    <row r="99" spans="3:12" hidden="1">
      <c r="C99" s="109" t="s">
        <v>1482</v>
      </c>
      <c r="D99" s="151"/>
      <c r="E99" s="100">
        <v>1500</v>
      </c>
      <c r="F99" s="97">
        <f t="shared" si="6"/>
        <v>0</v>
      </c>
      <c r="G99" s="165"/>
      <c r="H99" s="110" t="s">
        <v>946</v>
      </c>
      <c r="I99" s="110" t="str">
        <f>VLOOKUP(H99,Presupuesto!$B$11:$C$565,2,0)</f>
        <v>UTILES Y MATERIALES ELECTRICOS</v>
      </c>
      <c r="J99" s="98" t="str">
        <f t="shared" si="7"/>
        <v>Gestión Tecnologías de Información y Comunicación</v>
      </c>
      <c r="K99" s="98" t="s">
        <v>395</v>
      </c>
      <c r="L99" s="98"/>
    </row>
    <row r="100" spans="3:12" hidden="1">
      <c r="C100" s="109" t="s">
        <v>80</v>
      </c>
      <c r="D100" s="151"/>
      <c r="E100" s="100">
        <v>1500</v>
      </c>
      <c r="F100" s="97">
        <f t="shared" si="6"/>
        <v>0</v>
      </c>
      <c r="G100" s="165"/>
      <c r="H100" s="110" t="s">
        <v>1014</v>
      </c>
      <c r="I100" s="110" t="str">
        <f>VLOOKUP(H100,Presupuesto!$B$11:$C$565,2,0)</f>
        <v>EQUIPO DE COMPUTACION</v>
      </c>
      <c r="J100" s="98" t="str">
        <f t="shared" si="7"/>
        <v>Gestión Tecnologías de Información y Comunicación</v>
      </c>
      <c r="K100" s="98" t="s">
        <v>395</v>
      </c>
      <c r="L100" s="98"/>
    </row>
    <row r="101" spans="3:12" hidden="1">
      <c r="C101" s="109" t="s">
        <v>81</v>
      </c>
      <c r="D101" s="151"/>
      <c r="E101" s="100">
        <v>500</v>
      </c>
      <c r="F101" s="97">
        <f t="shared" si="6"/>
        <v>0</v>
      </c>
      <c r="G101" s="165"/>
      <c r="H101" s="110" t="s">
        <v>955</v>
      </c>
      <c r="I101" s="110" t="str">
        <f>VLOOKUP(H101,Presupuesto!$B$11:$C$565,2,0)</f>
        <v>OTROS RESPUESTOS Y ACCESORIOS MENORES</v>
      </c>
      <c r="J101" s="98" t="str">
        <f t="shared" si="7"/>
        <v>Gestión Tecnologías de Información y Comunicación</v>
      </c>
      <c r="K101" s="98" t="s">
        <v>395</v>
      </c>
      <c r="L101" s="98"/>
    </row>
    <row r="102" spans="3:12" ht="15.75" hidden="1" thickBot="1">
      <c r="C102" s="102" t="s">
        <v>82</v>
      </c>
      <c r="D102" s="159"/>
      <c r="E102" s="104">
        <v>20</v>
      </c>
      <c r="F102" s="105">
        <f t="shared" si="6"/>
        <v>0</v>
      </c>
      <c r="G102" s="162"/>
      <c r="H102" s="106" t="s">
        <v>955</v>
      </c>
      <c r="I102" s="106" t="str">
        <f>VLOOKUP(H102,Presupuesto!$B$11:$C$565,2,0)</f>
        <v>OTROS RESPUESTOS Y ACCESORIOS MENORES</v>
      </c>
      <c r="J102" s="106" t="str">
        <f t="shared" si="7"/>
        <v>Gestión Tecnologías de Información y Comunicación</v>
      </c>
      <c r="K102" s="124" t="s">
        <v>394</v>
      </c>
      <c r="L102" s="124"/>
    </row>
    <row r="103" spans="3:12">
      <c r="F103" s="93"/>
      <c r="G103" s="76"/>
      <c r="H103" s="76"/>
      <c r="I103" s="76"/>
    </row>
    <row r="104" spans="3:12" ht="15.75" thickBot="1"/>
    <row r="105" spans="3:12" ht="15.75" thickBot="1">
      <c r="C105" s="29" t="s">
        <v>43</v>
      </c>
      <c r="D105" s="108">
        <f>SUM(F112:F125)</f>
        <v>0</v>
      </c>
      <c r="F105" s="70"/>
      <c r="G105" s="79"/>
      <c r="H105" s="70"/>
      <c r="I105" s="70"/>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392</v>
      </c>
      <c r="D108" s="364"/>
      <c r="E108" s="93"/>
      <c r="F108" s="93"/>
      <c r="G108" s="93"/>
      <c r="H108" s="76"/>
      <c r="I108" s="76"/>
      <c r="J108" s="76"/>
      <c r="K108" s="112"/>
    </row>
    <row r="109" spans="3:12" ht="18.75">
      <c r="C109" s="210"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c r="F110" s="93"/>
      <c r="G110" s="76"/>
      <c r="H110" s="76"/>
      <c r="I110" s="76"/>
    </row>
    <row r="111" spans="3:12" ht="30">
      <c r="C111" s="149" t="s">
        <v>44</v>
      </c>
      <c r="D111" s="149" t="s">
        <v>55</v>
      </c>
      <c r="E111" s="149" t="s">
        <v>57</v>
      </c>
      <c r="F111" s="150" t="s">
        <v>27</v>
      </c>
      <c r="G111" s="150" t="s">
        <v>131</v>
      </c>
      <c r="H111" s="149" t="s">
        <v>46</v>
      </c>
      <c r="I111" s="149" t="s">
        <v>132</v>
      </c>
      <c r="J111" s="149" t="s">
        <v>410</v>
      </c>
      <c r="K111" s="149" t="s">
        <v>411</v>
      </c>
      <c r="L111" s="149" t="s">
        <v>464</v>
      </c>
    </row>
    <row r="112" spans="3:12" hidden="1">
      <c r="C112" s="305" t="s">
        <v>1339</v>
      </c>
      <c r="D112" s="158"/>
      <c r="E112" s="96">
        <f>HLOOKUP($C112,$CB$2:$CE$3,2,0)</f>
        <v>15000</v>
      </c>
      <c r="F112" s="97">
        <f>D112*E112</f>
        <v>0</v>
      </c>
      <c r="G112" s="165"/>
      <c r="H112" s="98" t="s">
        <v>1014</v>
      </c>
      <c r="I112" s="98" t="str">
        <f>VLOOKUP(H112,Presupuesto!$B$11:$C$565,2,0)</f>
        <v>EQUIPO DE COMPUTACION</v>
      </c>
      <c r="J112" s="218" t="s">
        <v>1454</v>
      </c>
      <c r="K112" s="98" t="s">
        <v>394</v>
      </c>
      <c r="L112" s="98"/>
    </row>
    <row r="113" spans="3:12" hidden="1">
      <c r="C113" s="305" t="s">
        <v>1337</v>
      </c>
      <c r="D113" s="151"/>
      <c r="E113" s="96">
        <f>HLOOKUP($C113,$CB$2:$CE$3,2,0)</f>
        <v>35000</v>
      </c>
      <c r="F113" s="97">
        <f>D113*E113</f>
        <v>0</v>
      </c>
      <c r="G113" s="165"/>
      <c r="H113" s="101" t="s">
        <v>1014</v>
      </c>
      <c r="I113" s="101" t="str">
        <f>VLOOKUP(H113,Presupuesto!$B$11:$C$565,2,0)</f>
        <v>EQUIPO DE COMPUTACION</v>
      </c>
      <c r="J113" s="98" t="str">
        <f>$J$112</f>
        <v>Posgrado</v>
      </c>
      <c r="K113" s="98" t="s">
        <v>412</v>
      </c>
      <c r="L113" s="98"/>
    </row>
    <row r="114" spans="3:12" hidden="1">
      <c r="C114" s="99" t="s">
        <v>73</v>
      </c>
      <c r="D114" s="151"/>
      <c r="E114" s="100">
        <v>4000</v>
      </c>
      <c r="F114" s="97">
        <f t="shared" ref="F114:F125" si="8">D114*E114</f>
        <v>0</v>
      </c>
      <c r="G114" s="165"/>
      <c r="H114" s="101" t="s">
        <v>986</v>
      </c>
      <c r="I114" s="101" t="str">
        <f>VLOOKUP(H114,Presupuesto!$B$11:$C$565,2,0)</f>
        <v>EQUIPOS VARIOS DE OFICINA</v>
      </c>
      <c r="J114" s="98" t="str">
        <f t="shared" ref="J114:J124" si="9">$J$112</f>
        <v>Posgrado</v>
      </c>
      <c r="K114" s="98" t="s">
        <v>395</v>
      </c>
      <c r="L114" s="98"/>
    </row>
    <row r="115" spans="3:12" hidden="1">
      <c r="C115" s="99" t="s">
        <v>74</v>
      </c>
      <c r="D115" s="151"/>
      <c r="E115" s="100">
        <v>8000</v>
      </c>
      <c r="F115" s="97">
        <f t="shared" si="8"/>
        <v>0</v>
      </c>
      <c r="G115" s="165"/>
      <c r="H115" s="101" t="s">
        <v>1014</v>
      </c>
      <c r="I115" s="101" t="str">
        <f>VLOOKUP(H115,Presupuesto!$B$11:$C$565,2,0)</f>
        <v>EQUIPO DE COMPUTACION</v>
      </c>
      <c r="J115" s="98" t="str">
        <f t="shared" si="9"/>
        <v>Posgrado</v>
      </c>
      <c r="K115" s="98" t="s">
        <v>395</v>
      </c>
      <c r="L115" s="98"/>
    </row>
    <row r="116" spans="3:12" hidden="1">
      <c r="C116" s="99" t="s">
        <v>75</v>
      </c>
      <c r="D116" s="151"/>
      <c r="E116" s="100">
        <v>5000</v>
      </c>
      <c r="F116" s="97">
        <f t="shared" si="8"/>
        <v>0</v>
      </c>
      <c r="G116" s="165"/>
      <c r="H116" s="101" t="s">
        <v>1014</v>
      </c>
      <c r="I116" s="101" t="str">
        <f>VLOOKUP(H116,Presupuesto!$B$11:$C$565,2,0)</f>
        <v>EQUIPO DE COMPUTACION</v>
      </c>
      <c r="J116" s="98" t="str">
        <f t="shared" si="9"/>
        <v>Posgrado</v>
      </c>
      <c r="K116" s="98" t="s">
        <v>395</v>
      </c>
      <c r="L116" s="98"/>
    </row>
    <row r="117" spans="3:12" hidden="1">
      <c r="C117" s="99" t="s">
        <v>35</v>
      </c>
      <c r="D117" s="151"/>
      <c r="E117" s="100">
        <v>13000</v>
      </c>
      <c r="F117" s="97">
        <f t="shared" si="8"/>
        <v>0</v>
      </c>
      <c r="G117" s="165"/>
      <c r="H117" s="101" t="s">
        <v>1000</v>
      </c>
      <c r="I117" s="101" t="str">
        <f>VLOOKUP(H117,Presupuesto!$B$11:$C$565,2,0)</f>
        <v>EQUIPO DE TRANSPORTE TRACCION Y ELEVACION</v>
      </c>
      <c r="J117" s="98" t="str">
        <f t="shared" si="9"/>
        <v>Posgrado</v>
      </c>
      <c r="K117" s="98" t="s">
        <v>395</v>
      </c>
      <c r="L117" s="98"/>
    </row>
    <row r="118" spans="3:12" hidden="1">
      <c r="C118" s="99" t="s">
        <v>76</v>
      </c>
      <c r="D118" s="151"/>
      <c r="E118" s="100">
        <v>15000</v>
      </c>
      <c r="F118" s="97">
        <f t="shared" si="8"/>
        <v>0</v>
      </c>
      <c r="G118" s="165"/>
      <c r="H118" s="101" t="s">
        <v>1000</v>
      </c>
      <c r="I118" s="101" t="str">
        <f>VLOOKUP(H118,Presupuesto!$B$11:$C$565,2,0)</f>
        <v>EQUIPO DE TRANSPORTE TRACCION Y ELEVACION</v>
      </c>
      <c r="J118" s="98" t="str">
        <f t="shared" si="9"/>
        <v>Posgrado</v>
      </c>
      <c r="K118" s="98" t="s">
        <v>395</v>
      </c>
      <c r="L118" s="98"/>
    </row>
    <row r="119" spans="3:12" hidden="1">
      <c r="C119" s="99" t="s">
        <v>77</v>
      </c>
      <c r="D119" s="151"/>
      <c r="E119" s="100">
        <v>10000</v>
      </c>
      <c r="F119" s="97">
        <f t="shared" si="8"/>
        <v>0</v>
      </c>
      <c r="G119" s="165"/>
      <c r="H119" s="101" t="s">
        <v>1000</v>
      </c>
      <c r="I119" s="101" t="str">
        <f>VLOOKUP(H119,Presupuesto!$B$11:$C$565,2,0)</f>
        <v>EQUIPO DE TRANSPORTE TRACCION Y ELEVACION</v>
      </c>
      <c r="J119" s="98" t="str">
        <f t="shared" si="9"/>
        <v>Posgrado</v>
      </c>
      <c r="K119" s="98" t="s">
        <v>403</v>
      </c>
      <c r="L119" s="98"/>
    </row>
    <row r="120" spans="3:12" hidden="1">
      <c r="C120" s="99" t="s">
        <v>78</v>
      </c>
      <c r="D120" s="151"/>
      <c r="E120" s="100">
        <v>10000</v>
      </c>
      <c r="F120" s="97">
        <f t="shared" si="8"/>
        <v>0</v>
      </c>
      <c r="G120" s="165"/>
      <c r="H120" s="101" t="s">
        <v>1046</v>
      </c>
      <c r="I120" s="101" t="str">
        <f>VLOOKUP(H120,Presupuesto!$B$11:$C$565,2,0)</f>
        <v>APLICACIONES INFORMATICAS</v>
      </c>
      <c r="J120" s="98" t="str">
        <f t="shared" si="9"/>
        <v>Posgrado</v>
      </c>
      <c r="K120" s="98" t="s">
        <v>399</v>
      </c>
      <c r="L120" s="98"/>
    </row>
    <row r="121" spans="3:12" hidden="1">
      <c r="C121" s="109" t="s">
        <v>79</v>
      </c>
      <c r="D121" s="151"/>
      <c r="E121" s="100">
        <v>2000</v>
      </c>
      <c r="F121" s="97">
        <f t="shared" si="8"/>
        <v>0</v>
      </c>
      <c r="G121" s="165"/>
      <c r="H121" s="110" t="s">
        <v>1014</v>
      </c>
      <c r="I121" s="110" t="str">
        <f>VLOOKUP(H121,Presupuesto!$B$11:$C$565,2,0)</f>
        <v>EQUIPO DE COMPUTACION</v>
      </c>
      <c r="J121" s="98" t="str">
        <f t="shared" si="9"/>
        <v>Posgrado</v>
      </c>
      <c r="K121" s="98" t="s">
        <v>395</v>
      </c>
      <c r="L121" s="98"/>
    </row>
    <row r="122" spans="3:12" hidden="1">
      <c r="C122" s="109" t="s">
        <v>1482</v>
      </c>
      <c r="D122" s="151"/>
      <c r="E122" s="100">
        <v>1500</v>
      </c>
      <c r="F122" s="97">
        <f t="shared" si="8"/>
        <v>0</v>
      </c>
      <c r="G122" s="165"/>
      <c r="H122" s="110" t="s">
        <v>946</v>
      </c>
      <c r="I122" s="110" t="str">
        <f>VLOOKUP(H122,Presupuesto!$B$11:$C$565,2,0)</f>
        <v>UTILES Y MATERIALES ELECTRICOS</v>
      </c>
      <c r="J122" s="98" t="str">
        <f t="shared" si="9"/>
        <v>Posgrado</v>
      </c>
      <c r="K122" s="98" t="s">
        <v>395</v>
      </c>
      <c r="L122" s="98"/>
    </row>
    <row r="123" spans="3:12" hidden="1">
      <c r="C123" s="109" t="s">
        <v>80</v>
      </c>
      <c r="D123" s="151"/>
      <c r="E123" s="100">
        <v>1500</v>
      </c>
      <c r="F123" s="97">
        <f t="shared" si="8"/>
        <v>0</v>
      </c>
      <c r="G123" s="165"/>
      <c r="H123" s="110" t="s">
        <v>1014</v>
      </c>
      <c r="I123" s="110" t="str">
        <f>VLOOKUP(H123,Presupuesto!$B$11:$C$565,2,0)</f>
        <v>EQUIPO DE COMPUTACION</v>
      </c>
      <c r="J123" s="98" t="str">
        <f t="shared" si="9"/>
        <v>Posgrado</v>
      </c>
      <c r="K123" s="98" t="s">
        <v>395</v>
      </c>
      <c r="L123" s="98"/>
    </row>
    <row r="124" spans="3:12" hidden="1">
      <c r="C124" s="109" t="s">
        <v>81</v>
      </c>
      <c r="D124" s="151"/>
      <c r="E124" s="100">
        <v>500</v>
      </c>
      <c r="F124" s="97">
        <f t="shared" si="8"/>
        <v>0</v>
      </c>
      <c r="G124" s="165"/>
      <c r="H124" s="110" t="s">
        <v>955</v>
      </c>
      <c r="I124" s="110" t="str">
        <f>VLOOKUP(H124,Presupuesto!$B$11:$C$565,2,0)</f>
        <v>OTROS RESPUESTOS Y ACCESORIOS MENORES</v>
      </c>
      <c r="J124" s="98" t="str">
        <f t="shared" si="9"/>
        <v>Posgrado</v>
      </c>
      <c r="K124" s="98" t="s">
        <v>395</v>
      </c>
      <c r="L124" s="98"/>
    </row>
    <row r="125" spans="3:12" ht="15.75" hidden="1" thickBot="1">
      <c r="C125" s="102" t="s">
        <v>82</v>
      </c>
      <c r="D125" s="159"/>
      <c r="E125" s="104">
        <v>20</v>
      </c>
      <c r="F125" s="105">
        <f t="shared" si="8"/>
        <v>0</v>
      </c>
      <c r="G125" s="162"/>
      <c r="H125" s="106" t="s">
        <v>955</v>
      </c>
      <c r="I125" s="106" t="str">
        <f>VLOOKUP(H125,Presupuesto!$B$11:$C$565,2,0)</f>
        <v>OTROS RESPUESTOS Y ACCESORIOS MENORES</v>
      </c>
      <c r="J125" s="106" t="str">
        <f>$J$112</f>
        <v>Posgrado</v>
      </c>
      <c r="K125" s="124" t="s">
        <v>394</v>
      </c>
      <c r="L125" s="124"/>
    </row>
    <row r="127" spans="3:12" ht="15.75" thickBot="1"/>
    <row r="128" spans="3:12" ht="15.75" thickBot="1">
      <c r="C128" s="29" t="s">
        <v>43</v>
      </c>
      <c r="D128" s="108">
        <f>SUM(F135:F148)</f>
        <v>0</v>
      </c>
      <c r="F128" s="70"/>
      <c r="G128" s="79"/>
      <c r="H128" s="70"/>
      <c r="I128" s="70"/>
    </row>
    <row r="129" spans="3:12">
      <c r="C129" s="70"/>
      <c r="D129" s="31"/>
      <c r="E129" s="93"/>
      <c r="F129" s="93"/>
      <c r="G129" s="93"/>
      <c r="H129" s="76"/>
      <c r="I129" s="76"/>
      <c r="J129" s="76"/>
      <c r="K129" s="112"/>
    </row>
    <row r="130" spans="3:12">
      <c r="C130" s="70"/>
      <c r="D130" s="31"/>
      <c r="E130" s="93"/>
      <c r="F130" s="93"/>
      <c r="G130" s="93"/>
      <c r="H130" s="76"/>
      <c r="I130" s="76"/>
      <c r="J130" s="76"/>
      <c r="K130" s="112"/>
    </row>
    <row r="131" spans="3:12" ht="15.75">
      <c r="C131" s="202" t="s">
        <v>392</v>
      </c>
      <c r="D131" s="364"/>
      <c r="E131" s="93"/>
      <c r="F131" s="93"/>
      <c r="G131" s="93"/>
      <c r="H131" s="76"/>
      <c r="I131" s="76"/>
      <c r="J131" s="76"/>
      <c r="K131" s="112"/>
    </row>
    <row r="132" spans="3:12" ht="18.75">
      <c r="C132" s="210" t="e">
        <f>IFERROR(VLOOKUP(D131,'1. Desarrollo e Innov. Curricu.'!$E:$F,2,FALSE),IFERROR(VLOOKUP(D131,'2. Investigación Científica'!$E:$F,2,FALSE),IFERROR(VLOOKUP(D131,'3. Vinculación Univ. Sociedad'!$E:$F,2,FALSE),IFERROR(VLOOKUP(D131,'4. Docencia y Profesorado Univ.'!$E:$F,2,FALSE),IFERROR(VLOOKUP(D131,'5. Estudiantes y Graduados'!$E:$F,2,FALSE),IFERROR(VLOOKUP(D131,'11. Gestion Administrativa'!$E:$F,2,FALSE),IFERROR(VLOOKUP(D131,'13. Gestión Académica'!$E:$F,2,FALSE),IFERROR(VLOOKUP(D131,'8. Asegura. de la Calid. y M'!$E:$F,2,FALSE),IFERROR(VLOOKUP(D131,'6. Gestión del Conocimiento'!$E:$F,2,FALSE),IFERROR(VLOOKUP(D131,'15. Gobernabilidad y Proceso...'!$E:$F,2,FALSE),IFERROR(VLOOKUP(D131,'12. Gestión del Talento Humano'!$E:$F,2,FALSE),IFERROR(VLOOKUP(D131,'14. Internacional... de la E.S.'!$E:$F,2,FALSE),IFERROR(VLOOKUP(D131,'10. Posgrado'!$E:$F,2,FALSE),IFERROR(VLOOKUP(D131,'16. Desa. del Sistema Educ.Sup.'!$E:$F,2,FALSE),IFERROR(VLOOKUP(D131,'9. Cultura de Inno. Insti...'!$E:$F,2,FALSE),VLOOKUP(D131,'7. Lo Esencial de la Reforma U.'!$E:$F,2,0))))))))))))))))</f>
        <v>#N/A</v>
      </c>
      <c r="D132" s="31"/>
      <c r="E132" s="93"/>
      <c r="F132" s="93"/>
      <c r="G132" s="93"/>
      <c r="H132" s="76"/>
      <c r="I132" s="76"/>
      <c r="J132" s="76"/>
      <c r="K132" s="112"/>
    </row>
    <row r="133" spans="3:12">
      <c r="F133" s="93"/>
      <c r="G133" s="76"/>
      <c r="H133" s="76"/>
      <c r="I133" s="76"/>
    </row>
    <row r="134" spans="3:12" ht="30">
      <c r="C134" s="149" t="s">
        <v>44</v>
      </c>
      <c r="D134" s="149" t="s">
        <v>55</v>
      </c>
      <c r="E134" s="149" t="s">
        <v>57</v>
      </c>
      <c r="F134" s="150" t="s">
        <v>27</v>
      </c>
      <c r="G134" s="150" t="s">
        <v>131</v>
      </c>
      <c r="H134" s="149" t="s">
        <v>46</v>
      </c>
      <c r="I134" s="149" t="s">
        <v>132</v>
      </c>
      <c r="J134" s="149" t="s">
        <v>410</v>
      </c>
      <c r="K134" s="149" t="s">
        <v>411</v>
      </c>
      <c r="L134" s="149" t="s">
        <v>464</v>
      </c>
    </row>
    <row r="135" spans="3:12" hidden="1">
      <c r="C135" s="305" t="s">
        <v>1339</v>
      </c>
      <c r="D135" s="158"/>
      <c r="E135" s="96">
        <f>HLOOKUP($C135,$CB$2:$CE$3,2,0)</f>
        <v>15000</v>
      </c>
      <c r="F135" s="97">
        <f>D135*E135</f>
        <v>0</v>
      </c>
      <c r="G135" s="165"/>
      <c r="H135" s="98" t="s">
        <v>1014</v>
      </c>
      <c r="I135" s="98" t="str">
        <f>VLOOKUP(H135,Presupuesto!$B$11:$C$565,2,0)</f>
        <v>EQUIPO DE COMPUTACION</v>
      </c>
      <c r="J135" s="218" t="s">
        <v>1454</v>
      </c>
      <c r="K135" s="98" t="s">
        <v>394</v>
      </c>
      <c r="L135" s="98"/>
    </row>
    <row r="136" spans="3:12" hidden="1">
      <c r="C136" s="305" t="s">
        <v>1337</v>
      </c>
      <c r="D136" s="151"/>
      <c r="E136" s="96">
        <f>HLOOKUP($C136,$CB$2:$CE$3,2,0)</f>
        <v>35000</v>
      </c>
      <c r="F136" s="97">
        <f>D136*E136</f>
        <v>0</v>
      </c>
      <c r="G136" s="165"/>
      <c r="H136" s="101" t="s">
        <v>1014</v>
      </c>
      <c r="I136" s="101" t="str">
        <f>VLOOKUP(H136,Presupuesto!$B$11:$C$565,2,0)</f>
        <v>EQUIPO DE COMPUTACION</v>
      </c>
      <c r="J136" s="98" t="str">
        <f>$J$135</f>
        <v>Posgrado</v>
      </c>
      <c r="K136" s="98" t="s">
        <v>412</v>
      </c>
      <c r="L136" s="98"/>
    </row>
    <row r="137" spans="3:12" hidden="1">
      <c r="C137" s="99" t="s">
        <v>73</v>
      </c>
      <c r="D137" s="151"/>
      <c r="E137" s="100">
        <v>4000</v>
      </c>
      <c r="F137" s="97">
        <f t="shared" ref="F137:F148" si="10">D137*E137</f>
        <v>0</v>
      </c>
      <c r="G137" s="165"/>
      <c r="H137" s="101" t="s">
        <v>986</v>
      </c>
      <c r="I137" s="101" t="str">
        <f>VLOOKUP(H137,Presupuesto!$B$11:$C$565,2,0)</f>
        <v>EQUIPOS VARIOS DE OFICINA</v>
      </c>
      <c r="J137" s="98" t="str">
        <f t="shared" ref="J137:J148" si="11">$J$135</f>
        <v>Posgrado</v>
      </c>
      <c r="K137" s="98" t="s">
        <v>395</v>
      </c>
      <c r="L137" s="98"/>
    </row>
    <row r="138" spans="3:12" hidden="1">
      <c r="C138" s="99" t="s">
        <v>74</v>
      </c>
      <c r="D138" s="151"/>
      <c r="E138" s="100">
        <v>8000</v>
      </c>
      <c r="F138" s="97">
        <f t="shared" si="10"/>
        <v>0</v>
      </c>
      <c r="G138" s="165"/>
      <c r="H138" s="101" t="s">
        <v>1014</v>
      </c>
      <c r="I138" s="101" t="str">
        <f>VLOOKUP(H138,Presupuesto!$B$11:$C$565,2,0)</f>
        <v>EQUIPO DE COMPUTACION</v>
      </c>
      <c r="J138" s="98" t="str">
        <f t="shared" si="11"/>
        <v>Posgrado</v>
      </c>
      <c r="K138" s="98" t="s">
        <v>395</v>
      </c>
      <c r="L138" s="98"/>
    </row>
    <row r="139" spans="3:12" hidden="1">
      <c r="C139" s="99" t="s">
        <v>75</v>
      </c>
      <c r="D139" s="151"/>
      <c r="E139" s="100">
        <v>5000</v>
      </c>
      <c r="F139" s="97">
        <f t="shared" si="10"/>
        <v>0</v>
      </c>
      <c r="G139" s="165"/>
      <c r="H139" s="101" t="s">
        <v>1014</v>
      </c>
      <c r="I139" s="101" t="str">
        <f>VLOOKUP(H139,Presupuesto!$B$11:$C$565,2,0)</f>
        <v>EQUIPO DE COMPUTACION</v>
      </c>
      <c r="J139" s="98" t="str">
        <f t="shared" si="11"/>
        <v>Posgrado</v>
      </c>
      <c r="K139" s="98" t="s">
        <v>395</v>
      </c>
      <c r="L139" s="98"/>
    </row>
    <row r="140" spans="3:12" hidden="1">
      <c r="C140" s="99" t="s">
        <v>35</v>
      </c>
      <c r="D140" s="151"/>
      <c r="E140" s="100">
        <v>13000</v>
      </c>
      <c r="F140" s="97">
        <f t="shared" si="10"/>
        <v>0</v>
      </c>
      <c r="G140" s="165"/>
      <c r="H140" s="101" t="s">
        <v>1000</v>
      </c>
      <c r="I140" s="101" t="str">
        <f>VLOOKUP(H140,Presupuesto!$B$11:$C$565,2,0)</f>
        <v>EQUIPO DE TRANSPORTE TRACCION Y ELEVACION</v>
      </c>
      <c r="J140" s="98" t="str">
        <f t="shared" si="11"/>
        <v>Posgrado</v>
      </c>
      <c r="K140" s="98" t="s">
        <v>395</v>
      </c>
      <c r="L140" s="98"/>
    </row>
    <row r="141" spans="3:12" hidden="1">
      <c r="C141" s="99" t="s">
        <v>76</v>
      </c>
      <c r="D141" s="151"/>
      <c r="E141" s="100">
        <v>15000</v>
      </c>
      <c r="F141" s="97">
        <f t="shared" si="10"/>
        <v>0</v>
      </c>
      <c r="G141" s="165"/>
      <c r="H141" s="101" t="s">
        <v>1000</v>
      </c>
      <c r="I141" s="101" t="str">
        <f>VLOOKUP(H141,Presupuesto!$B$11:$C$565,2,0)</f>
        <v>EQUIPO DE TRANSPORTE TRACCION Y ELEVACION</v>
      </c>
      <c r="J141" s="98" t="str">
        <f t="shared" si="11"/>
        <v>Posgrado</v>
      </c>
      <c r="K141" s="98" t="s">
        <v>395</v>
      </c>
      <c r="L141" s="98"/>
    </row>
    <row r="142" spans="3:12" hidden="1">
      <c r="C142" s="99" t="s">
        <v>77</v>
      </c>
      <c r="D142" s="151"/>
      <c r="E142" s="100">
        <v>10000</v>
      </c>
      <c r="F142" s="97">
        <f t="shared" si="10"/>
        <v>0</v>
      </c>
      <c r="G142" s="165"/>
      <c r="H142" s="101" t="s">
        <v>1000</v>
      </c>
      <c r="I142" s="101" t="str">
        <f>VLOOKUP(H142,Presupuesto!$B$11:$C$565,2,0)</f>
        <v>EQUIPO DE TRANSPORTE TRACCION Y ELEVACION</v>
      </c>
      <c r="J142" s="98" t="str">
        <f t="shared" si="11"/>
        <v>Posgrado</v>
      </c>
      <c r="K142" s="98" t="s">
        <v>403</v>
      </c>
      <c r="L142" s="98"/>
    </row>
    <row r="143" spans="3:12" hidden="1">
      <c r="C143" s="99" t="s">
        <v>78</v>
      </c>
      <c r="D143" s="151"/>
      <c r="E143" s="100">
        <v>10000</v>
      </c>
      <c r="F143" s="97">
        <f t="shared" si="10"/>
        <v>0</v>
      </c>
      <c r="G143" s="165"/>
      <c r="H143" s="101" t="s">
        <v>1046</v>
      </c>
      <c r="I143" s="101" t="str">
        <f>VLOOKUP(H143,Presupuesto!$B$11:$C$565,2,0)</f>
        <v>APLICACIONES INFORMATICAS</v>
      </c>
      <c r="J143" s="98" t="str">
        <f t="shared" si="11"/>
        <v>Posgrado</v>
      </c>
      <c r="K143" s="98" t="s">
        <v>399</v>
      </c>
      <c r="L143" s="98"/>
    </row>
    <row r="144" spans="3:12" hidden="1">
      <c r="C144" s="109" t="s">
        <v>79</v>
      </c>
      <c r="D144" s="151"/>
      <c r="E144" s="100">
        <v>2000</v>
      </c>
      <c r="F144" s="97">
        <f t="shared" si="10"/>
        <v>0</v>
      </c>
      <c r="G144" s="165"/>
      <c r="H144" s="110" t="s">
        <v>1014</v>
      </c>
      <c r="I144" s="110" t="str">
        <f>VLOOKUP(H144,Presupuesto!$B$11:$C$565,2,0)</f>
        <v>EQUIPO DE COMPUTACION</v>
      </c>
      <c r="J144" s="98" t="str">
        <f t="shared" si="11"/>
        <v>Posgrado</v>
      </c>
      <c r="K144" s="98" t="s">
        <v>395</v>
      </c>
      <c r="L144" s="98"/>
    </row>
    <row r="145" spans="3:12" hidden="1">
      <c r="C145" s="109" t="s">
        <v>1482</v>
      </c>
      <c r="D145" s="151"/>
      <c r="E145" s="100">
        <v>1500</v>
      </c>
      <c r="F145" s="97">
        <f t="shared" si="10"/>
        <v>0</v>
      </c>
      <c r="G145" s="165"/>
      <c r="H145" s="110" t="s">
        <v>946</v>
      </c>
      <c r="I145" s="110" t="str">
        <f>VLOOKUP(H145,Presupuesto!$B$11:$C$565,2,0)</f>
        <v>UTILES Y MATERIALES ELECTRICOS</v>
      </c>
      <c r="J145" s="98" t="str">
        <f t="shared" si="11"/>
        <v>Posgrado</v>
      </c>
      <c r="K145" s="98" t="s">
        <v>395</v>
      </c>
      <c r="L145" s="98"/>
    </row>
    <row r="146" spans="3:12" hidden="1">
      <c r="C146" s="109" t="s">
        <v>80</v>
      </c>
      <c r="D146" s="151"/>
      <c r="E146" s="100">
        <v>1500</v>
      </c>
      <c r="F146" s="97">
        <f t="shared" si="10"/>
        <v>0</v>
      </c>
      <c r="G146" s="165"/>
      <c r="H146" s="110" t="s">
        <v>1014</v>
      </c>
      <c r="I146" s="110" t="str">
        <f>VLOOKUP(H146,Presupuesto!$B$11:$C$565,2,0)</f>
        <v>EQUIPO DE COMPUTACION</v>
      </c>
      <c r="J146" s="98" t="str">
        <f t="shared" si="11"/>
        <v>Posgrado</v>
      </c>
      <c r="K146" s="98" t="s">
        <v>395</v>
      </c>
      <c r="L146" s="98"/>
    </row>
    <row r="147" spans="3:12" hidden="1">
      <c r="C147" s="109" t="s">
        <v>81</v>
      </c>
      <c r="D147" s="151"/>
      <c r="E147" s="100">
        <v>500</v>
      </c>
      <c r="F147" s="97">
        <f t="shared" si="10"/>
        <v>0</v>
      </c>
      <c r="G147" s="165"/>
      <c r="H147" s="110" t="s">
        <v>955</v>
      </c>
      <c r="I147" s="110" t="str">
        <f>VLOOKUP(H147,Presupuesto!$B$11:$C$565,2,0)</f>
        <v>OTROS RESPUESTOS Y ACCESORIOS MENORES</v>
      </c>
      <c r="J147" s="98" t="str">
        <f t="shared" si="11"/>
        <v>Posgrado</v>
      </c>
      <c r="K147" s="98" t="s">
        <v>395</v>
      </c>
      <c r="L147" s="98"/>
    </row>
    <row r="148" spans="3:12" ht="15.75" hidden="1" thickBot="1">
      <c r="C148" s="102" t="s">
        <v>82</v>
      </c>
      <c r="D148" s="159"/>
      <c r="E148" s="104">
        <v>20</v>
      </c>
      <c r="F148" s="105">
        <f t="shared" si="10"/>
        <v>0</v>
      </c>
      <c r="G148" s="162"/>
      <c r="H148" s="106" t="s">
        <v>955</v>
      </c>
      <c r="I148" s="106" t="str">
        <f>VLOOKUP(H148,Presupuesto!$B$11:$C$565,2,0)</f>
        <v>OTROS RESPUESTOS Y ACCESORIOS MENORES</v>
      </c>
      <c r="J148" s="106" t="str">
        <f t="shared" si="11"/>
        <v>Posgrado</v>
      </c>
      <c r="K148" s="124" t="s">
        <v>394</v>
      </c>
      <c r="L148" s="124"/>
    </row>
    <row r="149" spans="3:12">
      <c r="F149" s="93"/>
      <c r="G149" s="76"/>
      <c r="H149" s="76"/>
      <c r="I149" s="76"/>
    </row>
    <row r="150" spans="3:12" ht="15.75" thickBot="1"/>
    <row r="151" spans="3:12" ht="15.75" thickBot="1">
      <c r="C151" s="29" t="s">
        <v>43</v>
      </c>
      <c r="D151" s="108">
        <f>SUM(F158:F171)</f>
        <v>0</v>
      </c>
      <c r="F151" s="70"/>
      <c r="G151" s="79"/>
      <c r="H151" s="70"/>
      <c r="I151" s="70"/>
    </row>
    <row r="152" spans="3:12">
      <c r="C152" s="70"/>
      <c r="D152" s="31"/>
      <c r="E152" s="93"/>
      <c r="F152" s="93"/>
      <c r="G152" s="93"/>
      <c r="H152" s="76"/>
      <c r="I152" s="76"/>
      <c r="J152" s="76"/>
      <c r="K152" s="112"/>
    </row>
    <row r="153" spans="3:12">
      <c r="C153" s="70"/>
      <c r="D153" s="31"/>
      <c r="E153" s="93"/>
      <c r="F153" s="93"/>
      <c r="G153" s="93"/>
      <c r="H153" s="76"/>
      <c r="I153" s="76"/>
      <c r="J153" s="76"/>
      <c r="K153" s="112"/>
    </row>
    <row r="154" spans="3:12" ht="15.75">
      <c r="C154" s="202" t="s">
        <v>392</v>
      </c>
      <c r="D154" s="364"/>
      <c r="E154" s="93"/>
      <c r="F154" s="93"/>
      <c r="G154" s="93"/>
      <c r="H154" s="76"/>
      <c r="I154" s="76"/>
      <c r="J154" s="76"/>
      <c r="K154" s="112"/>
    </row>
    <row r="155" spans="3:12" ht="18.75">
      <c r="C155" s="210" t="e">
        <f>IFERROR(VLOOKUP(D154,'1. Desarrollo e Innov. Curricu.'!$E:$F,2,FALSE),IFERROR(VLOOKUP(D154,'2. Investigación Científica'!$E:$F,2,FALSE),IFERROR(VLOOKUP(D154,'3. Vinculación Univ. Sociedad'!$E:$F,2,FALSE),IFERROR(VLOOKUP(D154,'4. Docencia y Profesorado Univ.'!$E:$F,2,FALSE),IFERROR(VLOOKUP(D154,'5. Estudiantes y Graduados'!$E:$F,2,FALSE),IFERROR(VLOOKUP(D154,'11. Gestion Administrativa'!$E:$F,2,FALSE),IFERROR(VLOOKUP(D154,'13. Gestión Académica'!$E:$F,2,FALSE),IFERROR(VLOOKUP(D154,'8. Asegura. de la Calid. y M'!$E:$F,2,FALSE),IFERROR(VLOOKUP(D154,'6. Gestión del Conocimiento'!$E:$F,2,FALSE),IFERROR(VLOOKUP(D154,'15. Gobernabilidad y Proceso...'!$E:$F,2,FALSE),IFERROR(VLOOKUP(D154,'12. Gestión del Talento Humano'!$E:$F,2,FALSE),IFERROR(VLOOKUP(D154,'14. Internacional... de la E.S.'!$E:$F,2,FALSE),IFERROR(VLOOKUP(D154,'10. Posgrado'!$E:$F,2,FALSE),IFERROR(VLOOKUP(D154,'16. Desa. del Sistema Educ.Sup.'!$E:$F,2,FALSE),IFERROR(VLOOKUP(D154,'9. Cultura de Inno. Insti...'!$E:$F,2,FALSE),VLOOKUP(D154,'7. Lo Esencial de la Reforma U.'!$E:$F,2,0))))))))))))))))</f>
        <v>#N/A</v>
      </c>
      <c r="D155" s="31"/>
      <c r="E155" s="93"/>
      <c r="F155" s="93"/>
      <c r="G155" s="93"/>
      <c r="H155" s="76"/>
      <c r="I155" s="76"/>
      <c r="J155" s="76"/>
      <c r="K155" s="112"/>
    </row>
    <row r="156" spans="3:12">
      <c r="F156" s="93"/>
      <c r="G156" s="76"/>
      <c r="H156" s="76"/>
      <c r="I156" s="76"/>
    </row>
    <row r="157" spans="3:12" ht="30">
      <c r="C157" s="149" t="s">
        <v>44</v>
      </c>
      <c r="D157" s="149" t="s">
        <v>55</v>
      </c>
      <c r="E157" s="149" t="s">
        <v>57</v>
      </c>
      <c r="F157" s="150" t="s">
        <v>27</v>
      </c>
      <c r="G157" s="150" t="s">
        <v>131</v>
      </c>
      <c r="H157" s="149" t="s">
        <v>46</v>
      </c>
      <c r="I157" s="149" t="s">
        <v>132</v>
      </c>
      <c r="J157" s="149" t="s">
        <v>410</v>
      </c>
      <c r="K157" s="149" t="s">
        <v>411</v>
      </c>
      <c r="L157" s="149" t="s">
        <v>464</v>
      </c>
    </row>
    <row r="158" spans="3:12" hidden="1">
      <c r="C158" s="305" t="s">
        <v>1339</v>
      </c>
      <c r="D158" s="158"/>
      <c r="E158" s="96">
        <f>HLOOKUP($C158,$CB$2:$CE$3,2,0)</f>
        <v>15000</v>
      </c>
      <c r="F158" s="97">
        <f>D158*E158</f>
        <v>0</v>
      </c>
      <c r="G158" s="165"/>
      <c r="H158" s="98" t="s">
        <v>1014</v>
      </c>
      <c r="I158" s="98" t="str">
        <f>VLOOKUP(H158,Presupuesto!$B$11:$C$565,2,0)</f>
        <v>EQUIPO DE COMPUTACION</v>
      </c>
      <c r="J158" s="218" t="s">
        <v>1454</v>
      </c>
      <c r="K158" s="98" t="s">
        <v>394</v>
      </c>
      <c r="L158" s="98"/>
    </row>
    <row r="159" spans="3:12" hidden="1">
      <c r="C159" s="305" t="s">
        <v>1337</v>
      </c>
      <c r="D159" s="151"/>
      <c r="E159" s="96">
        <f>HLOOKUP($C159,$CB$2:$CE$3,2,0)</f>
        <v>35000</v>
      </c>
      <c r="F159" s="97">
        <f>D159*E159</f>
        <v>0</v>
      </c>
      <c r="G159" s="165"/>
      <c r="H159" s="101" t="s">
        <v>1014</v>
      </c>
      <c r="I159" s="101" t="str">
        <f>VLOOKUP(H159,Presupuesto!$B$11:$C$565,2,0)</f>
        <v>EQUIPO DE COMPUTACION</v>
      </c>
      <c r="J159" s="98" t="str">
        <f>$J$158</f>
        <v>Posgrado</v>
      </c>
      <c r="K159" s="98" t="s">
        <v>412</v>
      </c>
      <c r="L159" s="98"/>
    </row>
    <row r="160" spans="3:12" hidden="1">
      <c r="C160" s="99" t="s">
        <v>73</v>
      </c>
      <c r="D160" s="151"/>
      <c r="E160" s="100">
        <v>4000</v>
      </c>
      <c r="F160" s="97">
        <f t="shared" ref="F160:F171" si="12">D160*E160</f>
        <v>0</v>
      </c>
      <c r="G160" s="165"/>
      <c r="H160" s="101" t="s">
        <v>986</v>
      </c>
      <c r="I160" s="101" t="str">
        <f>VLOOKUP(H160,Presupuesto!$B$11:$C$565,2,0)</f>
        <v>EQUIPOS VARIOS DE OFICINA</v>
      </c>
      <c r="J160" s="98" t="str">
        <f t="shared" ref="J160:J171" si="13">$J$158</f>
        <v>Posgrado</v>
      </c>
      <c r="K160" s="98" t="s">
        <v>395</v>
      </c>
      <c r="L160" s="98"/>
    </row>
    <row r="161" spans="3:12" hidden="1">
      <c r="C161" s="99" t="s">
        <v>74</v>
      </c>
      <c r="D161" s="151"/>
      <c r="E161" s="100">
        <v>8000</v>
      </c>
      <c r="F161" s="97">
        <f t="shared" si="12"/>
        <v>0</v>
      </c>
      <c r="G161" s="165"/>
      <c r="H161" s="101" t="s">
        <v>1014</v>
      </c>
      <c r="I161" s="101" t="str">
        <f>VLOOKUP(H161,Presupuesto!$B$11:$C$565,2,0)</f>
        <v>EQUIPO DE COMPUTACION</v>
      </c>
      <c r="J161" s="98" t="str">
        <f t="shared" si="13"/>
        <v>Posgrado</v>
      </c>
      <c r="K161" s="98" t="s">
        <v>395</v>
      </c>
      <c r="L161" s="98"/>
    </row>
    <row r="162" spans="3:12" hidden="1">
      <c r="C162" s="99" t="s">
        <v>75</v>
      </c>
      <c r="D162" s="151"/>
      <c r="E162" s="100">
        <v>5000</v>
      </c>
      <c r="F162" s="97">
        <f t="shared" si="12"/>
        <v>0</v>
      </c>
      <c r="G162" s="165"/>
      <c r="H162" s="101" t="s">
        <v>1014</v>
      </c>
      <c r="I162" s="101" t="str">
        <f>VLOOKUP(H162,Presupuesto!$B$11:$C$565,2,0)</f>
        <v>EQUIPO DE COMPUTACION</v>
      </c>
      <c r="J162" s="98" t="str">
        <f t="shared" si="13"/>
        <v>Posgrado</v>
      </c>
      <c r="K162" s="98" t="s">
        <v>395</v>
      </c>
      <c r="L162" s="98"/>
    </row>
    <row r="163" spans="3:12" hidden="1">
      <c r="C163" s="99" t="s">
        <v>35</v>
      </c>
      <c r="D163" s="151"/>
      <c r="E163" s="100">
        <v>13000</v>
      </c>
      <c r="F163" s="97">
        <f t="shared" si="12"/>
        <v>0</v>
      </c>
      <c r="G163" s="165"/>
      <c r="H163" s="101" t="s">
        <v>1000</v>
      </c>
      <c r="I163" s="101" t="str">
        <f>VLOOKUP(H163,Presupuesto!$B$11:$C$565,2,0)</f>
        <v>EQUIPO DE TRANSPORTE TRACCION Y ELEVACION</v>
      </c>
      <c r="J163" s="98" t="str">
        <f t="shared" si="13"/>
        <v>Posgrado</v>
      </c>
      <c r="K163" s="98" t="s">
        <v>395</v>
      </c>
      <c r="L163" s="98"/>
    </row>
    <row r="164" spans="3:12" hidden="1">
      <c r="C164" s="99" t="s">
        <v>76</v>
      </c>
      <c r="D164" s="151"/>
      <c r="E164" s="100">
        <v>15000</v>
      </c>
      <c r="F164" s="97">
        <f t="shared" si="12"/>
        <v>0</v>
      </c>
      <c r="G164" s="165"/>
      <c r="H164" s="101" t="s">
        <v>1000</v>
      </c>
      <c r="I164" s="101" t="str">
        <f>VLOOKUP(H164,Presupuesto!$B$11:$C$565,2,0)</f>
        <v>EQUIPO DE TRANSPORTE TRACCION Y ELEVACION</v>
      </c>
      <c r="J164" s="98" t="str">
        <f t="shared" si="13"/>
        <v>Posgrado</v>
      </c>
      <c r="K164" s="98" t="s">
        <v>395</v>
      </c>
      <c r="L164" s="98"/>
    </row>
    <row r="165" spans="3:12" hidden="1">
      <c r="C165" s="99" t="s">
        <v>77</v>
      </c>
      <c r="D165" s="151"/>
      <c r="E165" s="100">
        <v>10000</v>
      </c>
      <c r="F165" s="97">
        <f t="shared" si="12"/>
        <v>0</v>
      </c>
      <c r="G165" s="165"/>
      <c r="H165" s="101" t="s">
        <v>1000</v>
      </c>
      <c r="I165" s="101" t="str">
        <f>VLOOKUP(H165,Presupuesto!$B$11:$C$565,2,0)</f>
        <v>EQUIPO DE TRANSPORTE TRACCION Y ELEVACION</v>
      </c>
      <c r="J165" s="98" t="str">
        <f t="shared" si="13"/>
        <v>Posgrado</v>
      </c>
      <c r="K165" s="98" t="s">
        <v>403</v>
      </c>
      <c r="L165" s="98"/>
    </row>
    <row r="166" spans="3:12" hidden="1">
      <c r="C166" s="99" t="s">
        <v>78</v>
      </c>
      <c r="D166" s="151"/>
      <c r="E166" s="100">
        <v>10000</v>
      </c>
      <c r="F166" s="97">
        <f t="shared" si="12"/>
        <v>0</v>
      </c>
      <c r="G166" s="165"/>
      <c r="H166" s="101" t="s">
        <v>1046</v>
      </c>
      <c r="I166" s="101" t="str">
        <f>VLOOKUP(H166,Presupuesto!$B$11:$C$565,2,0)</f>
        <v>APLICACIONES INFORMATICAS</v>
      </c>
      <c r="J166" s="98" t="str">
        <f t="shared" si="13"/>
        <v>Posgrado</v>
      </c>
      <c r="K166" s="98" t="s">
        <v>399</v>
      </c>
      <c r="L166" s="98"/>
    </row>
    <row r="167" spans="3:12" hidden="1">
      <c r="C167" s="109" t="s">
        <v>79</v>
      </c>
      <c r="D167" s="151"/>
      <c r="E167" s="100">
        <v>2000</v>
      </c>
      <c r="F167" s="97">
        <f t="shared" si="12"/>
        <v>0</v>
      </c>
      <c r="G167" s="165"/>
      <c r="H167" s="110" t="s">
        <v>1014</v>
      </c>
      <c r="I167" s="110" t="str">
        <f>VLOOKUP(H167,Presupuesto!$B$11:$C$565,2,0)</f>
        <v>EQUIPO DE COMPUTACION</v>
      </c>
      <c r="J167" s="98" t="str">
        <f t="shared" si="13"/>
        <v>Posgrado</v>
      </c>
      <c r="K167" s="98" t="s">
        <v>395</v>
      </c>
      <c r="L167" s="98"/>
    </row>
    <row r="168" spans="3:12" hidden="1">
      <c r="C168" s="109" t="s">
        <v>1482</v>
      </c>
      <c r="D168" s="151"/>
      <c r="E168" s="100">
        <v>1500</v>
      </c>
      <c r="F168" s="97">
        <f t="shared" si="12"/>
        <v>0</v>
      </c>
      <c r="G168" s="165"/>
      <c r="H168" s="110" t="s">
        <v>946</v>
      </c>
      <c r="I168" s="110" t="str">
        <f>VLOOKUP(H168,Presupuesto!$B$11:$C$565,2,0)</f>
        <v>UTILES Y MATERIALES ELECTRICOS</v>
      </c>
      <c r="J168" s="98" t="str">
        <f t="shared" si="13"/>
        <v>Posgrado</v>
      </c>
      <c r="K168" s="98" t="s">
        <v>395</v>
      </c>
      <c r="L168" s="98"/>
    </row>
    <row r="169" spans="3:12" hidden="1">
      <c r="C169" s="109" t="s">
        <v>80</v>
      </c>
      <c r="D169" s="151"/>
      <c r="E169" s="100">
        <v>1500</v>
      </c>
      <c r="F169" s="97">
        <f t="shared" si="12"/>
        <v>0</v>
      </c>
      <c r="G169" s="165"/>
      <c r="H169" s="110" t="s">
        <v>1014</v>
      </c>
      <c r="I169" s="110" t="str">
        <f>VLOOKUP(H169,Presupuesto!$B$11:$C$565,2,0)</f>
        <v>EQUIPO DE COMPUTACION</v>
      </c>
      <c r="J169" s="98" t="str">
        <f t="shared" si="13"/>
        <v>Posgrado</v>
      </c>
      <c r="K169" s="98" t="s">
        <v>395</v>
      </c>
      <c r="L169" s="98"/>
    </row>
    <row r="170" spans="3:12" hidden="1">
      <c r="C170" s="109" t="s">
        <v>81</v>
      </c>
      <c r="D170" s="151"/>
      <c r="E170" s="100">
        <v>500</v>
      </c>
      <c r="F170" s="97">
        <f t="shared" si="12"/>
        <v>0</v>
      </c>
      <c r="G170" s="165"/>
      <c r="H170" s="110" t="s">
        <v>955</v>
      </c>
      <c r="I170" s="110" t="str">
        <f>VLOOKUP(H170,Presupuesto!$B$11:$C$565,2,0)</f>
        <v>OTROS RESPUESTOS Y ACCESORIOS MENORES</v>
      </c>
      <c r="J170" s="98" t="str">
        <f t="shared" si="13"/>
        <v>Posgrado</v>
      </c>
      <c r="K170" s="98" t="s">
        <v>395</v>
      </c>
      <c r="L170" s="98"/>
    </row>
    <row r="171" spans="3:12" ht="15.75" hidden="1" thickBot="1">
      <c r="C171" s="102" t="s">
        <v>82</v>
      </c>
      <c r="D171" s="159"/>
      <c r="E171" s="104">
        <v>20</v>
      </c>
      <c r="F171" s="105">
        <f t="shared" si="12"/>
        <v>0</v>
      </c>
      <c r="G171" s="162"/>
      <c r="H171" s="106" t="s">
        <v>955</v>
      </c>
      <c r="I171" s="106" t="str">
        <f>VLOOKUP(H171,Presupuesto!$B$11:$C$565,2,0)</f>
        <v>OTROS RESPUESTOS Y ACCESORIOS MENORES</v>
      </c>
      <c r="J171" s="106" t="str">
        <f t="shared" si="13"/>
        <v>Posgrado</v>
      </c>
      <c r="K171" s="124" t="s">
        <v>394</v>
      </c>
      <c r="L171" s="124"/>
    </row>
    <row r="173" spans="3:12" ht="15.75" thickBot="1"/>
    <row r="174" spans="3:12" ht="15.75" thickBot="1">
      <c r="C174" s="29" t="s">
        <v>43</v>
      </c>
      <c r="D174" s="108">
        <f>SUM(F181:F194)</f>
        <v>0</v>
      </c>
      <c r="F174" s="70"/>
      <c r="G174" s="79"/>
      <c r="H174" s="70"/>
      <c r="I174" s="70"/>
    </row>
    <row r="175" spans="3:12">
      <c r="C175" s="70"/>
      <c r="D175" s="31"/>
      <c r="E175" s="93"/>
      <c r="F175" s="93"/>
      <c r="G175" s="93"/>
      <c r="H175" s="76"/>
      <c r="I175" s="76"/>
      <c r="J175" s="76"/>
      <c r="K175" s="112"/>
    </row>
    <row r="176" spans="3:12">
      <c r="C176" s="70"/>
      <c r="D176" s="31"/>
      <c r="E176" s="93"/>
      <c r="F176" s="93"/>
      <c r="G176" s="93"/>
      <c r="H176" s="76"/>
      <c r="I176" s="76"/>
      <c r="J176" s="76"/>
      <c r="K176" s="112"/>
    </row>
    <row r="177" spans="3:12" ht="15.75">
      <c r="C177" s="202" t="s">
        <v>392</v>
      </c>
      <c r="D177" s="364"/>
      <c r="E177" s="93"/>
      <c r="F177" s="93"/>
      <c r="G177" s="93"/>
      <c r="H177" s="76"/>
      <c r="I177" s="76"/>
      <c r="J177" s="76"/>
      <c r="K177" s="112"/>
    </row>
    <row r="178" spans="3:12" ht="18.75">
      <c r="C178" s="210" t="e">
        <f>IFERROR(VLOOKUP(D177,'1. Desarrollo e Innov. Curricu.'!$E:$F,2,FALSE),IFERROR(VLOOKUP(D177,'2. Investigación Científica'!$E:$F,2,FALSE),IFERROR(VLOOKUP(D177,'3. Vinculación Univ. Sociedad'!$E:$F,2,FALSE),IFERROR(VLOOKUP(D177,'4. Docencia y Profesorado Univ.'!$E:$F,2,FALSE),IFERROR(VLOOKUP(D177,'5. Estudiantes y Graduados'!$E:$F,2,FALSE),IFERROR(VLOOKUP(D177,'11. Gestion Administrativa'!$E:$F,2,FALSE),IFERROR(VLOOKUP(D177,'13. Gestión Académica'!$E:$F,2,FALSE),IFERROR(VLOOKUP(D177,'8. Asegura. de la Calid. y M'!$E:$F,2,FALSE),IFERROR(VLOOKUP(D177,'6. Gestión del Conocimiento'!$E:$F,2,FALSE),IFERROR(VLOOKUP(D177,'15. Gobernabilidad y Proceso...'!$E:$F,2,FALSE),IFERROR(VLOOKUP(D177,'12. Gestión del Talento Humano'!$E:$F,2,FALSE),IFERROR(VLOOKUP(D177,'14. Internacional... de la E.S.'!$E:$F,2,FALSE),IFERROR(VLOOKUP(D177,'10. Posgrado'!$E:$F,2,FALSE),IFERROR(VLOOKUP(D177,'16. Desa. del Sistema Educ.Sup.'!$E:$F,2,FALSE),IFERROR(VLOOKUP(D177,'9. Cultura de Inno. Insti...'!$E:$F,2,FALSE),VLOOKUP(D177,'7. Lo Esencial de la Reforma U.'!$E:$F,2,0))))))))))))))))</f>
        <v>#N/A</v>
      </c>
      <c r="D178" s="31"/>
      <c r="E178" s="93"/>
      <c r="F178" s="93"/>
      <c r="G178" s="93"/>
      <c r="H178" s="76"/>
      <c r="I178" s="76"/>
      <c r="J178" s="76"/>
      <c r="K178" s="112"/>
    </row>
    <row r="179" spans="3:12">
      <c r="F179" s="93"/>
      <c r="G179" s="76"/>
      <c r="H179" s="76"/>
      <c r="I179" s="76"/>
    </row>
    <row r="180" spans="3:12" ht="30">
      <c r="C180" s="149" t="s">
        <v>44</v>
      </c>
      <c r="D180" s="149" t="s">
        <v>55</v>
      </c>
      <c r="E180" s="149" t="s">
        <v>57</v>
      </c>
      <c r="F180" s="150" t="s">
        <v>27</v>
      </c>
      <c r="G180" s="150" t="s">
        <v>131</v>
      </c>
      <c r="H180" s="149" t="s">
        <v>46</v>
      </c>
      <c r="I180" s="149" t="s">
        <v>132</v>
      </c>
      <c r="J180" s="149" t="s">
        <v>410</v>
      </c>
      <c r="K180" s="149" t="s">
        <v>411</v>
      </c>
      <c r="L180" s="149" t="s">
        <v>464</v>
      </c>
    </row>
    <row r="181" spans="3:12" hidden="1">
      <c r="C181" s="305" t="s">
        <v>1339</v>
      </c>
      <c r="D181" s="158"/>
      <c r="E181" s="96">
        <f>HLOOKUP($C181,$CB$2:$CE$3,2,0)</f>
        <v>15000</v>
      </c>
      <c r="F181" s="97">
        <f>D181*E181</f>
        <v>0</v>
      </c>
      <c r="G181" s="165"/>
      <c r="H181" s="98" t="s">
        <v>1014</v>
      </c>
      <c r="I181" s="98" t="str">
        <f>VLOOKUP(H181,Presupuesto!$B$11:$C$565,2,0)</f>
        <v>EQUIPO DE COMPUTACION</v>
      </c>
      <c r="J181" s="218" t="s">
        <v>1454</v>
      </c>
      <c r="K181" s="98" t="s">
        <v>394</v>
      </c>
      <c r="L181" s="98"/>
    </row>
    <row r="182" spans="3:12" hidden="1">
      <c r="C182" s="305" t="s">
        <v>1337</v>
      </c>
      <c r="D182" s="151"/>
      <c r="E182" s="96">
        <f>HLOOKUP($C182,$CB$2:$CE$3,2,0)</f>
        <v>35000</v>
      </c>
      <c r="F182" s="97">
        <f>D182*E182</f>
        <v>0</v>
      </c>
      <c r="G182" s="165"/>
      <c r="H182" s="101" t="s">
        <v>1014</v>
      </c>
      <c r="I182" s="101" t="str">
        <f>VLOOKUP(H182,Presupuesto!$B$11:$C$565,2,0)</f>
        <v>EQUIPO DE COMPUTACION</v>
      </c>
      <c r="J182" s="98" t="str">
        <f>$J$181</f>
        <v>Posgrado</v>
      </c>
      <c r="K182" s="98" t="s">
        <v>412</v>
      </c>
      <c r="L182" s="98"/>
    </row>
    <row r="183" spans="3:12" hidden="1">
      <c r="C183" s="99" t="s">
        <v>73</v>
      </c>
      <c r="D183" s="151"/>
      <c r="E183" s="100">
        <v>4000</v>
      </c>
      <c r="F183" s="97">
        <f t="shared" ref="F183:F194" si="14">D183*E183</f>
        <v>0</v>
      </c>
      <c r="G183" s="165"/>
      <c r="H183" s="101" t="s">
        <v>986</v>
      </c>
      <c r="I183" s="101" t="str">
        <f>VLOOKUP(H183,Presupuesto!$B$11:$C$565,2,0)</f>
        <v>EQUIPOS VARIOS DE OFICINA</v>
      </c>
      <c r="J183" s="98" t="str">
        <f t="shared" ref="J183:J194" si="15">$J$181</f>
        <v>Posgrado</v>
      </c>
      <c r="K183" s="98" t="s">
        <v>395</v>
      </c>
      <c r="L183" s="98"/>
    </row>
    <row r="184" spans="3:12" hidden="1">
      <c r="C184" s="99" t="s">
        <v>74</v>
      </c>
      <c r="D184" s="151"/>
      <c r="E184" s="100">
        <v>8000</v>
      </c>
      <c r="F184" s="97">
        <f t="shared" si="14"/>
        <v>0</v>
      </c>
      <c r="G184" s="165"/>
      <c r="H184" s="101" t="s">
        <v>1014</v>
      </c>
      <c r="I184" s="101" t="str">
        <f>VLOOKUP(H184,Presupuesto!$B$11:$C$565,2,0)</f>
        <v>EQUIPO DE COMPUTACION</v>
      </c>
      <c r="J184" s="98" t="str">
        <f t="shared" si="15"/>
        <v>Posgrado</v>
      </c>
      <c r="K184" s="98" t="s">
        <v>395</v>
      </c>
      <c r="L184" s="98"/>
    </row>
    <row r="185" spans="3:12" hidden="1">
      <c r="C185" s="99" t="s">
        <v>75</v>
      </c>
      <c r="D185" s="151"/>
      <c r="E185" s="100">
        <v>5000</v>
      </c>
      <c r="F185" s="97">
        <f t="shared" si="14"/>
        <v>0</v>
      </c>
      <c r="G185" s="165"/>
      <c r="H185" s="101" t="s">
        <v>1014</v>
      </c>
      <c r="I185" s="101" t="str">
        <f>VLOOKUP(H185,Presupuesto!$B$11:$C$565,2,0)</f>
        <v>EQUIPO DE COMPUTACION</v>
      </c>
      <c r="J185" s="98" t="str">
        <f t="shared" si="15"/>
        <v>Posgrado</v>
      </c>
      <c r="K185" s="98" t="s">
        <v>395</v>
      </c>
      <c r="L185" s="98"/>
    </row>
    <row r="186" spans="3:12" hidden="1">
      <c r="C186" s="99" t="s">
        <v>35</v>
      </c>
      <c r="D186" s="151"/>
      <c r="E186" s="100">
        <v>13000</v>
      </c>
      <c r="F186" s="97">
        <f t="shared" si="14"/>
        <v>0</v>
      </c>
      <c r="G186" s="165"/>
      <c r="H186" s="101" t="s">
        <v>1000</v>
      </c>
      <c r="I186" s="101" t="str">
        <f>VLOOKUP(H186,Presupuesto!$B$11:$C$565,2,0)</f>
        <v>EQUIPO DE TRANSPORTE TRACCION Y ELEVACION</v>
      </c>
      <c r="J186" s="98" t="str">
        <f t="shared" si="15"/>
        <v>Posgrado</v>
      </c>
      <c r="K186" s="98" t="s">
        <v>395</v>
      </c>
      <c r="L186" s="98"/>
    </row>
    <row r="187" spans="3:12" hidden="1">
      <c r="C187" s="99" t="s">
        <v>76</v>
      </c>
      <c r="D187" s="151"/>
      <c r="E187" s="100">
        <v>15000</v>
      </c>
      <c r="F187" s="97">
        <f t="shared" si="14"/>
        <v>0</v>
      </c>
      <c r="G187" s="165"/>
      <c r="H187" s="101" t="s">
        <v>1000</v>
      </c>
      <c r="I187" s="101" t="str">
        <f>VLOOKUP(H187,Presupuesto!$B$11:$C$565,2,0)</f>
        <v>EQUIPO DE TRANSPORTE TRACCION Y ELEVACION</v>
      </c>
      <c r="J187" s="98" t="str">
        <f t="shared" si="15"/>
        <v>Posgrado</v>
      </c>
      <c r="K187" s="98" t="s">
        <v>395</v>
      </c>
      <c r="L187" s="98"/>
    </row>
    <row r="188" spans="3:12" hidden="1">
      <c r="C188" s="99" t="s">
        <v>77</v>
      </c>
      <c r="D188" s="151"/>
      <c r="E188" s="100">
        <v>10000</v>
      </c>
      <c r="F188" s="97">
        <f t="shared" si="14"/>
        <v>0</v>
      </c>
      <c r="G188" s="165"/>
      <c r="H188" s="101" t="s">
        <v>1000</v>
      </c>
      <c r="I188" s="101" t="str">
        <f>VLOOKUP(H188,Presupuesto!$B$11:$C$565,2,0)</f>
        <v>EQUIPO DE TRANSPORTE TRACCION Y ELEVACION</v>
      </c>
      <c r="J188" s="98" t="str">
        <f t="shared" si="15"/>
        <v>Posgrado</v>
      </c>
      <c r="K188" s="98" t="s">
        <v>403</v>
      </c>
      <c r="L188" s="98"/>
    </row>
    <row r="189" spans="3:12" hidden="1">
      <c r="C189" s="99" t="s">
        <v>78</v>
      </c>
      <c r="D189" s="151"/>
      <c r="E189" s="100">
        <v>10000</v>
      </c>
      <c r="F189" s="97">
        <f t="shared" si="14"/>
        <v>0</v>
      </c>
      <c r="G189" s="165"/>
      <c r="H189" s="101" t="s">
        <v>1046</v>
      </c>
      <c r="I189" s="101" t="str">
        <f>VLOOKUP(H189,Presupuesto!$B$11:$C$565,2,0)</f>
        <v>APLICACIONES INFORMATICAS</v>
      </c>
      <c r="J189" s="98" t="str">
        <f t="shared" si="15"/>
        <v>Posgrado</v>
      </c>
      <c r="K189" s="98" t="s">
        <v>399</v>
      </c>
      <c r="L189" s="98"/>
    </row>
    <row r="190" spans="3:12" hidden="1">
      <c r="C190" s="109" t="s">
        <v>79</v>
      </c>
      <c r="D190" s="151"/>
      <c r="E190" s="100">
        <v>2000</v>
      </c>
      <c r="F190" s="97">
        <f t="shared" si="14"/>
        <v>0</v>
      </c>
      <c r="G190" s="165"/>
      <c r="H190" s="110" t="s">
        <v>1014</v>
      </c>
      <c r="I190" s="110" t="str">
        <f>VLOOKUP(H190,Presupuesto!$B$11:$C$565,2,0)</f>
        <v>EQUIPO DE COMPUTACION</v>
      </c>
      <c r="J190" s="98" t="str">
        <f t="shared" si="15"/>
        <v>Posgrado</v>
      </c>
      <c r="K190" s="98" t="s">
        <v>395</v>
      </c>
      <c r="L190" s="98"/>
    </row>
    <row r="191" spans="3:12" hidden="1">
      <c r="C191" s="109" t="s">
        <v>1482</v>
      </c>
      <c r="D191" s="151"/>
      <c r="E191" s="100">
        <v>1500</v>
      </c>
      <c r="F191" s="97">
        <f t="shared" si="14"/>
        <v>0</v>
      </c>
      <c r="G191" s="165"/>
      <c r="H191" s="110" t="s">
        <v>946</v>
      </c>
      <c r="I191" s="110" t="str">
        <f>VLOOKUP(H191,Presupuesto!$B$11:$C$565,2,0)</f>
        <v>UTILES Y MATERIALES ELECTRICOS</v>
      </c>
      <c r="J191" s="98" t="str">
        <f t="shared" si="15"/>
        <v>Posgrado</v>
      </c>
      <c r="K191" s="98" t="s">
        <v>395</v>
      </c>
      <c r="L191" s="98"/>
    </row>
    <row r="192" spans="3:12" hidden="1">
      <c r="C192" s="109" t="s">
        <v>80</v>
      </c>
      <c r="D192" s="151"/>
      <c r="E192" s="100">
        <v>1500</v>
      </c>
      <c r="F192" s="97">
        <f t="shared" si="14"/>
        <v>0</v>
      </c>
      <c r="G192" s="165"/>
      <c r="H192" s="110" t="s">
        <v>1014</v>
      </c>
      <c r="I192" s="110" t="str">
        <f>VLOOKUP(H192,Presupuesto!$B$11:$C$565,2,0)</f>
        <v>EQUIPO DE COMPUTACION</v>
      </c>
      <c r="J192" s="98" t="str">
        <f t="shared" si="15"/>
        <v>Posgrado</v>
      </c>
      <c r="K192" s="98" t="s">
        <v>395</v>
      </c>
      <c r="L192" s="98"/>
    </row>
    <row r="193" spans="3:12" hidden="1">
      <c r="C193" s="109" t="s">
        <v>81</v>
      </c>
      <c r="D193" s="151"/>
      <c r="E193" s="100">
        <v>500</v>
      </c>
      <c r="F193" s="97">
        <f t="shared" si="14"/>
        <v>0</v>
      </c>
      <c r="G193" s="165"/>
      <c r="H193" s="110" t="s">
        <v>955</v>
      </c>
      <c r="I193" s="110" t="str">
        <f>VLOOKUP(H193,Presupuesto!$B$11:$C$565,2,0)</f>
        <v>OTROS RESPUESTOS Y ACCESORIOS MENORES</v>
      </c>
      <c r="J193" s="98" t="str">
        <f t="shared" si="15"/>
        <v>Posgrado</v>
      </c>
      <c r="K193" s="98" t="s">
        <v>395</v>
      </c>
      <c r="L193" s="98"/>
    </row>
    <row r="194" spans="3:12" ht="15.75" hidden="1" thickBot="1">
      <c r="C194" s="102" t="s">
        <v>82</v>
      </c>
      <c r="D194" s="159"/>
      <c r="E194" s="104">
        <v>20</v>
      </c>
      <c r="F194" s="105">
        <f t="shared" si="14"/>
        <v>0</v>
      </c>
      <c r="G194" s="162"/>
      <c r="H194" s="106" t="s">
        <v>955</v>
      </c>
      <c r="I194" s="106" t="str">
        <f>VLOOKUP(H194,Presupuesto!$B$11:$C$565,2,0)</f>
        <v>OTROS RESPUESTOS Y ACCESORIOS MENORES</v>
      </c>
      <c r="J194" s="106" t="str">
        <f t="shared" si="15"/>
        <v>Posgrado</v>
      </c>
      <c r="K194" s="124" t="s">
        <v>394</v>
      </c>
      <c r="L194" s="124"/>
    </row>
    <row r="195" spans="3:12">
      <c r="F195" s="93"/>
      <c r="G195" s="76"/>
      <c r="H195" s="76"/>
      <c r="I195" s="76"/>
    </row>
    <row r="196" spans="3:12" ht="15.75" thickBot="1"/>
    <row r="197" spans="3:12" ht="15.75" thickBot="1">
      <c r="C197" s="29" t="s">
        <v>43</v>
      </c>
      <c r="D197" s="108">
        <f>SUM(F204:F217)</f>
        <v>0</v>
      </c>
      <c r="F197" s="70"/>
      <c r="G197" s="79"/>
      <c r="H197" s="70"/>
      <c r="I197" s="70"/>
    </row>
    <row r="198" spans="3:12">
      <c r="C198" s="70"/>
      <c r="D198" s="31"/>
      <c r="E198" s="93"/>
      <c r="F198" s="93"/>
      <c r="G198" s="93"/>
      <c r="H198" s="76"/>
      <c r="I198" s="76"/>
      <c r="J198" s="76"/>
      <c r="K198" s="112"/>
    </row>
    <row r="199" spans="3:12">
      <c r="C199" s="70"/>
      <c r="D199" s="31"/>
      <c r="E199" s="93"/>
      <c r="F199" s="93"/>
      <c r="G199" s="93"/>
      <c r="H199" s="76"/>
      <c r="I199" s="76"/>
      <c r="J199" s="76"/>
      <c r="K199" s="112"/>
    </row>
    <row r="200" spans="3:12" ht="15.75">
      <c r="C200" s="202" t="s">
        <v>392</v>
      </c>
      <c r="D200" s="364"/>
      <c r="E200" s="93"/>
      <c r="F200" s="93"/>
      <c r="G200" s="93"/>
      <c r="H200" s="76"/>
      <c r="I200" s="76"/>
      <c r="J200" s="76"/>
      <c r="K200" s="112"/>
    </row>
    <row r="201" spans="3:12" ht="18.75">
      <c r="C201" s="210" t="e">
        <f>IFERROR(VLOOKUP(D200,'1. Desarrollo e Innov. Curricu.'!$E:$F,2,FALSE),IFERROR(VLOOKUP(D200,'2. Investigación Científica'!$E:$F,2,FALSE),IFERROR(VLOOKUP(D200,'3. Vinculación Univ. Sociedad'!$E:$F,2,FALSE),IFERROR(VLOOKUP(D200,'4. Docencia y Profesorado Univ.'!$E:$F,2,FALSE),IFERROR(VLOOKUP(D200,'5. Estudiantes y Graduados'!$E:$F,2,FALSE),IFERROR(VLOOKUP(D200,'11. Gestion Administrativa'!$E:$F,2,FALSE),IFERROR(VLOOKUP(D200,'13. Gestión Académica'!$E:$F,2,FALSE),IFERROR(VLOOKUP(D200,'8. Asegura. de la Calid. y M'!$E:$F,2,FALSE),IFERROR(VLOOKUP(D200,'6. Gestión del Conocimiento'!$E:$F,2,FALSE),IFERROR(VLOOKUP(D200,'15. Gobernabilidad y Proceso...'!$E:$F,2,FALSE),IFERROR(VLOOKUP(D200,'12. Gestión del Talento Humano'!$E:$F,2,FALSE),IFERROR(VLOOKUP(D200,'14. Internacional... de la E.S.'!$E:$F,2,FALSE),IFERROR(VLOOKUP(D200,'10. Posgrado'!$E:$F,2,FALSE),IFERROR(VLOOKUP(D200,'16. Desa. del Sistema Educ.Sup.'!$E:$F,2,FALSE),IFERROR(VLOOKUP(D200,'9. Cultura de Inno. Insti...'!$E:$F,2,FALSE),VLOOKUP(D200,'7. Lo Esencial de la Reforma U.'!$E:$F,2,0))))))))))))))))</f>
        <v>#N/A</v>
      </c>
      <c r="D201" s="31"/>
      <c r="E201" s="93"/>
      <c r="F201" s="93"/>
      <c r="G201" s="93"/>
      <c r="H201" s="76"/>
      <c r="I201" s="76"/>
      <c r="J201" s="76"/>
      <c r="K201" s="112"/>
    </row>
    <row r="202" spans="3:12">
      <c r="F202" s="93"/>
      <c r="G202" s="76"/>
      <c r="H202" s="76"/>
      <c r="I202" s="76"/>
    </row>
    <row r="203" spans="3:12" ht="30">
      <c r="C203" s="149" t="s">
        <v>44</v>
      </c>
      <c r="D203" s="149" t="s">
        <v>55</v>
      </c>
      <c r="E203" s="149" t="s">
        <v>57</v>
      </c>
      <c r="F203" s="150" t="s">
        <v>27</v>
      </c>
      <c r="G203" s="150" t="s">
        <v>131</v>
      </c>
      <c r="H203" s="149" t="s">
        <v>46</v>
      </c>
      <c r="I203" s="149" t="s">
        <v>132</v>
      </c>
      <c r="J203" s="149" t="s">
        <v>410</v>
      </c>
      <c r="K203" s="149" t="s">
        <v>411</v>
      </c>
      <c r="L203" s="149" t="s">
        <v>464</v>
      </c>
    </row>
    <row r="204" spans="3:12" hidden="1">
      <c r="C204" s="305" t="s">
        <v>1339</v>
      </c>
      <c r="D204" s="158"/>
      <c r="E204" s="96">
        <f>HLOOKUP($C204,$CB$2:$CE$3,2,0)</f>
        <v>15000</v>
      </c>
      <c r="F204" s="97">
        <f>D204*E204</f>
        <v>0</v>
      </c>
      <c r="G204" s="165"/>
      <c r="H204" s="98" t="s">
        <v>1014</v>
      </c>
      <c r="I204" s="98" t="str">
        <f>VLOOKUP(H204,Presupuesto!$B$11:$C$565,2,0)</f>
        <v>EQUIPO DE COMPUTACION</v>
      </c>
      <c r="J204" s="218" t="s">
        <v>1454</v>
      </c>
      <c r="K204" s="98" t="s">
        <v>394</v>
      </c>
      <c r="L204" s="98"/>
    </row>
    <row r="205" spans="3:12" hidden="1">
      <c r="C205" s="305" t="s">
        <v>1337</v>
      </c>
      <c r="D205" s="151"/>
      <c r="E205" s="96">
        <f>HLOOKUP($C205,$CB$2:$CE$3,2,0)</f>
        <v>35000</v>
      </c>
      <c r="F205" s="97">
        <f>D205*E205</f>
        <v>0</v>
      </c>
      <c r="G205" s="165"/>
      <c r="H205" s="101" t="s">
        <v>1014</v>
      </c>
      <c r="I205" s="101" t="str">
        <f>VLOOKUP(H205,Presupuesto!$B$11:$C$565,2,0)</f>
        <v>EQUIPO DE COMPUTACION</v>
      </c>
      <c r="J205" s="98" t="str">
        <f>$J$204</f>
        <v>Posgrado</v>
      </c>
      <c r="K205" s="98" t="s">
        <v>412</v>
      </c>
      <c r="L205" s="98"/>
    </row>
    <row r="206" spans="3:12" hidden="1">
      <c r="C206" s="99" t="s">
        <v>73</v>
      </c>
      <c r="D206" s="151"/>
      <c r="E206" s="100">
        <v>4000</v>
      </c>
      <c r="F206" s="97">
        <f t="shared" ref="F206:F217" si="16">D206*E206</f>
        <v>0</v>
      </c>
      <c r="G206" s="165"/>
      <c r="H206" s="101" t="s">
        <v>986</v>
      </c>
      <c r="I206" s="101" t="str">
        <f>VLOOKUP(H206,Presupuesto!$B$11:$C$565,2,0)</f>
        <v>EQUIPOS VARIOS DE OFICINA</v>
      </c>
      <c r="J206" s="98" t="str">
        <f t="shared" ref="J206:J217" si="17">$J$204</f>
        <v>Posgrado</v>
      </c>
      <c r="K206" s="98" t="s">
        <v>395</v>
      </c>
      <c r="L206" s="98"/>
    </row>
    <row r="207" spans="3:12" hidden="1">
      <c r="C207" s="99" t="s">
        <v>74</v>
      </c>
      <c r="D207" s="151"/>
      <c r="E207" s="100">
        <v>8000</v>
      </c>
      <c r="F207" s="97">
        <f t="shared" si="16"/>
        <v>0</v>
      </c>
      <c r="G207" s="165"/>
      <c r="H207" s="101" t="s">
        <v>1014</v>
      </c>
      <c r="I207" s="101" t="str">
        <f>VLOOKUP(H207,Presupuesto!$B$11:$C$565,2,0)</f>
        <v>EQUIPO DE COMPUTACION</v>
      </c>
      <c r="J207" s="98" t="str">
        <f t="shared" si="17"/>
        <v>Posgrado</v>
      </c>
      <c r="K207" s="98" t="s">
        <v>395</v>
      </c>
      <c r="L207" s="98"/>
    </row>
    <row r="208" spans="3:12" hidden="1">
      <c r="C208" s="99" t="s">
        <v>75</v>
      </c>
      <c r="D208" s="151"/>
      <c r="E208" s="100">
        <v>5000</v>
      </c>
      <c r="F208" s="97">
        <f t="shared" si="16"/>
        <v>0</v>
      </c>
      <c r="G208" s="165"/>
      <c r="H208" s="101" t="s">
        <v>1014</v>
      </c>
      <c r="I208" s="101" t="str">
        <f>VLOOKUP(H208,Presupuesto!$B$11:$C$565,2,0)</f>
        <v>EQUIPO DE COMPUTACION</v>
      </c>
      <c r="J208" s="98" t="str">
        <f t="shared" si="17"/>
        <v>Posgrado</v>
      </c>
      <c r="K208" s="98" t="s">
        <v>395</v>
      </c>
      <c r="L208" s="98"/>
    </row>
    <row r="209" spans="3:12" hidden="1">
      <c r="C209" s="99" t="s">
        <v>35</v>
      </c>
      <c r="D209" s="151"/>
      <c r="E209" s="100">
        <v>13000</v>
      </c>
      <c r="F209" s="97">
        <f t="shared" si="16"/>
        <v>0</v>
      </c>
      <c r="G209" s="165"/>
      <c r="H209" s="101" t="s">
        <v>1000</v>
      </c>
      <c r="I209" s="101" t="str">
        <f>VLOOKUP(H209,Presupuesto!$B$11:$C$565,2,0)</f>
        <v>EQUIPO DE TRANSPORTE TRACCION Y ELEVACION</v>
      </c>
      <c r="J209" s="98" t="str">
        <f t="shared" si="17"/>
        <v>Posgrado</v>
      </c>
      <c r="K209" s="98" t="s">
        <v>395</v>
      </c>
      <c r="L209" s="98"/>
    </row>
    <row r="210" spans="3:12" hidden="1">
      <c r="C210" s="99" t="s">
        <v>76</v>
      </c>
      <c r="D210" s="151"/>
      <c r="E210" s="100">
        <v>15000</v>
      </c>
      <c r="F210" s="97">
        <f t="shared" si="16"/>
        <v>0</v>
      </c>
      <c r="G210" s="165"/>
      <c r="H210" s="101" t="s">
        <v>1000</v>
      </c>
      <c r="I210" s="101" t="str">
        <f>VLOOKUP(H210,Presupuesto!$B$11:$C$565,2,0)</f>
        <v>EQUIPO DE TRANSPORTE TRACCION Y ELEVACION</v>
      </c>
      <c r="J210" s="98" t="str">
        <f t="shared" si="17"/>
        <v>Posgrado</v>
      </c>
      <c r="K210" s="98" t="s">
        <v>395</v>
      </c>
      <c r="L210" s="98"/>
    </row>
    <row r="211" spans="3:12" hidden="1">
      <c r="C211" s="99" t="s">
        <v>77</v>
      </c>
      <c r="D211" s="151"/>
      <c r="E211" s="100">
        <v>10000</v>
      </c>
      <c r="F211" s="97">
        <f t="shared" si="16"/>
        <v>0</v>
      </c>
      <c r="G211" s="165"/>
      <c r="H211" s="101" t="s">
        <v>1000</v>
      </c>
      <c r="I211" s="101" t="str">
        <f>VLOOKUP(H211,Presupuesto!$B$11:$C$565,2,0)</f>
        <v>EQUIPO DE TRANSPORTE TRACCION Y ELEVACION</v>
      </c>
      <c r="J211" s="98" t="str">
        <f t="shared" si="17"/>
        <v>Posgrado</v>
      </c>
      <c r="K211" s="98" t="s">
        <v>403</v>
      </c>
      <c r="L211" s="98"/>
    </row>
    <row r="212" spans="3:12" hidden="1">
      <c r="C212" s="99" t="s">
        <v>78</v>
      </c>
      <c r="D212" s="151"/>
      <c r="E212" s="100">
        <v>10000</v>
      </c>
      <c r="F212" s="97">
        <f t="shared" si="16"/>
        <v>0</v>
      </c>
      <c r="G212" s="165"/>
      <c r="H212" s="101" t="s">
        <v>1046</v>
      </c>
      <c r="I212" s="101" t="str">
        <f>VLOOKUP(H212,Presupuesto!$B$11:$C$565,2,0)</f>
        <v>APLICACIONES INFORMATICAS</v>
      </c>
      <c r="J212" s="98" t="str">
        <f t="shared" si="17"/>
        <v>Posgrado</v>
      </c>
      <c r="K212" s="98" t="s">
        <v>399</v>
      </c>
      <c r="L212" s="98"/>
    </row>
    <row r="213" spans="3:12" hidden="1">
      <c r="C213" s="109" t="s">
        <v>79</v>
      </c>
      <c r="D213" s="151"/>
      <c r="E213" s="100">
        <v>2000</v>
      </c>
      <c r="F213" s="97">
        <f t="shared" si="16"/>
        <v>0</v>
      </c>
      <c r="G213" s="165"/>
      <c r="H213" s="110" t="s">
        <v>1014</v>
      </c>
      <c r="I213" s="110" t="str">
        <f>VLOOKUP(H213,Presupuesto!$B$11:$C$565,2,0)</f>
        <v>EQUIPO DE COMPUTACION</v>
      </c>
      <c r="J213" s="98" t="str">
        <f t="shared" si="17"/>
        <v>Posgrado</v>
      </c>
      <c r="K213" s="98" t="s">
        <v>395</v>
      </c>
      <c r="L213" s="98"/>
    </row>
    <row r="214" spans="3:12" hidden="1">
      <c r="C214" s="109" t="s">
        <v>1482</v>
      </c>
      <c r="D214" s="151"/>
      <c r="E214" s="100">
        <v>1500</v>
      </c>
      <c r="F214" s="97">
        <f t="shared" si="16"/>
        <v>0</v>
      </c>
      <c r="G214" s="165"/>
      <c r="H214" s="110" t="s">
        <v>946</v>
      </c>
      <c r="I214" s="110" t="str">
        <f>VLOOKUP(H214,Presupuesto!$B$11:$C$565,2,0)</f>
        <v>UTILES Y MATERIALES ELECTRICOS</v>
      </c>
      <c r="J214" s="98" t="str">
        <f t="shared" si="17"/>
        <v>Posgrado</v>
      </c>
      <c r="K214" s="98" t="s">
        <v>395</v>
      </c>
      <c r="L214" s="98"/>
    </row>
    <row r="215" spans="3:12" hidden="1">
      <c r="C215" s="109" t="s">
        <v>80</v>
      </c>
      <c r="D215" s="151"/>
      <c r="E215" s="100">
        <v>1500</v>
      </c>
      <c r="F215" s="97">
        <f t="shared" si="16"/>
        <v>0</v>
      </c>
      <c r="G215" s="165"/>
      <c r="H215" s="110" t="s">
        <v>1014</v>
      </c>
      <c r="I215" s="110" t="str">
        <f>VLOOKUP(H215,Presupuesto!$B$11:$C$565,2,0)</f>
        <v>EQUIPO DE COMPUTACION</v>
      </c>
      <c r="J215" s="98" t="str">
        <f t="shared" si="17"/>
        <v>Posgrado</v>
      </c>
      <c r="K215" s="98" t="s">
        <v>395</v>
      </c>
      <c r="L215" s="98"/>
    </row>
    <row r="216" spans="3:12" hidden="1">
      <c r="C216" s="109" t="s">
        <v>81</v>
      </c>
      <c r="D216" s="151"/>
      <c r="E216" s="100">
        <v>500</v>
      </c>
      <c r="F216" s="97">
        <f t="shared" si="16"/>
        <v>0</v>
      </c>
      <c r="G216" s="165"/>
      <c r="H216" s="110" t="s">
        <v>955</v>
      </c>
      <c r="I216" s="110" t="str">
        <f>VLOOKUP(H216,Presupuesto!$B$11:$C$565,2,0)</f>
        <v>OTROS RESPUESTOS Y ACCESORIOS MENORES</v>
      </c>
      <c r="J216" s="98" t="str">
        <f t="shared" si="17"/>
        <v>Posgrado</v>
      </c>
      <c r="K216" s="98" t="s">
        <v>395</v>
      </c>
      <c r="L216" s="98"/>
    </row>
    <row r="217" spans="3:12" ht="15.75" hidden="1" thickBot="1">
      <c r="C217" s="102" t="s">
        <v>82</v>
      </c>
      <c r="D217" s="159"/>
      <c r="E217" s="104">
        <v>20</v>
      </c>
      <c r="F217" s="105">
        <f t="shared" si="16"/>
        <v>0</v>
      </c>
      <c r="G217" s="162"/>
      <c r="H217" s="106" t="s">
        <v>955</v>
      </c>
      <c r="I217" s="106" t="str">
        <f>VLOOKUP(H217,Presupuesto!$B$11:$C$565,2,0)</f>
        <v>OTROS RESPUESTOS Y ACCESORIOS MENORES</v>
      </c>
      <c r="J217" s="106" t="str">
        <f t="shared" si="17"/>
        <v>Posgrado</v>
      </c>
      <c r="K217" s="124" t="s">
        <v>394</v>
      </c>
      <c r="L217" s="124"/>
    </row>
    <row r="219" spans="3:12" ht="15.75" thickBot="1"/>
    <row r="220" spans="3:12" ht="15.75" thickBot="1">
      <c r="C220" s="29" t="s">
        <v>43</v>
      </c>
      <c r="D220" s="108">
        <f>SUM(F227:F240)</f>
        <v>0</v>
      </c>
      <c r="F220" s="70"/>
      <c r="G220" s="79"/>
      <c r="H220" s="70"/>
      <c r="I220" s="70"/>
    </row>
    <row r="221" spans="3:12">
      <c r="C221" s="70"/>
      <c r="D221" s="31"/>
      <c r="E221" s="93"/>
      <c r="F221" s="93"/>
      <c r="G221" s="93"/>
      <c r="H221" s="76"/>
      <c r="I221" s="76"/>
      <c r="J221" s="76"/>
      <c r="K221" s="112"/>
    </row>
    <row r="222" spans="3:12">
      <c r="C222" s="70"/>
      <c r="D222" s="31"/>
      <c r="E222" s="93"/>
      <c r="F222" s="93"/>
      <c r="G222" s="93"/>
      <c r="H222" s="76"/>
      <c r="I222" s="76"/>
      <c r="J222" s="76"/>
      <c r="K222" s="112"/>
    </row>
    <row r="223" spans="3:12" ht="15.75">
      <c r="C223" s="202" t="s">
        <v>392</v>
      </c>
      <c r="D223" s="364"/>
      <c r="E223" s="93"/>
      <c r="F223" s="93"/>
      <c r="G223" s="93"/>
      <c r="H223" s="76"/>
      <c r="I223" s="76"/>
      <c r="J223" s="76"/>
      <c r="K223" s="112"/>
    </row>
    <row r="224" spans="3:12" ht="18.75">
      <c r="C224" s="210" t="e">
        <f>IFERROR(VLOOKUP(D223,'1. Desarrollo e Innov. Curricu.'!$E:$F,2,FALSE),IFERROR(VLOOKUP(D223,'2. Investigación Científica'!$E:$F,2,FALSE),IFERROR(VLOOKUP(D223,'3. Vinculación Univ. Sociedad'!$E:$F,2,FALSE),IFERROR(VLOOKUP(D223,'4. Docencia y Profesorado Univ.'!$E:$F,2,FALSE),IFERROR(VLOOKUP(D223,'5. Estudiantes y Graduados'!$E:$F,2,FALSE),IFERROR(VLOOKUP(D223,'11. Gestion Administrativa'!$E:$F,2,FALSE),IFERROR(VLOOKUP(D223,'13. Gestión Académica'!$E:$F,2,FALSE),IFERROR(VLOOKUP(D223,'8. Asegura. de la Calid. y M'!$E:$F,2,FALSE),IFERROR(VLOOKUP(D223,'6. Gestión del Conocimiento'!$E:$F,2,FALSE),IFERROR(VLOOKUP(D223,'15. Gobernabilidad y Proceso...'!$E:$F,2,FALSE),IFERROR(VLOOKUP(D223,'12. Gestión del Talento Humano'!$E:$F,2,FALSE),IFERROR(VLOOKUP(D223,'14. Internacional... de la E.S.'!$E:$F,2,FALSE),IFERROR(VLOOKUP(D223,'10. Posgrado'!$E:$F,2,FALSE),IFERROR(VLOOKUP(D223,'16. Desa. del Sistema Educ.Sup.'!$E:$F,2,FALSE),IFERROR(VLOOKUP(D223,'9. Cultura de Inno. Insti...'!$E:$F,2,FALSE),VLOOKUP(D223,'7. Lo Esencial de la Reforma U.'!$E:$F,2,0))))))))))))))))</f>
        <v>#N/A</v>
      </c>
      <c r="D224" s="31"/>
      <c r="E224" s="93"/>
      <c r="F224" s="93"/>
      <c r="G224" s="93"/>
      <c r="H224" s="76"/>
      <c r="I224" s="76"/>
      <c r="J224" s="76"/>
      <c r="K224" s="112"/>
    </row>
    <row r="225" spans="3:12">
      <c r="F225" s="93"/>
      <c r="G225" s="76"/>
      <c r="H225" s="76"/>
      <c r="I225" s="76"/>
    </row>
    <row r="226" spans="3:12" ht="30">
      <c r="C226" s="149" t="s">
        <v>44</v>
      </c>
      <c r="D226" s="149" t="s">
        <v>55</v>
      </c>
      <c r="E226" s="149" t="s">
        <v>57</v>
      </c>
      <c r="F226" s="150" t="s">
        <v>27</v>
      </c>
      <c r="G226" s="150" t="s">
        <v>131</v>
      </c>
      <c r="H226" s="149" t="s">
        <v>46</v>
      </c>
      <c r="I226" s="149" t="s">
        <v>132</v>
      </c>
      <c r="J226" s="149" t="s">
        <v>410</v>
      </c>
      <c r="K226" s="149" t="s">
        <v>411</v>
      </c>
      <c r="L226" s="149" t="s">
        <v>464</v>
      </c>
    </row>
    <row r="227" spans="3:12" hidden="1">
      <c r="C227" s="305" t="s">
        <v>1339</v>
      </c>
      <c r="D227" s="158"/>
      <c r="E227" s="96">
        <f>HLOOKUP($C227,$CB$2:$CE$3,2,0)</f>
        <v>15000</v>
      </c>
      <c r="F227" s="97">
        <f>D227*E227</f>
        <v>0</v>
      </c>
      <c r="G227" s="165"/>
      <c r="H227" s="98" t="s">
        <v>1014</v>
      </c>
      <c r="I227" s="98" t="str">
        <f>VLOOKUP(H227,Presupuesto!$B$11:$C$565,2,0)</f>
        <v>EQUIPO DE COMPUTACION</v>
      </c>
      <c r="J227" s="218" t="s">
        <v>1454</v>
      </c>
      <c r="K227" s="98" t="s">
        <v>394</v>
      </c>
      <c r="L227" s="98"/>
    </row>
    <row r="228" spans="3:12" hidden="1">
      <c r="C228" s="305" t="s">
        <v>1337</v>
      </c>
      <c r="D228" s="151"/>
      <c r="E228" s="96">
        <f>HLOOKUP($C228,$CB$2:$CE$3,2,0)</f>
        <v>35000</v>
      </c>
      <c r="F228" s="97">
        <f>D228*E228</f>
        <v>0</v>
      </c>
      <c r="G228" s="165"/>
      <c r="H228" s="101" t="s">
        <v>1014</v>
      </c>
      <c r="I228" s="101" t="str">
        <f>VLOOKUP(H228,Presupuesto!$B$11:$C$565,2,0)</f>
        <v>EQUIPO DE COMPUTACION</v>
      </c>
      <c r="J228" s="98" t="str">
        <f>$J$227</f>
        <v>Posgrado</v>
      </c>
      <c r="K228" s="98" t="s">
        <v>412</v>
      </c>
      <c r="L228" s="98"/>
    </row>
    <row r="229" spans="3:12" hidden="1">
      <c r="C229" s="99" t="s">
        <v>73</v>
      </c>
      <c r="D229" s="151"/>
      <c r="E229" s="100">
        <v>4000</v>
      </c>
      <c r="F229" s="97">
        <f t="shared" ref="F229:F240" si="18">D229*E229</f>
        <v>0</v>
      </c>
      <c r="G229" s="165"/>
      <c r="H229" s="101" t="s">
        <v>986</v>
      </c>
      <c r="I229" s="101" t="str">
        <f>VLOOKUP(H229,Presupuesto!$B$11:$C$565,2,0)</f>
        <v>EQUIPOS VARIOS DE OFICINA</v>
      </c>
      <c r="J229" s="98" t="str">
        <f t="shared" ref="J229:J240" si="19">$J$227</f>
        <v>Posgrado</v>
      </c>
      <c r="K229" s="98" t="s">
        <v>395</v>
      </c>
      <c r="L229" s="98"/>
    </row>
    <row r="230" spans="3:12" hidden="1">
      <c r="C230" s="99" t="s">
        <v>74</v>
      </c>
      <c r="D230" s="151"/>
      <c r="E230" s="100">
        <v>8000</v>
      </c>
      <c r="F230" s="97">
        <f t="shared" si="18"/>
        <v>0</v>
      </c>
      <c r="G230" s="165"/>
      <c r="H230" s="101" t="s">
        <v>1014</v>
      </c>
      <c r="I230" s="101" t="str">
        <f>VLOOKUP(H230,Presupuesto!$B$11:$C$565,2,0)</f>
        <v>EQUIPO DE COMPUTACION</v>
      </c>
      <c r="J230" s="98" t="str">
        <f t="shared" si="19"/>
        <v>Posgrado</v>
      </c>
      <c r="K230" s="98" t="s">
        <v>395</v>
      </c>
      <c r="L230" s="98"/>
    </row>
    <row r="231" spans="3:12" hidden="1">
      <c r="C231" s="99" t="s">
        <v>75</v>
      </c>
      <c r="D231" s="151"/>
      <c r="E231" s="100">
        <v>5000</v>
      </c>
      <c r="F231" s="97">
        <f t="shared" si="18"/>
        <v>0</v>
      </c>
      <c r="G231" s="165"/>
      <c r="H231" s="101" t="s">
        <v>1014</v>
      </c>
      <c r="I231" s="101" t="str">
        <f>VLOOKUP(H231,Presupuesto!$B$11:$C$565,2,0)</f>
        <v>EQUIPO DE COMPUTACION</v>
      </c>
      <c r="J231" s="98" t="str">
        <f t="shared" si="19"/>
        <v>Posgrado</v>
      </c>
      <c r="K231" s="98" t="s">
        <v>395</v>
      </c>
      <c r="L231" s="98"/>
    </row>
    <row r="232" spans="3:12" hidden="1">
      <c r="C232" s="99" t="s">
        <v>35</v>
      </c>
      <c r="D232" s="151"/>
      <c r="E232" s="100">
        <v>13000</v>
      </c>
      <c r="F232" s="97">
        <f t="shared" si="18"/>
        <v>0</v>
      </c>
      <c r="G232" s="165"/>
      <c r="H232" s="101" t="s">
        <v>1000</v>
      </c>
      <c r="I232" s="101" t="str">
        <f>VLOOKUP(H232,Presupuesto!$B$11:$C$565,2,0)</f>
        <v>EQUIPO DE TRANSPORTE TRACCION Y ELEVACION</v>
      </c>
      <c r="J232" s="98" t="str">
        <f t="shared" si="19"/>
        <v>Posgrado</v>
      </c>
      <c r="K232" s="98" t="s">
        <v>395</v>
      </c>
      <c r="L232" s="98"/>
    </row>
    <row r="233" spans="3:12" hidden="1">
      <c r="C233" s="99" t="s">
        <v>76</v>
      </c>
      <c r="D233" s="151"/>
      <c r="E233" s="100">
        <v>15000</v>
      </c>
      <c r="F233" s="97">
        <f t="shared" si="18"/>
        <v>0</v>
      </c>
      <c r="G233" s="165"/>
      <c r="H233" s="101" t="s">
        <v>1000</v>
      </c>
      <c r="I233" s="101" t="str">
        <f>VLOOKUP(H233,Presupuesto!$B$11:$C$565,2,0)</f>
        <v>EQUIPO DE TRANSPORTE TRACCION Y ELEVACION</v>
      </c>
      <c r="J233" s="98" t="str">
        <f t="shared" si="19"/>
        <v>Posgrado</v>
      </c>
      <c r="K233" s="98" t="s">
        <v>395</v>
      </c>
      <c r="L233" s="98"/>
    </row>
    <row r="234" spans="3:12" hidden="1">
      <c r="C234" s="99" t="s">
        <v>77</v>
      </c>
      <c r="D234" s="151"/>
      <c r="E234" s="100">
        <v>10000</v>
      </c>
      <c r="F234" s="97">
        <f t="shared" si="18"/>
        <v>0</v>
      </c>
      <c r="G234" s="165"/>
      <c r="H234" s="101" t="s">
        <v>1000</v>
      </c>
      <c r="I234" s="101" t="str">
        <f>VLOOKUP(H234,Presupuesto!$B$11:$C$565,2,0)</f>
        <v>EQUIPO DE TRANSPORTE TRACCION Y ELEVACION</v>
      </c>
      <c r="J234" s="98" t="str">
        <f t="shared" si="19"/>
        <v>Posgrado</v>
      </c>
      <c r="K234" s="98" t="s">
        <v>403</v>
      </c>
      <c r="L234" s="98"/>
    </row>
    <row r="235" spans="3:12" hidden="1">
      <c r="C235" s="99" t="s">
        <v>78</v>
      </c>
      <c r="D235" s="151"/>
      <c r="E235" s="100">
        <v>10000</v>
      </c>
      <c r="F235" s="97">
        <f t="shared" si="18"/>
        <v>0</v>
      </c>
      <c r="G235" s="165"/>
      <c r="H235" s="101" t="s">
        <v>1046</v>
      </c>
      <c r="I235" s="101" t="str">
        <f>VLOOKUP(H235,Presupuesto!$B$11:$C$565,2,0)</f>
        <v>APLICACIONES INFORMATICAS</v>
      </c>
      <c r="J235" s="98" t="str">
        <f t="shared" si="19"/>
        <v>Posgrado</v>
      </c>
      <c r="K235" s="98" t="s">
        <v>399</v>
      </c>
      <c r="L235" s="98"/>
    </row>
    <row r="236" spans="3:12" hidden="1">
      <c r="C236" s="109" t="s">
        <v>79</v>
      </c>
      <c r="D236" s="151"/>
      <c r="E236" s="100">
        <v>2000</v>
      </c>
      <c r="F236" s="97">
        <f t="shared" si="18"/>
        <v>0</v>
      </c>
      <c r="G236" s="165"/>
      <c r="H236" s="110" t="s">
        <v>1014</v>
      </c>
      <c r="I236" s="110" t="str">
        <f>VLOOKUP(H236,Presupuesto!$B$11:$C$565,2,0)</f>
        <v>EQUIPO DE COMPUTACION</v>
      </c>
      <c r="J236" s="98" t="str">
        <f t="shared" si="19"/>
        <v>Posgrado</v>
      </c>
      <c r="K236" s="98" t="s">
        <v>395</v>
      </c>
      <c r="L236" s="98"/>
    </row>
    <row r="237" spans="3:12" hidden="1">
      <c r="C237" s="109" t="s">
        <v>1482</v>
      </c>
      <c r="D237" s="151"/>
      <c r="E237" s="100">
        <v>1500</v>
      </c>
      <c r="F237" s="97">
        <f t="shared" si="18"/>
        <v>0</v>
      </c>
      <c r="G237" s="165"/>
      <c r="H237" s="110" t="s">
        <v>946</v>
      </c>
      <c r="I237" s="110" t="str">
        <f>VLOOKUP(H237,Presupuesto!$B$11:$C$565,2,0)</f>
        <v>UTILES Y MATERIALES ELECTRICOS</v>
      </c>
      <c r="J237" s="98" t="str">
        <f t="shared" si="19"/>
        <v>Posgrado</v>
      </c>
      <c r="K237" s="98" t="s">
        <v>395</v>
      </c>
      <c r="L237" s="98"/>
    </row>
    <row r="238" spans="3:12" hidden="1">
      <c r="C238" s="109" t="s">
        <v>80</v>
      </c>
      <c r="D238" s="151"/>
      <c r="E238" s="100">
        <v>1500</v>
      </c>
      <c r="F238" s="97">
        <f t="shared" si="18"/>
        <v>0</v>
      </c>
      <c r="G238" s="165"/>
      <c r="H238" s="110" t="s">
        <v>1014</v>
      </c>
      <c r="I238" s="110" t="str">
        <f>VLOOKUP(H238,Presupuesto!$B$11:$C$565,2,0)</f>
        <v>EQUIPO DE COMPUTACION</v>
      </c>
      <c r="J238" s="98" t="str">
        <f t="shared" si="19"/>
        <v>Posgrado</v>
      </c>
      <c r="K238" s="98" t="s">
        <v>395</v>
      </c>
      <c r="L238" s="98"/>
    </row>
    <row r="239" spans="3:12" hidden="1">
      <c r="C239" s="109" t="s">
        <v>81</v>
      </c>
      <c r="D239" s="151"/>
      <c r="E239" s="100">
        <v>500</v>
      </c>
      <c r="F239" s="97">
        <f t="shared" si="18"/>
        <v>0</v>
      </c>
      <c r="G239" s="165"/>
      <c r="H239" s="110" t="s">
        <v>955</v>
      </c>
      <c r="I239" s="110" t="str">
        <f>VLOOKUP(H239,Presupuesto!$B$11:$C$565,2,0)</f>
        <v>OTROS RESPUESTOS Y ACCESORIOS MENORES</v>
      </c>
      <c r="J239" s="98" t="str">
        <f t="shared" si="19"/>
        <v>Posgrado</v>
      </c>
      <c r="K239" s="98" t="s">
        <v>395</v>
      </c>
      <c r="L239" s="98"/>
    </row>
    <row r="240" spans="3:12" ht="15.75" hidden="1" thickBot="1">
      <c r="C240" s="102" t="s">
        <v>82</v>
      </c>
      <c r="D240" s="159"/>
      <c r="E240" s="104">
        <v>20</v>
      </c>
      <c r="F240" s="105">
        <f t="shared" si="18"/>
        <v>0</v>
      </c>
      <c r="G240" s="162"/>
      <c r="H240" s="106" t="s">
        <v>955</v>
      </c>
      <c r="I240" s="106" t="str">
        <f>VLOOKUP(H240,Presupuesto!$B$11:$C$565,2,0)</f>
        <v>OTROS RESPUESTOS Y ACCESORIOS MENORES</v>
      </c>
      <c r="J240" s="106" t="str">
        <f t="shared" si="19"/>
        <v>Posgrado</v>
      </c>
      <c r="K240" s="124" t="s">
        <v>394</v>
      </c>
      <c r="L240" s="124"/>
    </row>
    <row r="241" spans="3:12">
      <c r="F241" s="93"/>
      <c r="G241" s="76"/>
      <c r="H241" s="76"/>
      <c r="I241" s="76"/>
    </row>
    <row r="242" spans="3:12" ht="15.75" thickBot="1"/>
    <row r="243" spans="3:12" ht="15.75" thickBot="1">
      <c r="C243" s="29" t="s">
        <v>43</v>
      </c>
      <c r="D243" s="108">
        <f>SUM(F250:F263)</f>
        <v>0</v>
      </c>
      <c r="F243" s="70"/>
      <c r="G243" s="79"/>
      <c r="H243" s="70"/>
      <c r="I243" s="70"/>
    </row>
    <row r="244" spans="3:12">
      <c r="C244" s="70"/>
      <c r="D244" s="31"/>
      <c r="E244" s="93"/>
      <c r="F244" s="93"/>
      <c r="G244" s="93"/>
      <c r="H244" s="76"/>
      <c r="I244" s="76"/>
      <c r="J244" s="76"/>
      <c r="K244" s="112"/>
    </row>
    <row r="245" spans="3:12">
      <c r="C245" s="70"/>
      <c r="D245" s="31"/>
      <c r="E245" s="93"/>
      <c r="F245" s="93"/>
      <c r="G245" s="93"/>
      <c r="H245" s="76"/>
      <c r="I245" s="76"/>
      <c r="J245" s="76"/>
      <c r="K245" s="112"/>
    </row>
    <row r="246" spans="3:12" ht="15.75">
      <c r="C246" s="202" t="s">
        <v>392</v>
      </c>
      <c r="D246" s="364"/>
      <c r="E246" s="93"/>
      <c r="F246" s="93"/>
      <c r="G246" s="93"/>
      <c r="H246" s="76"/>
      <c r="I246" s="76"/>
      <c r="J246" s="76"/>
      <c r="K246" s="112"/>
    </row>
    <row r="247" spans="3:12" ht="18.75">
      <c r="C247" s="210" t="e">
        <f>IFERROR(VLOOKUP(D246,'1. Desarrollo e Innov. Curricu.'!$E:$F,2,FALSE),IFERROR(VLOOKUP(D246,'2. Investigación Científica'!$E:$F,2,FALSE),IFERROR(VLOOKUP(D246,'3. Vinculación Univ. Sociedad'!$E:$F,2,FALSE),IFERROR(VLOOKUP(D246,'4. Docencia y Profesorado Univ.'!$E:$F,2,FALSE),IFERROR(VLOOKUP(D246,'5. Estudiantes y Graduados'!$E:$F,2,FALSE),IFERROR(VLOOKUP(D246,'11. Gestion Administrativa'!$E:$F,2,FALSE),IFERROR(VLOOKUP(D246,'13. Gestión Académica'!$E:$F,2,FALSE),IFERROR(VLOOKUP(D246,'8. Asegura. de la Calid. y M'!$E:$F,2,FALSE),IFERROR(VLOOKUP(D246,'6. Gestión del Conocimiento'!$E:$F,2,FALSE),IFERROR(VLOOKUP(D246,'15. Gobernabilidad y Proceso...'!$E:$F,2,FALSE),IFERROR(VLOOKUP(D246,'12. Gestión del Talento Humano'!$E:$F,2,FALSE),IFERROR(VLOOKUP(D246,'14. Internacional... de la E.S.'!$E:$F,2,FALSE),IFERROR(VLOOKUP(D246,'10. Posgrado'!$E:$F,2,FALSE),IFERROR(VLOOKUP(D246,'16. Desa. del Sistema Educ.Sup.'!$E:$F,2,FALSE),IFERROR(VLOOKUP(D246,'9. Cultura de Inno. Insti...'!$E:$F,2,FALSE),VLOOKUP(D246,'7. Lo Esencial de la Reforma U.'!$E:$F,2,0))))))))))))))))</f>
        <v>#N/A</v>
      </c>
      <c r="D247" s="31"/>
      <c r="E247" s="93"/>
      <c r="F247" s="93"/>
      <c r="G247" s="93"/>
      <c r="H247" s="76"/>
      <c r="I247" s="76"/>
      <c r="J247" s="76"/>
      <c r="K247" s="112"/>
    </row>
    <row r="248" spans="3:12">
      <c r="F248" s="93"/>
      <c r="G248" s="76"/>
      <c r="H248" s="76"/>
      <c r="I248" s="76"/>
    </row>
    <row r="249" spans="3:12" ht="30">
      <c r="C249" s="149" t="s">
        <v>44</v>
      </c>
      <c r="D249" s="149" t="s">
        <v>55</v>
      </c>
      <c r="E249" s="149" t="s">
        <v>57</v>
      </c>
      <c r="F249" s="150" t="s">
        <v>27</v>
      </c>
      <c r="G249" s="150" t="s">
        <v>131</v>
      </c>
      <c r="H249" s="149" t="s">
        <v>46</v>
      </c>
      <c r="I249" s="149" t="s">
        <v>132</v>
      </c>
      <c r="J249" s="149" t="s">
        <v>410</v>
      </c>
      <c r="K249" s="149" t="s">
        <v>411</v>
      </c>
      <c r="L249" s="149" t="s">
        <v>464</v>
      </c>
    </row>
    <row r="250" spans="3:12" hidden="1">
      <c r="C250" s="305" t="s">
        <v>1339</v>
      </c>
      <c r="D250" s="158"/>
      <c r="E250" s="96">
        <f>HLOOKUP($C250,$CB$2:$CE$3,2,0)</f>
        <v>15000</v>
      </c>
      <c r="F250" s="97">
        <f>D250*E250</f>
        <v>0</v>
      </c>
      <c r="G250" s="165"/>
      <c r="H250" s="98" t="s">
        <v>1014</v>
      </c>
      <c r="I250" s="98" t="str">
        <f>VLOOKUP(H250,Presupuesto!$B$11:$C$565,2,0)</f>
        <v>EQUIPO DE COMPUTACION</v>
      </c>
      <c r="J250" s="218" t="s">
        <v>1479</v>
      </c>
      <c r="K250" s="98" t="s">
        <v>394</v>
      </c>
      <c r="L250" s="98"/>
    </row>
    <row r="251" spans="3:12" hidden="1">
      <c r="C251" s="305" t="s">
        <v>1337</v>
      </c>
      <c r="D251" s="151"/>
      <c r="E251" s="96">
        <f>HLOOKUP($C251,$CB$2:$CE$3,2,0)</f>
        <v>35000</v>
      </c>
      <c r="F251" s="97">
        <f>D251*E251</f>
        <v>0</v>
      </c>
      <c r="G251" s="165"/>
      <c r="H251" s="101" t="s">
        <v>1014</v>
      </c>
      <c r="I251" s="101" t="str">
        <f>VLOOKUP(H251,Presupuesto!$B$11:$C$565,2,0)</f>
        <v>EQUIPO DE COMPUTACION</v>
      </c>
      <c r="J251" s="98" t="str">
        <f>$J$250</f>
        <v>Desarrollo del Sistema de Educación Superior</v>
      </c>
      <c r="K251" s="98" t="s">
        <v>412</v>
      </c>
      <c r="L251" s="98"/>
    </row>
    <row r="252" spans="3:12" hidden="1">
      <c r="C252" s="99" t="s">
        <v>73</v>
      </c>
      <c r="D252" s="151"/>
      <c r="E252" s="100">
        <v>4000</v>
      </c>
      <c r="F252" s="97">
        <f t="shared" ref="F252:F263" si="20">D252*E252</f>
        <v>0</v>
      </c>
      <c r="G252" s="165"/>
      <c r="H252" s="101" t="s">
        <v>986</v>
      </c>
      <c r="I252" s="101" t="str">
        <f>VLOOKUP(H252,Presupuesto!$B$11:$C$565,2,0)</f>
        <v>EQUIPOS VARIOS DE OFICINA</v>
      </c>
      <c r="J252" s="98" t="str">
        <f t="shared" ref="J252:J263" si="21">$J$250</f>
        <v>Desarrollo del Sistema de Educación Superior</v>
      </c>
      <c r="K252" s="98" t="s">
        <v>395</v>
      </c>
      <c r="L252" s="98"/>
    </row>
    <row r="253" spans="3:12" hidden="1">
      <c r="C253" s="99" t="s">
        <v>74</v>
      </c>
      <c r="D253" s="151"/>
      <c r="E253" s="100">
        <v>8000</v>
      </c>
      <c r="F253" s="97">
        <f t="shared" si="20"/>
        <v>0</v>
      </c>
      <c r="G253" s="165"/>
      <c r="H253" s="101" t="s">
        <v>1014</v>
      </c>
      <c r="I253" s="101" t="str">
        <f>VLOOKUP(H253,Presupuesto!$B$11:$C$565,2,0)</f>
        <v>EQUIPO DE COMPUTACION</v>
      </c>
      <c r="J253" s="98" t="str">
        <f t="shared" si="21"/>
        <v>Desarrollo del Sistema de Educación Superior</v>
      </c>
      <c r="K253" s="98" t="s">
        <v>395</v>
      </c>
      <c r="L253" s="98"/>
    </row>
    <row r="254" spans="3:12" hidden="1">
      <c r="C254" s="99" t="s">
        <v>75</v>
      </c>
      <c r="D254" s="151"/>
      <c r="E254" s="100">
        <v>5000</v>
      </c>
      <c r="F254" s="97">
        <f t="shared" si="20"/>
        <v>0</v>
      </c>
      <c r="G254" s="165"/>
      <c r="H254" s="101" t="s">
        <v>1014</v>
      </c>
      <c r="I254" s="101" t="str">
        <f>VLOOKUP(H254,Presupuesto!$B$11:$C$565,2,0)</f>
        <v>EQUIPO DE COMPUTACION</v>
      </c>
      <c r="J254" s="98" t="str">
        <f t="shared" si="21"/>
        <v>Desarrollo del Sistema de Educación Superior</v>
      </c>
      <c r="K254" s="98" t="s">
        <v>395</v>
      </c>
      <c r="L254" s="98"/>
    </row>
    <row r="255" spans="3:12" hidden="1">
      <c r="C255" s="99" t="s">
        <v>35</v>
      </c>
      <c r="D255" s="151"/>
      <c r="E255" s="100">
        <v>13000</v>
      </c>
      <c r="F255" s="97">
        <f t="shared" si="20"/>
        <v>0</v>
      </c>
      <c r="G255" s="165"/>
      <c r="H255" s="101" t="s">
        <v>1000</v>
      </c>
      <c r="I255" s="101" t="str">
        <f>VLOOKUP(H255,Presupuesto!$B$11:$C$565,2,0)</f>
        <v>EQUIPO DE TRANSPORTE TRACCION Y ELEVACION</v>
      </c>
      <c r="J255" s="98" t="str">
        <f t="shared" si="21"/>
        <v>Desarrollo del Sistema de Educación Superior</v>
      </c>
      <c r="K255" s="98" t="s">
        <v>395</v>
      </c>
      <c r="L255" s="98"/>
    </row>
    <row r="256" spans="3:12" hidden="1">
      <c r="C256" s="99" t="s">
        <v>76</v>
      </c>
      <c r="D256" s="151"/>
      <c r="E256" s="100">
        <v>15000</v>
      </c>
      <c r="F256" s="97">
        <f t="shared" si="20"/>
        <v>0</v>
      </c>
      <c r="G256" s="165"/>
      <c r="H256" s="101" t="s">
        <v>1000</v>
      </c>
      <c r="I256" s="101" t="str">
        <f>VLOOKUP(H256,Presupuesto!$B$11:$C$565,2,0)</f>
        <v>EQUIPO DE TRANSPORTE TRACCION Y ELEVACION</v>
      </c>
      <c r="J256" s="98" t="str">
        <f t="shared" si="21"/>
        <v>Desarrollo del Sistema de Educación Superior</v>
      </c>
      <c r="K256" s="98" t="s">
        <v>395</v>
      </c>
      <c r="L256" s="98"/>
    </row>
    <row r="257" spans="3:12" hidden="1">
      <c r="C257" s="99" t="s">
        <v>77</v>
      </c>
      <c r="D257" s="151"/>
      <c r="E257" s="100">
        <v>10000</v>
      </c>
      <c r="F257" s="97">
        <f t="shared" si="20"/>
        <v>0</v>
      </c>
      <c r="G257" s="165"/>
      <c r="H257" s="101" t="s">
        <v>1000</v>
      </c>
      <c r="I257" s="101" t="str">
        <f>VLOOKUP(H257,Presupuesto!$B$11:$C$565,2,0)</f>
        <v>EQUIPO DE TRANSPORTE TRACCION Y ELEVACION</v>
      </c>
      <c r="J257" s="98" t="str">
        <f t="shared" si="21"/>
        <v>Desarrollo del Sistema de Educación Superior</v>
      </c>
      <c r="K257" s="98" t="s">
        <v>403</v>
      </c>
      <c r="L257" s="98"/>
    </row>
    <row r="258" spans="3:12" hidden="1">
      <c r="C258" s="99" t="s">
        <v>78</v>
      </c>
      <c r="D258" s="151"/>
      <c r="E258" s="100">
        <v>10000</v>
      </c>
      <c r="F258" s="97">
        <f t="shared" si="20"/>
        <v>0</v>
      </c>
      <c r="G258" s="165"/>
      <c r="H258" s="101" t="s">
        <v>1046</v>
      </c>
      <c r="I258" s="101" t="str">
        <f>VLOOKUP(H258,Presupuesto!$B$11:$C$565,2,0)</f>
        <v>APLICACIONES INFORMATICAS</v>
      </c>
      <c r="J258" s="98" t="str">
        <f t="shared" si="21"/>
        <v>Desarrollo del Sistema de Educación Superior</v>
      </c>
      <c r="K258" s="98" t="s">
        <v>399</v>
      </c>
      <c r="L258" s="98"/>
    </row>
    <row r="259" spans="3:12" hidden="1">
      <c r="C259" s="109" t="s">
        <v>79</v>
      </c>
      <c r="D259" s="151"/>
      <c r="E259" s="100">
        <v>2000</v>
      </c>
      <c r="F259" s="97">
        <f t="shared" si="20"/>
        <v>0</v>
      </c>
      <c r="G259" s="165"/>
      <c r="H259" s="110" t="s">
        <v>1014</v>
      </c>
      <c r="I259" s="110" t="str">
        <f>VLOOKUP(H259,Presupuesto!$B$11:$C$565,2,0)</f>
        <v>EQUIPO DE COMPUTACION</v>
      </c>
      <c r="J259" s="98" t="str">
        <f t="shared" si="21"/>
        <v>Desarrollo del Sistema de Educación Superior</v>
      </c>
      <c r="K259" s="98" t="s">
        <v>395</v>
      </c>
      <c r="L259" s="98"/>
    </row>
    <row r="260" spans="3:12" hidden="1">
      <c r="C260" s="109" t="s">
        <v>1482</v>
      </c>
      <c r="D260" s="151"/>
      <c r="E260" s="100">
        <v>1500</v>
      </c>
      <c r="F260" s="97">
        <f t="shared" si="20"/>
        <v>0</v>
      </c>
      <c r="G260" s="165"/>
      <c r="H260" s="110" t="s">
        <v>946</v>
      </c>
      <c r="I260" s="110" t="str">
        <f>VLOOKUP(H260,Presupuesto!$B$11:$C$565,2,0)</f>
        <v>UTILES Y MATERIALES ELECTRICOS</v>
      </c>
      <c r="J260" s="98" t="str">
        <f t="shared" si="21"/>
        <v>Desarrollo del Sistema de Educación Superior</v>
      </c>
      <c r="K260" s="98" t="s">
        <v>395</v>
      </c>
      <c r="L260" s="98"/>
    </row>
    <row r="261" spans="3:12" hidden="1">
      <c r="C261" s="109" t="s">
        <v>80</v>
      </c>
      <c r="D261" s="151"/>
      <c r="E261" s="100">
        <v>1500</v>
      </c>
      <c r="F261" s="97">
        <f t="shared" si="20"/>
        <v>0</v>
      </c>
      <c r="G261" s="165"/>
      <c r="H261" s="110" t="s">
        <v>1014</v>
      </c>
      <c r="I261" s="110" t="str">
        <f>VLOOKUP(H261,Presupuesto!$B$11:$C$565,2,0)</f>
        <v>EQUIPO DE COMPUTACION</v>
      </c>
      <c r="J261" s="98" t="str">
        <f t="shared" si="21"/>
        <v>Desarrollo del Sistema de Educación Superior</v>
      </c>
      <c r="K261" s="98" t="s">
        <v>395</v>
      </c>
      <c r="L261" s="98"/>
    </row>
    <row r="262" spans="3:12" hidden="1">
      <c r="C262" s="109" t="s">
        <v>81</v>
      </c>
      <c r="D262" s="151"/>
      <c r="E262" s="100">
        <v>500</v>
      </c>
      <c r="F262" s="97">
        <f t="shared" si="20"/>
        <v>0</v>
      </c>
      <c r="G262" s="165"/>
      <c r="H262" s="110" t="s">
        <v>955</v>
      </c>
      <c r="I262" s="110" t="str">
        <f>VLOOKUP(H262,Presupuesto!$B$11:$C$565,2,0)</f>
        <v>OTROS RESPUESTOS Y ACCESORIOS MENORES</v>
      </c>
      <c r="J262" s="98" t="str">
        <f t="shared" si="21"/>
        <v>Desarrollo del Sistema de Educación Superior</v>
      </c>
      <c r="K262" s="98" t="s">
        <v>395</v>
      </c>
      <c r="L262" s="98"/>
    </row>
    <row r="263" spans="3:12" ht="15.75" hidden="1" thickBot="1">
      <c r="C263" s="102" t="s">
        <v>82</v>
      </c>
      <c r="D263" s="159"/>
      <c r="E263" s="104">
        <v>20</v>
      </c>
      <c r="F263" s="105">
        <f t="shared" si="20"/>
        <v>0</v>
      </c>
      <c r="G263" s="162"/>
      <c r="H263" s="106" t="s">
        <v>955</v>
      </c>
      <c r="I263" s="106" t="str">
        <f>VLOOKUP(H263,Presupuesto!$B$11:$C$565,2,0)</f>
        <v>OTROS RESPUESTOS Y ACCESORIOS MENORES</v>
      </c>
      <c r="J263" s="106" t="str">
        <f t="shared" si="21"/>
        <v>Desarrollo del Sistema de Educación Superior</v>
      </c>
      <c r="K263" s="124" t="s">
        <v>394</v>
      </c>
      <c r="L263" s="124"/>
    </row>
  </sheetData>
  <autoFilter ref="F10:G263">
    <filterColumn colId="0">
      <filters blank="1">
        <filter val="100,000"/>
        <filter val="15,000"/>
        <filter val="2,000"/>
        <filter val="5,000"/>
        <filter val="75,000"/>
        <filter val="90,000"/>
        <filter val="Costo Total"/>
      </filters>
    </filterColumn>
  </autoFilter>
  <dataValidations xWindow="801" yWindow="652" count="6">
    <dataValidation type="list" allowBlank="1" showInputMessage="1" showErrorMessage="1" errorTitle="¡Ingreso Inválido!" error="Seleccione una opción de la lista.&#10;" promptTitle="Tipo de Presupuesto" prompt="Seleccione una opción de la lista." sqref="G43:G56 G66:G79 G89:G102 G112:G125 G135:G148 G158:G171 G181:G194 G204:G217 G227:G240 G250:G263 G17:G19 G29:G33">
      <formula1>$R$2:$S$2</formula1>
    </dataValidation>
    <dataValidation type="list" allowBlank="1" showInputMessage="1" showErrorMessage="1" errorTitle="¡Ingreso Inválido!" error="Seleccione una opción de la lista" promptTitle="Mes Requerido" prompt="Seleccione el mes en el que requiere el recurso." sqref="K43:K56 K66:K79 K89:K102 K112:K125 K135:K148 K158:K171 K181:K194 K204:K217 K227:K240 K250:K263 K17:K19 K29:K33">
      <formula1>$U$2:$AF$2</formula1>
    </dataValidation>
    <dataValidation type="list" allowBlank="1" showInputMessage="1" showErrorMessage="1" sqref="C43:C44 C66:C67 C89:C90 C112:C113 C135:C136 C158:C159 C181:C182 C204:C205 C227:C228 C250:C251">
      <formula1>$CB$2:$CE$2</formula1>
    </dataValidation>
    <dataValidation type="list" allowBlank="1" showInputMessage="1" showErrorMessage="1" errorTitle="¡Ingreso Inválido!" error="Verifique el valor ingresado" promptTitle="Objeto de Gasto" prompt="Ingrese el Objeto de Gasto" sqref="H43:H56 H66:H79 H89:H102 H112:H125 H135:H148 H158:H171 H181:H194 H204:H217 H227:H240 H250:H263 H17:H19 H29:H33">
      <formula1>$A$1:$UI$1</formula1>
    </dataValidation>
    <dataValidation type="list" allowBlank="1" showInputMessage="1" showErrorMessage="1" errorTitle="¡Ingreso Inválido!" error="Seleccione una opción de la lista." promptTitle="Dimensión Estratégica" prompt="Seleccione una opción de la lista." sqref="J44:J56 J67:J79 J90:J102 J113:J125 J136:J148 J159:J171 J182:J194 J205:J217 J228:J240 J251:J263 J17:J19 J29:J33">
      <formula1>$A$2:$P$2</formula1>
    </dataValidation>
    <dataValidation type="list" allowBlank="1" showInputMessage="1" showErrorMessage="1" errorTitle="¡Ingreso Inválido!" error="Seleccione una opción de la lista." promptTitle="Dimensión Estratégica" prompt="Seleccione una opción de la lista." sqref="J43 J66 J89 J112 J135 J158 J181 J204 J227 J25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filterMode="1">
    <tabColor rgb="FF92D050"/>
  </sheetPr>
  <dimension ref="A1:UI674"/>
  <sheetViews>
    <sheetView showGridLines="0" topLeftCell="B4" zoomScale="86" zoomScaleNormal="86" workbookViewId="0">
      <selection activeCell="F637" sqref="F637"/>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66" t="s">
        <v>251</v>
      </c>
      <c r="B1" s="467" t="s">
        <v>252</v>
      </c>
      <c r="C1" s="464" t="s">
        <v>253</v>
      </c>
      <c r="D1" s="464" t="s">
        <v>496</v>
      </c>
      <c r="E1" s="464" t="s">
        <v>498</v>
      </c>
      <c r="F1" s="464" t="s">
        <v>500</v>
      </c>
      <c r="G1" s="464" t="s">
        <v>502</v>
      </c>
      <c r="H1" s="464" t="s">
        <v>504</v>
      </c>
      <c r="I1" s="464" t="s">
        <v>506</v>
      </c>
      <c r="J1" s="464" t="s">
        <v>254</v>
      </c>
      <c r="K1" s="464" t="s">
        <v>509</v>
      </c>
      <c r="L1" s="464" t="s">
        <v>255</v>
      </c>
      <c r="M1" s="464" t="s">
        <v>511</v>
      </c>
      <c r="N1" s="464" t="s">
        <v>513</v>
      </c>
      <c r="O1" s="464" t="s">
        <v>515</v>
      </c>
      <c r="P1" s="464" t="s">
        <v>256</v>
      </c>
      <c r="Q1" s="464" t="s">
        <v>516</v>
      </c>
      <c r="R1" s="464" t="s">
        <v>519</v>
      </c>
      <c r="S1" s="464" t="s">
        <v>257</v>
      </c>
      <c r="T1" s="464" t="s">
        <v>521</v>
      </c>
      <c r="U1" s="464" t="s">
        <v>258</v>
      </c>
      <c r="V1" s="464" t="s">
        <v>522</v>
      </c>
      <c r="W1" s="464" t="s">
        <v>523</v>
      </c>
      <c r="X1" s="464" t="s">
        <v>527</v>
      </c>
      <c r="Y1" s="464" t="s">
        <v>274</v>
      </c>
      <c r="Z1" s="464" t="s">
        <v>528</v>
      </c>
      <c r="AA1" s="464" t="s">
        <v>530</v>
      </c>
      <c r="AB1" s="464" t="s">
        <v>532</v>
      </c>
      <c r="AC1" s="464" t="s">
        <v>275</v>
      </c>
      <c r="AD1" s="464" t="s">
        <v>534</v>
      </c>
      <c r="AE1" s="464" t="s">
        <v>536</v>
      </c>
      <c r="AF1" s="464" t="s">
        <v>538</v>
      </c>
      <c r="AG1" s="464" t="s">
        <v>540</v>
      </c>
      <c r="AH1" s="464" t="s">
        <v>250</v>
      </c>
      <c r="AI1" s="464" t="s">
        <v>542</v>
      </c>
      <c r="AJ1" s="467" t="s">
        <v>259</v>
      </c>
      <c r="AK1" s="464" t="s">
        <v>544</v>
      </c>
      <c r="AL1" s="464" t="s">
        <v>260</v>
      </c>
      <c r="AM1" s="464" t="s">
        <v>546</v>
      </c>
      <c r="AN1" s="464" t="s">
        <v>548</v>
      </c>
      <c r="AO1" s="464" t="s">
        <v>261</v>
      </c>
      <c r="AP1" s="464" t="s">
        <v>550</v>
      </c>
      <c r="AQ1" s="464" t="s">
        <v>552</v>
      </c>
      <c r="AR1" s="464" t="s">
        <v>262</v>
      </c>
      <c r="AS1" s="464" t="s">
        <v>553</v>
      </c>
      <c r="AT1" s="464" t="s">
        <v>555</v>
      </c>
      <c r="AU1" s="464" t="s">
        <v>556</v>
      </c>
      <c r="AV1" s="464" t="s">
        <v>557</v>
      </c>
      <c r="AW1" s="464" t="s">
        <v>559</v>
      </c>
      <c r="AX1" s="464" t="s">
        <v>561</v>
      </c>
      <c r="AY1" s="464" t="s">
        <v>562</v>
      </c>
      <c r="AZ1" s="464" t="s">
        <v>263</v>
      </c>
      <c r="BA1" s="464" t="s">
        <v>564</v>
      </c>
      <c r="BB1" s="464" t="s">
        <v>566</v>
      </c>
      <c r="BC1" s="464" t="s">
        <v>568</v>
      </c>
      <c r="BD1" s="464" t="s">
        <v>570</v>
      </c>
      <c r="BE1" s="464" t="s">
        <v>572</v>
      </c>
      <c r="BF1" s="464" t="s">
        <v>574</v>
      </c>
      <c r="BG1" s="464" t="s">
        <v>576</v>
      </c>
      <c r="BH1" s="464" t="s">
        <v>578</v>
      </c>
      <c r="BI1" s="464" t="s">
        <v>276</v>
      </c>
      <c r="BJ1" s="464" t="s">
        <v>580</v>
      </c>
      <c r="BK1" s="464" t="s">
        <v>582</v>
      </c>
      <c r="BL1" s="464" t="s">
        <v>584</v>
      </c>
      <c r="BM1" s="464" t="s">
        <v>586</v>
      </c>
      <c r="BN1" s="464" t="s">
        <v>588</v>
      </c>
      <c r="BO1" s="464" t="s">
        <v>590</v>
      </c>
      <c r="BP1" s="464" t="s">
        <v>592</v>
      </c>
      <c r="BQ1" s="464" t="s">
        <v>594</v>
      </c>
      <c r="BR1" s="464" t="s">
        <v>596</v>
      </c>
      <c r="BS1" s="464" t="s">
        <v>598</v>
      </c>
      <c r="BT1" s="467" t="s">
        <v>264</v>
      </c>
      <c r="BU1" s="464" t="s">
        <v>265</v>
      </c>
      <c r="BV1" s="464" t="s">
        <v>600</v>
      </c>
      <c r="BW1" s="464" t="s">
        <v>266</v>
      </c>
      <c r="BX1" s="464" t="s">
        <v>602</v>
      </c>
      <c r="BY1" s="464" t="s">
        <v>604</v>
      </c>
      <c r="BZ1" s="467" t="s">
        <v>267</v>
      </c>
      <c r="CA1" s="464" t="s">
        <v>268</v>
      </c>
      <c r="CB1" s="464" t="s">
        <v>606</v>
      </c>
      <c r="CC1" s="464" t="s">
        <v>269</v>
      </c>
      <c r="CD1" s="464" t="s">
        <v>608</v>
      </c>
      <c r="CE1" s="464" t="s">
        <v>610</v>
      </c>
      <c r="CF1" s="464" t="s">
        <v>612</v>
      </c>
      <c r="CG1" s="467" t="s">
        <v>270</v>
      </c>
      <c r="CH1" s="464" t="s">
        <v>618</v>
      </c>
      <c r="CI1" s="464" t="s">
        <v>620</v>
      </c>
      <c r="CJ1" s="464" t="s">
        <v>271</v>
      </c>
      <c r="CK1" s="464" t="s">
        <v>614</v>
      </c>
      <c r="CL1" s="464" t="s">
        <v>616</v>
      </c>
      <c r="CM1" s="464" t="s">
        <v>272</v>
      </c>
      <c r="CN1" s="464" t="s">
        <v>622</v>
      </c>
      <c r="CO1" s="464" t="s">
        <v>273</v>
      </c>
      <c r="CP1" s="464" t="s">
        <v>623</v>
      </c>
      <c r="CQ1" s="463" t="s">
        <v>277</v>
      </c>
      <c r="CR1" s="467" t="s">
        <v>278</v>
      </c>
      <c r="CS1" s="464" t="s">
        <v>624</v>
      </c>
      <c r="CT1" s="464" t="s">
        <v>625</v>
      </c>
      <c r="CU1" s="464" t="s">
        <v>627</v>
      </c>
      <c r="CV1" s="464" t="s">
        <v>279</v>
      </c>
      <c r="CW1" s="464" t="s">
        <v>629</v>
      </c>
      <c r="CX1" s="464" t="s">
        <v>631</v>
      </c>
      <c r="CY1" s="464" t="s">
        <v>633</v>
      </c>
      <c r="CZ1" s="464" t="s">
        <v>635</v>
      </c>
      <c r="DA1" s="464" t="s">
        <v>637</v>
      </c>
      <c r="DB1" s="464" t="s">
        <v>639</v>
      </c>
      <c r="DC1" s="467" t="s">
        <v>280</v>
      </c>
      <c r="DD1" s="464" t="s">
        <v>281</v>
      </c>
      <c r="DE1" s="464" t="s">
        <v>641</v>
      </c>
      <c r="DF1" s="464" t="s">
        <v>282</v>
      </c>
      <c r="DG1" s="464" t="s">
        <v>643</v>
      </c>
      <c r="DH1" s="464" t="s">
        <v>645</v>
      </c>
      <c r="DI1" s="464" t="s">
        <v>647</v>
      </c>
      <c r="DJ1" s="464" t="s">
        <v>649</v>
      </c>
      <c r="DK1" s="464" t="s">
        <v>651</v>
      </c>
      <c r="DL1" s="464" t="s">
        <v>653</v>
      </c>
      <c r="DM1" s="464" t="s">
        <v>655</v>
      </c>
      <c r="DN1" s="464" t="s">
        <v>283</v>
      </c>
      <c r="DO1" s="464" t="s">
        <v>657</v>
      </c>
      <c r="DP1" s="464" t="s">
        <v>659</v>
      </c>
      <c r="DQ1" s="464" t="s">
        <v>661</v>
      </c>
      <c r="DR1" s="467" t="s">
        <v>284</v>
      </c>
      <c r="DS1" s="464" t="s">
        <v>663</v>
      </c>
      <c r="DT1" s="464" t="s">
        <v>285</v>
      </c>
      <c r="DU1" s="464" t="s">
        <v>665</v>
      </c>
      <c r="DV1" s="464" t="s">
        <v>286</v>
      </c>
      <c r="DW1" s="464" t="s">
        <v>667</v>
      </c>
      <c r="DX1" s="464" t="s">
        <v>669</v>
      </c>
      <c r="DY1" s="464" t="s">
        <v>671</v>
      </c>
      <c r="DZ1" s="464" t="s">
        <v>673</v>
      </c>
      <c r="EA1" s="464" t="s">
        <v>675</v>
      </c>
      <c r="EB1" s="464" t="s">
        <v>677</v>
      </c>
      <c r="EC1" s="464" t="s">
        <v>679</v>
      </c>
      <c r="ED1" s="464" t="s">
        <v>681</v>
      </c>
      <c r="EE1" s="464" t="s">
        <v>683</v>
      </c>
      <c r="EF1" s="464" t="s">
        <v>685</v>
      </c>
      <c r="EG1" s="464" t="s">
        <v>687</v>
      </c>
      <c r="EH1" s="467" t="s">
        <v>287</v>
      </c>
      <c r="EI1" s="464" t="s">
        <v>689</v>
      </c>
      <c r="EJ1" s="464" t="s">
        <v>288</v>
      </c>
      <c r="EK1" s="464" t="s">
        <v>691</v>
      </c>
      <c r="EL1" s="464" t="s">
        <v>693</v>
      </c>
      <c r="EM1" s="464" t="s">
        <v>289</v>
      </c>
      <c r="EN1" s="464" t="s">
        <v>695</v>
      </c>
      <c r="EO1" s="464" t="s">
        <v>697</v>
      </c>
      <c r="EP1" s="464" t="s">
        <v>290</v>
      </c>
      <c r="EQ1" s="464" t="s">
        <v>699</v>
      </c>
      <c r="ER1" s="464" t="s">
        <v>701</v>
      </c>
      <c r="ES1" s="464" t="s">
        <v>703</v>
      </c>
      <c r="ET1" s="464" t="s">
        <v>291</v>
      </c>
      <c r="EU1" s="464" t="s">
        <v>705</v>
      </c>
      <c r="EV1" s="464" t="s">
        <v>707</v>
      </c>
      <c r="EW1" s="467" t="s">
        <v>292</v>
      </c>
      <c r="EX1" s="464" t="s">
        <v>293</v>
      </c>
      <c r="EY1" s="464" t="s">
        <v>709</v>
      </c>
      <c r="EZ1" s="464" t="s">
        <v>711</v>
      </c>
      <c r="FA1" s="464" t="s">
        <v>713</v>
      </c>
      <c r="FB1" s="464" t="s">
        <v>715</v>
      </c>
      <c r="FC1" s="464" t="s">
        <v>294</v>
      </c>
      <c r="FD1" s="464" t="s">
        <v>717</v>
      </c>
      <c r="FE1" s="464" t="s">
        <v>719</v>
      </c>
      <c r="FF1" s="464" t="s">
        <v>721</v>
      </c>
      <c r="FG1" s="464" t="s">
        <v>723</v>
      </c>
      <c r="FH1" s="464" t="s">
        <v>725</v>
      </c>
      <c r="FI1" s="464" t="s">
        <v>295</v>
      </c>
      <c r="FJ1" s="464" t="s">
        <v>728</v>
      </c>
      <c r="FK1" s="464" t="s">
        <v>296</v>
      </c>
      <c r="FL1" s="464" t="s">
        <v>731</v>
      </c>
      <c r="FM1" s="464" t="s">
        <v>732</v>
      </c>
      <c r="FN1" s="464" t="s">
        <v>734</v>
      </c>
      <c r="FO1" s="464" t="s">
        <v>297</v>
      </c>
      <c r="FP1" s="464" t="s">
        <v>737</v>
      </c>
      <c r="FQ1" s="464" t="s">
        <v>738</v>
      </c>
      <c r="FR1" s="464" t="s">
        <v>740</v>
      </c>
      <c r="FS1" s="464" t="s">
        <v>298</v>
      </c>
      <c r="FT1" s="464" t="s">
        <v>743</v>
      </c>
      <c r="FU1" s="464" t="s">
        <v>745</v>
      </c>
      <c r="FV1" s="464" t="s">
        <v>747</v>
      </c>
      <c r="FW1" s="467" t="s">
        <v>299</v>
      </c>
      <c r="FX1" s="467" t="s">
        <v>300</v>
      </c>
      <c r="FY1" s="464" t="s">
        <v>306</v>
      </c>
      <c r="FZ1" s="464" t="s">
        <v>749</v>
      </c>
      <c r="GA1" s="464" t="s">
        <v>751</v>
      </c>
      <c r="GB1" s="464" t="s">
        <v>753</v>
      </c>
      <c r="GC1" s="464" t="s">
        <v>755</v>
      </c>
      <c r="GD1" s="464" t="s">
        <v>757</v>
      </c>
      <c r="GE1" s="464" t="s">
        <v>759</v>
      </c>
      <c r="GF1" s="467" t="s">
        <v>301</v>
      </c>
      <c r="GG1" s="464" t="s">
        <v>307</v>
      </c>
      <c r="GH1" s="464" t="s">
        <v>761</v>
      </c>
      <c r="GI1" s="464" t="s">
        <v>763</v>
      </c>
      <c r="GJ1" s="464" t="s">
        <v>764</v>
      </c>
      <c r="GK1" s="464" t="s">
        <v>308</v>
      </c>
      <c r="GL1" s="464" t="s">
        <v>767</v>
      </c>
      <c r="GM1" s="464" t="s">
        <v>768</v>
      </c>
      <c r="GN1" s="467" t="s">
        <v>302</v>
      </c>
      <c r="GO1" s="464" t="s">
        <v>303</v>
      </c>
      <c r="GP1" s="464" t="s">
        <v>770</v>
      </c>
      <c r="GQ1" s="464" t="s">
        <v>772</v>
      </c>
      <c r="GR1" s="464" t="s">
        <v>774</v>
      </c>
      <c r="GS1" s="464" t="s">
        <v>776</v>
      </c>
      <c r="GT1" s="464" t="s">
        <v>778</v>
      </c>
      <c r="GU1" s="467" t="s">
        <v>304</v>
      </c>
      <c r="GV1" s="464" t="s">
        <v>305</v>
      </c>
      <c r="GW1" s="464" t="s">
        <v>780</v>
      </c>
      <c r="GX1" s="464" t="s">
        <v>782</v>
      </c>
      <c r="GY1" s="464" t="s">
        <v>784</v>
      </c>
      <c r="GZ1" s="464" t="s">
        <v>786</v>
      </c>
      <c r="HA1" s="464" t="s">
        <v>788</v>
      </c>
      <c r="HB1" s="464" t="s">
        <v>790</v>
      </c>
      <c r="HC1" s="463" t="s">
        <v>309</v>
      </c>
      <c r="HD1" s="467" t="s">
        <v>310</v>
      </c>
      <c r="HE1" s="464" t="s">
        <v>311</v>
      </c>
      <c r="HF1" s="464" t="s">
        <v>792</v>
      </c>
      <c r="HG1" s="464" t="s">
        <v>794</v>
      </c>
      <c r="HH1" s="464" t="s">
        <v>796</v>
      </c>
      <c r="HI1" s="464" t="s">
        <v>798</v>
      </c>
      <c r="HJ1" s="464" t="s">
        <v>312</v>
      </c>
      <c r="HK1" s="464" t="s">
        <v>801</v>
      </c>
      <c r="HL1" s="464" t="s">
        <v>329</v>
      </c>
      <c r="HM1" s="464" t="s">
        <v>839</v>
      </c>
      <c r="HN1" s="464" t="s">
        <v>841</v>
      </c>
      <c r="HO1" s="464" t="s">
        <v>843</v>
      </c>
      <c r="HP1" s="467" t="s">
        <v>313</v>
      </c>
      <c r="HQ1" s="464" t="s">
        <v>803</v>
      </c>
      <c r="HR1" s="464" t="s">
        <v>805</v>
      </c>
      <c r="HS1" s="464" t="s">
        <v>314</v>
      </c>
      <c r="HT1" s="464" t="s">
        <v>808</v>
      </c>
      <c r="HU1" s="464" t="s">
        <v>810</v>
      </c>
      <c r="HV1" s="464" t="s">
        <v>811</v>
      </c>
      <c r="HW1" s="464" t="s">
        <v>813</v>
      </c>
      <c r="HX1" s="467" t="s">
        <v>315</v>
      </c>
      <c r="HY1" s="464" t="s">
        <v>815</v>
      </c>
      <c r="HZ1" s="464" t="s">
        <v>817</v>
      </c>
      <c r="IA1" s="464" t="s">
        <v>819</v>
      </c>
      <c r="IB1" s="464" t="s">
        <v>316</v>
      </c>
      <c r="IC1" s="464" t="s">
        <v>821</v>
      </c>
      <c r="ID1" s="464" t="s">
        <v>823</v>
      </c>
      <c r="IE1" s="464" t="s">
        <v>317</v>
      </c>
      <c r="IF1" s="464" t="s">
        <v>825</v>
      </c>
      <c r="IG1" s="464" t="s">
        <v>827</v>
      </c>
      <c r="IH1" s="464" t="s">
        <v>318</v>
      </c>
      <c r="II1" s="464" t="s">
        <v>829</v>
      </c>
      <c r="IJ1" s="464" t="s">
        <v>831</v>
      </c>
      <c r="IK1" s="464" t="s">
        <v>833</v>
      </c>
      <c r="IL1" s="464" t="s">
        <v>835</v>
      </c>
      <c r="IM1" s="464" t="s">
        <v>319</v>
      </c>
      <c r="IN1" s="464" t="s">
        <v>837</v>
      </c>
      <c r="IO1" s="467" t="s">
        <v>320</v>
      </c>
      <c r="IP1" s="464" t="s">
        <v>845</v>
      </c>
      <c r="IQ1" s="464" t="s">
        <v>847</v>
      </c>
      <c r="IR1" s="464" t="s">
        <v>321</v>
      </c>
      <c r="IS1" s="464" t="s">
        <v>849</v>
      </c>
      <c r="IT1" s="464" t="s">
        <v>851</v>
      </c>
      <c r="IU1" s="464" t="s">
        <v>853</v>
      </c>
      <c r="IV1" s="467" t="s">
        <v>322</v>
      </c>
      <c r="IW1" s="464" t="s">
        <v>855</v>
      </c>
      <c r="IX1" s="464" t="s">
        <v>323</v>
      </c>
      <c r="IY1" s="464" t="s">
        <v>858</v>
      </c>
      <c r="IZ1" s="464" t="s">
        <v>860</v>
      </c>
      <c r="JA1" s="464" t="s">
        <v>862</v>
      </c>
      <c r="JB1" s="464" t="s">
        <v>864</v>
      </c>
      <c r="JC1" s="464" t="s">
        <v>866</v>
      </c>
      <c r="JD1" s="464" t="s">
        <v>868</v>
      </c>
      <c r="JE1" s="464" t="s">
        <v>324</v>
      </c>
      <c r="JF1" s="464" t="s">
        <v>871</v>
      </c>
      <c r="JG1" s="464" t="s">
        <v>873</v>
      </c>
      <c r="JH1" s="464" t="s">
        <v>875</v>
      </c>
      <c r="JI1" s="464" t="s">
        <v>877</v>
      </c>
      <c r="JJ1" s="464" t="s">
        <v>879</v>
      </c>
      <c r="JK1" s="464" t="s">
        <v>881</v>
      </c>
      <c r="JL1" s="464" t="s">
        <v>883</v>
      </c>
      <c r="JM1" s="464" t="s">
        <v>885</v>
      </c>
      <c r="JN1" s="464" t="s">
        <v>325</v>
      </c>
      <c r="JO1" s="464" t="s">
        <v>888</v>
      </c>
      <c r="JP1" s="464" t="s">
        <v>890</v>
      </c>
      <c r="JQ1" s="464" t="s">
        <v>892</v>
      </c>
      <c r="JR1" s="464" t="s">
        <v>894</v>
      </c>
      <c r="JS1" s="464" t="s">
        <v>895</v>
      </c>
      <c r="JT1" s="464" t="s">
        <v>897</v>
      </c>
      <c r="JU1" s="464" t="s">
        <v>899</v>
      </c>
      <c r="JV1" s="464" t="s">
        <v>901</v>
      </c>
      <c r="JW1" s="464" t="s">
        <v>903</v>
      </c>
      <c r="JX1" s="464" t="s">
        <v>905</v>
      </c>
      <c r="JY1" s="464" t="s">
        <v>907</v>
      </c>
      <c r="JZ1" s="464" t="s">
        <v>909</v>
      </c>
      <c r="KA1" s="464" t="s">
        <v>911</v>
      </c>
      <c r="KB1" s="464" t="s">
        <v>913</v>
      </c>
      <c r="KC1" s="464" t="s">
        <v>915</v>
      </c>
      <c r="KD1" s="464" t="s">
        <v>917</v>
      </c>
      <c r="KE1" s="464" t="s">
        <v>919</v>
      </c>
      <c r="KF1" s="464" t="s">
        <v>921</v>
      </c>
      <c r="KG1" s="464" t="s">
        <v>923</v>
      </c>
      <c r="KH1" s="464" t="s">
        <v>925</v>
      </c>
      <c r="KI1" s="464" t="s">
        <v>927</v>
      </c>
      <c r="KJ1" s="464" t="s">
        <v>929</v>
      </c>
      <c r="KK1" s="464" t="s">
        <v>931</v>
      </c>
      <c r="KL1" s="464" t="s">
        <v>933</v>
      </c>
      <c r="KM1" s="464" t="s">
        <v>935</v>
      </c>
      <c r="KN1" s="464" t="s">
        <v>937</v>
      </c>
      <c r="KO1" s="467" t="s">
        <v>326</v>
      </c>
      <c r="KP1" s="464" t="s">
        <v>939</v>
      </c>
      <c r="KQ1" s="464" t="s">
        <v>327</v>
      </c>
      <c r="KR1" s="464" t="s">
        <v>942</v>
      </c>
      <c r="KS1" s="464" t="s">
        <v>944</v>
      </c>
      <c r="KT1" s="464" t="s">
        <v>946</v>
      </c>
      <c r="KU1" s="464" t="s">
        <v>948</v>
      </c>
      <c r="KV1" s="464" t="s">
        <v>328</v>
      </c>
      <c r="KW1" s="464" t="s">
        <v>951</v>
      </c>
      <c r="KX1" s="464" t="s">
        <v>953</v>
      </c>
      <c r="KY1" s="464" t="s">
        <v>955</v>
      </c>
      <c r="KZ1" s="464" t="s">
        <v>957</v>
      </c>
      <c r="LA1" s="464" t="s">
        <v>959</v>
      </c>
      <c r="LB1" s="464" t="s">
        <v>961</v>
      </c>
      <c r="LC1" s="464" t="s">
        <v>963</v>
      </c>
      <c r="LD1" s="463" t="s">
        <v>330</v>
      </c>
      <c r="LE1" s="467" t="s">
        <v>331</v>
      </c>
      <c r="LF1" s="464" t="s">
        <v>332</v>
      </c>
      <c r="LG1" s="464" t="s">
        <v>346</v>
      </c>
      <c r="LH1" s="464" t="s">
        <v>965</v>
      </c>
      <c r="LI1" s="464" t="s">
        <v>967</v>
      </c>
      <c r="LJ1" s="464" t="s">
        <v>969</v>
      </c>
      <c r="LK1" s="464" t="s">
        <v>971</v>
      </c>
      <c r="LL1" s="464" t="s">
        <v>347</v>
      </c>
      <c r="LM1" s="464" t="s">
        <v>973</v>
      </c>
      <c r="LN1" s="464" t="s">
        <v>348</v>
      </c>
      <c r="LO1" s="464" t="s">
        <v>975</v>
      </c>
      <c r="LP1" s="464" t="s">
        <v>333</v>
      </c>
      <c r="LQ1" s="464" t="s">
        <v>977</v>
      </c>
      <c r="LR1" s="464" t="s">
        <v>349</v>
      </c>
      <c r="LS1" s="464" t="s">
        <v>979</v>
      </c>
      <c r="LT1" s="464" t="s">
        <v>981</v>
      </c>
      <c r="LU1" s="464" t="s">
        <v>350</v>
      </c>
      <c r="LV1" s="467" t="s">
        <v>334</v>
      </c>
      <c r="LW1" s="464" t="s">
        <v>335</v>
      </c>
      <c r="LX1" s="464" t="s">
        <v>983</v>
      </c>
      <c r="LY1" s="464" t="s">
        <v>985</v>
      </c>
      <c r="LZ1" s="464" t="s">
        <v>986</v>
      </c>
      <c r="MA1" s="464" t="s">
        <v>988</v>
      </c>
      <c r="MB1" s="464" t="s">
        <v>989</v>
      </c>
      <c r="MC1" s="464" t="s">
        <v>991</v>
      </c>
      <c r="MD1" s="464" t="s">
        <v>993</v>
      </c>
      <c r="ME1" s="464" t="s">
        <v>995</v>
      </c>
      <c r="MF1" s="464" t="s">
        <v>997</v>
      </c>
      <c r="MG1" s="464" t="s">
        <v>336</v>
      </c>
      <c r="MH1" s="464" t="s">
        <v>1000</v>
      </c>
      <c r="MI1" s="464" t="s">
        <v>1001</v>
      </c>
      <c r="MJ1" s="464" t="s">
        <v>1003</v>
      </c>
      <c r="MK1" s="464" t="s">
        <v>337</v>
      </c>
      <c r="ML1" s="464" t="s">
        <v>1006</v>
      </c>
      <c r="MM1" s="464" t="s">
        <v>1007</v>
      </c>
      <c r="MN1" s="464" t="s">
        <v>1009</v>
      </c>
      <c r="MO1" s="464" t="s">
        <v>1011</v>
      </c>
      <c r="MP1" s="464" t="s">
        <v>338</v>
      </c>
      <c r="MQ1" s="464" t="s">
        <v>1014</v>
      </c>
      <c r="MR1" s="464" t="s">
        <v>1016</v>
      </c>
      <c r="MS1" s="464" t="s">
        <v>1018</v>
      </c>
      <c r="MT1" s="464" t="s">
        <v>1020</v>
      </c>
      <c r="MU1" s="464" t="s">
        <v>339</v>
      </c>
      <c r="MV1" s="464" t="s">
        <v>1023</v>
      </c>
      <c r="MW1" s="464" t="s">
        <v>1025</v>
      </c>
      <c r="MX1" s="464" t="s">
        <v>1027</v>
      </c>
      <c r="MY1" s="464" t="s">
        <v>1029</v>
      </c>
      <c r="MZ1" s="464" t="s">
        <v>1031</v>
      </c>
      <c r="NA1" s="464" t="s">
        <v>1033</v>
      </c>
      <c r="NB1" s="464" t="s">
        <v>1035</v>
      </c>
      <c r="NC1" s="464" t="s">
        <v>1037</v>
      </c>
      <c r="ND1" s="464" t="s">
        <v>1039</v>
      </c>
      <c r="NE1" s="464" t="s">
        <v>1041</v>
      </c>
      <c r="NF1" s="464" t="s">
        <v>1043</v>
      </c>
      <c r="NG1" s="464" t="s">
        <v>1044</v>
      </c>
      <c r="NH1" s="467" t="s">
        <v>340</v>
      </c>
      <c r="NI1" s="464" t="s">
        <v>341</v>
      </c>
      <c r="NJ1" s="464" t="s">
        <v>1046</v>
      </c>
      <c r="NK1" s="464" t="s">
        <v>1048</v>
      </c>
      <c r="NL1" s="464" t="s">
        <v>1050</v>
      </c>
      <c r="NM1" s="464" t="s">
        <v>1052</v>
      </c>
      <c r="NN1" s="467" t="s">
        <v>342</v>
      </c>
      <c r="NO1" s="464" t="s">
        <v>343</v>
      </c>
      <c r="NP1" s="464" t="s">
        <v>1053</v>
      </c>
      <c r="NQ1" s="464" t="s">
        <v>344</v>
      </c>
      <c r="NR1" s="464" t="s">
        <v>1055</v>
      </c>
      <c r="NS1" s="464" t="s">
        <v>1057</v>
      </c>
      <c r="NT1" s="464" t="s">
        <v>345</v>
      </c>
      <c r="NU1" s="464" t="s">
        <v>1059</v>
      </c>
      <c r="NV1" s="463" t="s">
        <v>351</v>
      </c>
      <c r="NW1" s="467" t="s">
        <v>352</v>
      </c>
      <c r="NX1" s="464" t="s">
        <v>353</v>
      </c>
      <c r="NY1" s="464" t="s">
        <v>1062</v>
      </c>
      <c r="NZ1" s="464" t="s">
        <v>1064</v>
      </c>
      <c r="OA1" s="464" t="s">
        <v>354</v>
      </c>
      <c r="OB1" s="464" t="s">
        <v>364</v>
      </c>
      <c r="OC1" s="464" t="s">
        <v>1066</v>
      </c>
      <c r="OD1" s="464" t="s">
        <v>1068</v>
      </c>
      <c r="OE1" s="464" t="s">
        <v>1070</v>
      </c>
      <c r="OF1" s="464" t="s">
        <v>1072</v>
      </c>
      <c r="OG1" s="464" t="s">
        <v>1074</v>
      </c>
      <c r="OH1" s="464" t="s">
        <v>1076</v>
      </c>
      <c r="OI1" s="464" t="s">
        <v>1078</v>
      </c>
      <c r="OJ1" s="464" t="s">
        <v>1080</v>
      </c>
      <c r="OK1" s="464" t="s">
        <v>1082</v>
      </c>
      <c r="OL1" s="464" t="s">
        <v>1084</v>
      </c>
      <c r="OM1" s="464" t="s">
        <v>1086</v>
      </c>
      <c r="ON1" s="464" t="s">
        <v>1088</v>
      </c>
      <c r="OO1" s="464" t="s">
        <v>1090</v>
      </c>
      <c r="OP1" s="464" t="s">
        <v>1092</v>
      </c>
      <c r="OQ1" s="464" t="s">
        <v>1094</v>
      </c>
      <c r="OR1" s="464" t="s">
        <v>1096</v>
      </c>
      <c r="OS1" s="464" t="s">
        <v>1098</v>
      </c>
      <c r="OT1" s="464" t="s">
        <v>1100</v>
      </c>
      <c r="OU1" s="464" t="s">
        <v>1102</v>
      </c>
      <c r="OV1" s="464" t="s">
        <v>1104</v>
      </c>
      <c r="OW1" s="464" t="s">
        <v>1106</v>
      </c>
      <c r="OX1" s="464" t="s">
        <v>1108</v>
      </c>
      <c r="OY1" s="464" t="s">
        <v>365</v>
      </c>
      <c r="OZ1" s="464" t="s">
        <v>1111</v>
      </c>
      <c r="PA1" s="464" t="s">
        <v>1113</v>
      </c>
      <c r="PB1" s="464" t="s">
        <v>1114</v>
      </c>
      <c r="PC1" s="464" t="s">
        <v>1116</v>
      </c>
      <c r="PD1" s="464" t="s">
        <v>1118</v>
      </c>
      <c r="PE1" s="464" t="s">
        <v>1120</v>
      </c>
      <c r="PF1" s="464" t="s">
        <v>1122</v>
      </c>
      <c r="PG1" s="464" t="s">
        <v>1124</v>
      </c>
      <c r="PH1" s="464" t="s">
        <v>1126</v>
      </c>
      <c r="PI1" s="464" t="s">
        <v>1128</v>
      </c>
      <c r="PJ1" s="464" t="s">
        <v>1130</v>
      </c>
      <c r="PK1" s="464" t="s">
        <v>1132</v>
      </c>
      <c r="PL1" s="464" t="s">
        <v>1134</v>
      </c>
      <c r="PM1" s="464" t="s">
        <v>1136</v>
      </c>
      <c r="PN1" s="464" t="s">
        <v>1138</v>
      </c>
      <c r="PO1" s="464" t="s">
        <v>1140</v>
      </c>
      <c r="PP1" s="464" t="s">
        <v>1142</v>
      </c>
      <c r="PQ1" s="464" t="s">
        <v>1144</v>
      </c>
      <c r="PR1" s="464" t="s">
        <v>1146</v>
      </c>
      <c r="PS1" s="464" t="s">
        <v>1148</v>
      </c>
      <c r="PT1" s="464" t="s">
        <v>1150</v>
      </c>
      <c r="PU1" s="464" t="s">
        <v>1152</v>
      </c>
      <c r="PV1" s="464" t="s">
        <v>1154</v>
      </c>
      <c r="PW1" s="464" t="s">
        <v>1156</v>
      </c>
      <c r="PX1" s="464" t="s">
        <v>1158</v>
      </c>
      <c r="PY1" s="464" t="s">
        <v>1160</v>
      </c>
      <c r="PZ1" s="464" t="s">
        <v>355</v>
      </c>
      <c r="QA1" s="464" t="s">
        <v>1162</v>
      </c>
      <c r="QB1" s="464" t="s">
        <v>1164</v>
      </c>
      <c r="QC1" s="464" t="s">
        <v>1166</v>
      </c>
      <c r="QD1" s="464" t="s">
        <v>1168</v>
      </c>
      <c r="QE1" s="464" t="s">
        <v>1170</v>
      </c>
      <c r="QF1" s="467" t="s">
        <v>356</v>
      </c>
      <c r="QG1" s="464" t="s">
        <v>357</v>
      </c>
      <c r="QH1" s="464" t="s">
        <v>1172</v>
      </c>
      <c r="QI1" s="464" t="s">
        <v>1174</v>
      </c>
      <c r="QJ1" s="464" t="s">
        <v>1176</v>
      </c>
      <c r="QK1" s="464" t="s">
        <v>1178</v>
      </c>
      <c r="QL1" s="464" t="s">
        <v>1180</v>
      </c>
      <c r="QM1" s="464" t="s">
        <v>1182</v>
      </c>
      <c r="QN1" s="467" t="s">
        <v>358</v>
      </c>
      <c r="QO1" s="464" t="s">
        <v>1184</v>
      </c>
      <c r="QP1" s="464" t="s">
        <v>359</v>
      </c>
      <c r="QQ1" s="464" t="s">
        <v>366</v>
      </c>
      <c r="QR1" s="464" t="s">
        <v>1186</v>
      </c>
      <c r="QS1" s="464" t="s">
        <v>1188</v>
      </c>
      <c r="QT1" s="464" t="s">
        <v>1190</v>
      </c>
      <c r="QU1" s="464" t="s">
        <v>1192</v>
      </c>
      <c r="QV1" s="464" t="s">
        <v>1194</v>
      </c>
      <c r="QW1" s="464" t="s">
        <v>1196</v>
      </c>
      <c r="QX1" s="464" t="s">
        <v>1198</v>
      </c>
      <c r="QY1" s="464" t="s">
        <v>1200</v>
      </c>
      <c r="QZ1" s="464" t="s">
        <v>1202</v>
      </c>
      <c r="RA1" s="464" t="s">
        <v>1204</v>
      </c>
      <c r="RB1" s="464" t="s">
        <v>1206</v>
      </c>
      <c r="RC1" s="464" t="s">
        <v>1208</v>
      </c>
      <c r="RD1" s="464" t="s">
        <v>1210</v>
      </c>
      <c r="RE1" s="464" t="s">
        <v>1212</v>
      </c>
      <c r="RF1" s="467" t="s">
        <v>360</v>
      </c>
      <c r="RG1" s="464" t="s">
        <v>361</v>
      </c>
      <c r="RH1" s="464" t="s">
        <v>1214</v>
      </c>
      <c r="RI1" s="464" t="s">
        <v>1216</v>
      </c>
      <c r="RJ1" s="467" t="s">
        <v>362</v>
      </c>
      <c r="RK1" s="464" t="s">
        <v>363</v>
      </c>
      <c r="RL1" s="464" t="s">
        <v>1218</v>
      </c>
      <c r="RM1" s="464" t="s">
        <v>1219</v>
      </c>
      <c r="RN1" s="464" t="s">
        <v>1220</v>
      </c>
      <c r="RO1" s="464" t="s">
        <v>1221</v>
      </c>
      <c r="RP1" s="464" t="s">
        <v>1223</v>
      </c>
      <c r="RQ1" s="464" t="s">
        <v>1224</v>
      </c>
      <c r="RR1" s="464" t="s">
        <v>1226</v>
      </c>
      <c r="RS1" s="464" t="s">
        <v>1227</v>
      </c>
      <c r="RT1" s="463" t="s">
        <v>367</v>
      </c>
      <c r="RU1" s="467" t="s">
        <v>368</v>
      </c>
      <c r="RV1" s="464" t="s">
        <v>369</v>
      </c>
      <c r="RW1" s="464" t="s">
        <v>1229</v>
      </c>
      <c r="RX1" s="464" t="s">
        <v>1231</v>
      </c>
      <c r="RY1" s="464" t="s">
        <v>370</v>
      </c>
      <c r="RZ1" s="464" t="s">
        <v>1233</v>
      </c>
      <c r="SA1" s="464" t="s">
        <v>1235</v>
      </c>
      <c r="SB1" s="464" t="s">
        <v>1237</v>
      </c>
      <c r="SC1" s="464" t="s">
        <v>1239</v>
      </c>
      <c r="SD1" s="467" t="s">
        <v>371</v>
      </c>
      <c r="SE1" s="464" t="s">
        <v>372</v>
      </c>
      <c r="SF1" s="464" t="s">
        <v>1241</v>
      </c>
      <c r="SG1" s="464" t="s">
        <v>1243</v>
      </c>
      <c r="SH1" s="464" t="s">
        <v>1245</v>
      </c>
      <c r="SI1" s="464" t="s">
        <v>1247</v>
      </c>
      <c r="SJ1" s="464" t="s">
        <v>1249</v>
      </c>
      <c r="SK1" s="464" t="s">
        <v>1251</v>
      </c>
      <c r="SL1" s="464" t="s">
        <v>1253</v>
      </c>
      <c r="SM1" s="464" t="s">
        <v>1255</v>
      </c>
      <c r="SN1" s="464" t="s">
        <v>1257</v>
      </c>
      <c r="SO1" s="464" t="s">
        <v>1259</v>
      </c>
      <c r="SP1" s="464" t="s">
        <v>1261</v>
      </c>
      <c r="SQ1" s="464" t="s">
        <v>1263</v>
      </c>
      <c r="SR1" s="464" t="s">
        <v>1265</v>
      </c>
      <c r="SS1" s="464" t="s">
        <v>1267</v>
      </c>
      <c r="ST1" s="464" t="s">
        <v>1269</v>
      </c>
      <c r="SU1" s="463" t="s">
        <v>373</v>
      </c>
      <c r="SV1" s="467" t="s">
        <v>374</v>
      </c>
      <c r="SW1" s="464" t="s">
        <v>375</v>
      </c>
      <c r="SX1" s="464" t="s">
        <v>1271</v>
      </c>
      <c r="SY1" s="464" t="s">
        <v>1273</v>
      </c>
      <c r="SZ1" s="464" t="s">
        <v>1275</v>
      </c>
      <c r="TA1" s="464" t="s">
        <v>1277</v>
      </c>
      <c r="TB1" s="464" t="s">
        <v>1279</v>
      </c>
      <c r="TC1" s="464" t="s">
        <v>376</v>
      </c>
      <c r="TD1" s="464" t="s">
        <v>1281</v>
      </c>
      <c r="TE1" s="464" t="s">
        <v>1283</v>
      </c>
      <c r="TF1" s="464" t="s">
        <v>1285</v>
      </c>
      <c r="TG1" s="464" t="s">
        <v>1287</v>
      </c>
      <c r="TH1" s="464" t="s">
        <v>1289</v>
      </c>
      <c r="TI1" s="464" t="s">
        <v>1291</v>
      </c>
      <c r="TJ1" s="467" t="s">
        <v>377</v>
      </c>
      <c r="TK1" s="464" t="s">
        <v>378</v>
      </c>
      <c r="TL1" s="464" t="s">
        <v>379</v>
      </c>
      <c r="TM1" s="464" t="s">
        <v>1293</v>
      </c>
      <c r="TN1" s="464" t="s">
        <v>1295</v>
      </c>
      <c r="TO1" s="464" t="s">
        <v>1296</v>
      </c>
      <c r="TP1" s="464" t="s">
        <v>1298</v>
      </c>
      <c r="TQ1" s="464" t="s">
        <v>1300</v>
      </c>
      <c r="TR1" s="464" t="s">
        <v>1302</v>
      </c>
      <c r="TS1" s="464" t="s">
        <v>1304</v>
      </c>
      <c r="TT1" s="464" t="s">
        <v>1306</v>
      </c>
      <c r="TU1" s="464" t="s">
        <v>1308</v>
      </c>
      <c r="TV1" s="464" t="s">
        <v>1310</v>
      </c>
      <c r="TW1" s="464" t="s">
        <v>1312</v>
      </c>
      <c r="TX1" s="464" t="s">
        <v>1314</v>
      </c>
      <c r="TY1" s="464" t="s">
        <v>1316</v>
      </c>
      <c r="TZ1" s="464" t="s">
        <v>1318</v>
      </c>
      <c r="UA1" s="464" t="s">
        <v>1320</v>
      </c>
      <c r="UB1" s="464" t="s">
        <v>1322</v>
      </c>
      <c r="UC1" s="463" t="s">
        <v>1324</v>
      </c>
      <c r="UD1" s="464" t="s">
        <v>1326</v>
      </c>
      <c r="UE1" s="464" t="s">
        <v>1328</v>
      </c>
      <c r="UF1" s="464" t="s">
        <v>1330</v>
      </c>
      <c r="UG1" s="464" t="s">
        <v>1332</v>
      </c>
      <c r="UH1" s="464" t="s">
        <v>1334</v>
      </c>
      <c r="UI1" s="465"/>
    </row>
    <row r="2" spans="1:555" s="122" customFormat="1" hidden="1">
      <c r="A2" s="461" t="s">
        <v>1357</v>
      </c>
      <c r="B2" s="461" t="s">
        <v>1359</v>
      </c>
      <c r="C2" s="461" t="s">
        <v>471</v>
      </c>
      <c r="D2" s="461" t="s">
        <v>1358</v>
      </c>
      <c r="E2" s="461" t="s">
        <v>1360</v>
      </c>
      <c r="F2" s="461" t="s">
        <v>472</v>
      </c>
      <c r="G2" s="462" t="s">
        <v>1361</v>
      </c>
      <c r="H2" s="461" t="s">
        <v>1362</v>
      </c>
      <c r="I2" s="461" t="s">
        <v>1363</v>
      </c>
      <c r="J2" s="461" t="s">
        <v>1454</v>
      </c>
      <c r="K2" s="461" t="s">
        <v>1364</v>
      </c>
      <c r="L2" s="461" t="s">
        <v>1365</v>
      </c>
      <c r="M2" s="461" t="s">
        <v>1366</v>
      </c>
      <c r="N2" s="461" t="s">
        <v>1367</v>
      </c>
      <c r="O2" s="461" t="s">
        <v>1368</v>
      </c>
      <c r="P2" s="461" t="s">
        <v>1479</v>
      </c>
      <c r="Q2" s="461" t="s">
        <v>1517</v>
      </c>
      <c r="R2" s="456" t="str">
        <f>+Presupuesto!D11</f>
        <v>Recurrente</v>
      </c>
      <c r="S2" s="456" t="str">
        <f>+Presupuesto!E11</f>
        <v>Programa / Proyecto 2016</v>
      </c>
      <c r="T2" s="461"/>
      <c r="U2" s="461" t="s">
        <v>394</v>
      </c>
      <c r="V2" s="461" t="s">
        <v>412</v>
      </c>
      <c r="W2" s="461" t="s">
        <v>395</v>
      </c>
      <c r="X2" s="461" t="s">
        <v>396</v>
      </c>
      <c r="Y2" s="461" t="s">
        <v>397</v>
      </c>
      <c r="Z2" s="461" t="s">
        <v>398</v>
      </c>
      <c r="AA2" s="461" t="s">
        <v>399</v>
      </c>
      <c r="AB2" s="461" t="s">
        <v>400</v>
      </c>
      <c r="AC2" s="461" t="s">
        <v>401</v>
      </c>
      <c r="AD2" s="461" t="s">
        <v>402</v>
      </c>
      <c r="AE2" s="461" t="s">
        <v>403</v>
      </c>
      <c r="AF2" s="461" t="s">
        <v>404</v>
      </c>
      <c r="AG2" s="461"/>
      <c r="AH2" s="461" t="s">
        <v>420</v>
      </c>
      <c r="AI2" s="461" t="s">
        <v>421</v>
      </c>
      <c r="AJ2" s="461" t="s">
        <v>422</v>
      </c>
      <c r="AK2" s="461" t="s">
        <v>423</v>
      </c>
      <c r="AL2" s="461" t="s">
        <v>424</v>
      </c>
      <c r="AM2" s="461" t="s">
        <v>427</v>
      </c>
      <c r="AN2" s="461" t="s">
        <v>425</v>
      </c>
      <c r="AO2" s="461" t="s">
        <v>426</v>
      </c>
      <c r="AP2" s="461" t="s">
        <v>428</v>
      </c>
      <c r="AQ2" s="461" t="s">
        <v>429</v>
      </c>
      <c r="AR2" s="461" t="s">
        <v>430</v>
      </c>
      <c r="AS2" s="461" t="s">
        <v>431</v>
      </c>
      <c r="AT2" s="461" t="s">
        <v>432</v>
      </c>
      <c r="AU2" s="461" t="s">
        <v>433</v>
      </c>
      <c r="AV2" s="461" t="s">
        <v>434</v>
      </c>
      <c r="AW2" s="461" t="s">
        <v>435</v>
      </c>
      <c r="AX2" s="461" t="s">
        <v>436</v>
      </c>
      <c r="AY2" s="461" t="s">
        <v>437</v>
      </c>
      <c r="AZ2" s="461" t="s">
        <v>438</v>
      </c>
      <c r="BA2" s="461" t="s">
        <v>439</v>
      </c>
      <c r="BB2" s="461" t="s">
        <v>440</v>
      </c>
      <c r="BC2" s="461" t="s">
        <v>441</v>
      </c>
      <c r="BD2" s="461" t="s">
        <v>442</v>
      </c>
      <c r="BE2" s="461" t="s">
        <v>443</v>
      </c>
      <c r="BF2" s="461" t="s">
        <v>444</v>
      </c>
      <c r="BG2" s="461" t="s">
        <v>445</v>
      </c>
      <c r="BH2" s="461" t="s">
        <v>446</v>
      </c>
      <c r="BI2" s="461" t="s">
        <v>447</v>
      </c>
      <c r="BJ2" s="461" t="s">
        <v>448</v>
      </c>
      <c r="BK2" s="461" t="s">
        <v>449</v>
      </c>
      <c r="BL2" s="461" t="s">
        <v>450</v>
      </c>
      <c r="BM2" s="461" t="s">
        <v>451</v>
      </c>
      <c r="BN2" s="461" t="s">
        <v>452</v>
      </c>
      <c r="BO2" s="461" t="s">
        <v>453</v>
      </c>
      <c r="BP2" s="461" t="s">
        <v>454</v>
      </c>
      <c r="BQ2" s="461" t="s">
        <v>455</v>
      </c>
      <c r="BR2" s="461" t="s">
        <v>456</v>
      </c>
      <c r="BS2" s="461" t="s">
        <v>457</v>
      </c>
      <c r="BT2" s="461" t="s">
        <v>458</v>
      </c>
      <c r="BU2" s="461" t="s">
        <v>459</v>
      </c>
      <c r="BV2" s="461"/>
      <c r="BW2" s="461"/>
      <c r="BX2" s="461"/>
      <c r="BY2" s="461"/>
      <c r="BZ2" s="461"/>
      <c r="CA2" s="461"/>
      <c r="CB2" s="461"/>
      <c r="CC2" s="461"/>
      <c r="CD2" s="461"/>
      <c r="CE2" s="461"/>
      <c r="CF2" s="461"/>
      <c r="CG2" s="461"/>
      <c r="CH2" s="461"/>
      <c r="CI2" s="461"/>
      <c r="CJ2" s="461"/>
      <c r="CK2" s="461"/>
      <c r="CL2" s="461"/>
      <c r="CM2" s="461"/>
      <c r="CN2" s="461"/>
      <c r="CO2" s="461"/>
      <c r="CP2" s="461"/>
      <c r="CQ2" s="461"/>
      <c r="CR2" s="461"/>
      <c r="CS2" s="461"/>
      <c r="CT2" s="461"/>
      <c r="CU2" s="461"/>
      <c r="CV2" s="461"/>
      <c r="CW2" s="461"/>
      <c r="CX2" s="461"/>
      <c r="CY2" s="461"/>
      <c r="CZ2" s="461"/>
      <c r="DA2" s="461"/>
      <c r="DB2" s="461"/>
      <c r="DC2" s="461"/>
      <c r="DD2" s="461"/>
      <c r="DE2" s="461"/>
      <c r="DF2" s="461"/>
      <c r="DG2" s="461"/>
      <c r="DH2" s="461"/>
      <c r="DI2" s="461"/>
      <c r="DJ2" s="461"/>
      <c r="DK2" s="461"/>
      <c r="DL2" s="461"/>
      <c r="DM2" s="461"/>
      <c r="DN2" s="461"/>
      <c r="DO2" s="461"/>
      <c r="DP2" s="461"/>
      <c r="DQ2" s="461"/>
      <c r="DR2" s="461"/>
      <c r="DS2" s="461"/>
      <c r="DT2" s="461"/>
      <c r="DU2" s="461"/>
      <c r="DV2" s="461"/>
      <c r="DW2" s="461"/>
      <c r="DX2" s="461"/>
      <c r="DY2" s="461"/>
      <c r="DZ2" s="461"/>
      <c r="EA2" s="461"/>
      <c r="EB2" s="461"/>
      <c r="EC2" s="461"/>
      <c r="ED2" s="461"/>
      <c r="EE2" s="461"/>
      <c r="EF2" s="461"/>
      <c r="EG2" s="461"/>
      <c r="EH2" s="461"/>
      <c r="EI2" s="461"/>
      <c r="EJ2" s="461"/>
      <c r="EK2" s="461"/>
      <c r="EL2" s="461"/>
      <c r="EM2" s="461"/>
      <c r="EN2" s="461"/>
      <c r="EO2" s="461"/>
      <c r="EP2" s="461"/>
      <c r="EQ2" s="461"/>
      <c r="ER2" s="461"/>
      <c r="ES2" s="461"/>
      <c r="ET2" s="461"/>
      <c r="EU2" s="461"/>
      <c r="EV2" s="461"/>
      <c r="EW2" s="461"/>
      <c r="EX2" s="461"/>
      <c r="EY2" s="461"/>
      <c r="EZ2" s="461"/>
      <c r="FA2" s="461"/>
      <c r="FB2" s="461"/>
      <c r="FC2" s="461"/>
      <c r="FD2" s="461"/>
      <c r="FE2" s="461"/>
      <c r="FF2" s="461"/>
      <c r="FG2" s="461"/>
      <c r="FH2" s="461"/>
      <c r="FI2" s="461"/>
      <c r="FJ2" s="461"/>
      <c r="FK2" s="461"/>
      <c r="FL2" s="461"/>
      <c r="FM2" s="461"/>
      <c r="FN2" s="461"/>
      <c r="FO2" s="461"/>
      <c r="FP2" s="461"/>
      <c r="FQ2" s="461"/>
      <c r="FR2" s="461"/>
      <c r="FS2" s="461"/>
      <c r="FT2" s="461"/>
      <c r="FU2" s="461"/>
      <c r="FV2" s="461"/>
      <c r="FW2" s="461"/>
      <c r="FX2" s="461"/>
      <c r="FY2" s="461"/>
      <c r="FZ2" s="461"/>
      <c r="GA2" s="461"/>
      <c r="GB2" s="461"/>
      <c r="GC2" s="461"/>
      <c r="GD2" s="461"/>
      <c r="GE2" s="461"/>
      <c r="GF2" s="461"/>
      <c r="GG2" s="461"/>
      <c r="GH2" s="461"/>
      <c r="GI2" s="461"/>
      <c r="GJ2" s="461"/>
      <c r="GK2" s="461"/>
      <c r="GL2" s="461"/>
      <c r="GM2" s="461"/>
      <c r="GN2" s="461"/>
      <c r="GO2" s="461"/>
      <c r="GP2" s="461"/>
      <c r="GQ2" s="461"/>
      <c r="GR2" s="461"/>
      <c r="GS2" s="461"/>
      <c r="GT2" s="461"/>
      <c r="GU2" s="461"/>
      <c r="GV2" s="461"/>
      <c r="GW2" s="461"/>
      <c r="GX2" s="461"/>
      <c r="GY2" s="461"/>
      <c r="GZ2" s="461"/>
      <c r="HA2" s="461"/>
      <c r="HB2" s="461"/>
      <c r="HC2" s="461"/>
      <c r="HD2" s="461"/>
      <c r="HE2" s="461"/>
      <c r="HF2" s="461"/>
      <c r="HG2" s="461"/>
      <c r="HH2" s="461"/>
      <c r="HI2" s="461"/>
      <c r="HJ2" s="461"/>
      <c r="HK2" s="461"/>
      <c r="HL2" s="461"/>
      <c r="HM2" s="461"/>
      <c r="HN2" s="461"/>
      <c r="HO2" s="461"/>
      <c r="HP2" s="461"/>
      <c r="HQ2" s="461"/>
      <c r="HR2" s="461"/>
      <c r="HS2" s="461"/>
      <c r="HT2" s="461"/>
      <c r="HU2" s="461"/>
      <c r="HV2" s="461"/>
      <c r="HW2" s="461"/>
      <c r="HX2" s="461"/>
      <c r="HY2" s="461"/>
      <c r="HZ2" s="461"/>
      <c r="IA2" s="461"/>
      <c r="IB2" s="461"/>
      <c r="IC2" s="461"/>
      <c r="ID2" s="461"/>
      <c r="IE2" s="461"/>
      <c r="IF2" s="461"/>
      <c r="IG2" s="461"/>
      <c r="IH2" s="461"/>
      <c r="II2" s="461"/>
      <c r="IJ2" s="461"/>
      <c r="IK2" s="461"/>
      <c r="IL2" s="461"/>
      <c r="IM2" s="461"/>
      <c r="IN2" s="461"/>
      <c r="IO2" s="461"/>
      <c r="IP2" s="461"/>
      <c r="IQ2" s="461"/>
      <c r="IR2" s="461"/>
      <c r="IS2" s="461"/>
      <c r="IT2" s="461"/>
      <c r="IU2" s="461"/>
      <c r="IV2" s="461"/>
      <c r="IW2" s="461"/>
      <c r="IX2" s="461"/>
      <c r="IY2" s="461"/>
      <c r="IZ2" s="461"/>
      <c r="JA2" s="461"/>
      <c r="JB2" s="461"/>
      <c r="JC2" s="461"/>
      <c r="JD2" s="461"/>
      <c r="JE2" s="461"/>
      <c r="JF2" s="461"/>
      <c r="JG2" s="461"/>
      <c r="JH2" s="461"/>
      <c r="JI2" s="461"/>
      <c r="JJ2" s="461"/>
      <c r="JK2" s="461"/>
      <c r="JL2" s="461"/>
      <c r="JM2" s="461"/>
      <c r="JN2" s="461"/>
      <c r="JO2" s="461"/>
      <c r="JP2" s="461"/>
      <c r="JQ2" s="461"/>
      <c r="JR2" s="461"/>
      <c r="JS2" s="461"/>
      <c r="JT2" s="461"/>
      <c r="JU2" s="461"/>
      <c r="JV2" s="461"/>
      <c r="JW2" s="461"/>
      <c r="JX2" s="461"/>
      <c r="JY2" s="461"/>
      <c r="JZ2" s="461"/>
      <c r="KA2" s="461"/>
      <c r="KB2" s="461"/>
      <c r="KC2" s="461"/>
      <c r="KD2" s="461"/>
      <c r="KE2" s="461"/>
      <c r="KF2" s="461"/>
      <c r="KG2" s="461"/>
      <c r="KH2" s="461"/>
      <c r="KI2" s="461"/>
      <c r="KJ2" s="461"/>
      <c r="KK2" s="461"/>
      <c r="KL2" s="461"/>
      <c r="KM2" s="461"/>
      <c r="KN2" s="461"/>
      <c r="KO2" s="461"/>
      <c r="KP2" s="461"/>
      <c r="KQ2" s="461"/>
      <c r="KR2" s="461"/>
      <c r="KS2" s="461"/>
      <c r="KT2" s="461"/>
      <c r="KU2" s="461"/>
      <c r="KV2" s="461"/>
      <c r="KW2" s="461"/>
      <c r="KX2" s="461"/>
      <c r="KY2" s="461"/>
      <c r="KZ2" s="461"/>
      <c r="LA2" s="461"/>
      <c r="LB2" s="461"/>
      <c r="LC2" s="461"/>
      <c r="LD2" s="461"/>
      <c r="LE2" s="461"/>
      <c r="LF2" s="461"/>
      <c r="LG2" s="461"/>
      <c r="LH2" s="461"/>
      <c r="LI2" s="461"/>
      <c r="LJ2" s="461"/>
      <c r="LK2" s="461"/>
      <c r="LL2" s="461"/>
      <c r="LM2" s="461"/>
      <c r="LN2" s="461"/>
      <c r="LO2" s="461"/>
      <c r="LP2" s="461"/>
      <c r="LQ2" s="461"/>
      <c r="LR2" s="461"/>
      <c r="LS2" s="461"/>
      <c r="LT2" s="461"/>
      <c r="LU2" s="461"/>
      <c r="LV2" s="461"/>
      <c r="LW2" s="461"/>
      <c r="LX2" s="461"/>
      <c r="LY2" s="461"/>
      <c r="LZ2" s="461"/>
      <c r="MA2" s="461"/>
      <c r="MB2" s="461"/>
      <c r="MC2" s="461"/>
      <c r="MD2" s="461"/>
      <c r="ME2" s="461"/>
      <c r="MF2" s="461"/>
      <c r="MG2" s="461"/>
      <c r="MH2" s="461"/>
      <c r="MI2" s="461"/>
      <c r="MJ2" s="461"/>
      <c r="MK2" s="461"/>
      <c r="ML2" s="461"/>
      <c r="MM2" s="461"/>
      <c r="MN2" s="461"/>
      <c r="MO2" s="461"/>
      <c r="MP2" s="461"/>
      <c r="MQ2" s="461"/>
      <c r="MR2" s="461"/>
      <c r="MS2" s="461"/>
      <c r="MT2" s="461"/>
      <c r="MU2" s="461"/>
      <c r="MV2" s="461"/>
      <c r="MW2" s="461"/>
      <c r="MX2" s="461"/>
      <c r="MY2" s="461"/>
      <c r="MZ2" s="461"/>
      <c r="NA2" s="461"/>
      <c r="NB2" s="461"/>
      <c r="NC2" s="461"/>
      <c r="ND2" s="461"/>
      <c r="NE2" s="461"/>
      <c r="NF2" s="461"/>
      <c r="NG2" s="461"/>
      <c r="NH2" s="461"/>
      <c r="NI2" s="461"/>
      <c r="NJ2" s="461"/>
      <c r="NK2" s="461"/>
      <c r="NL2" s="461"/>
      <c r="NM2" s="461"/>
      <c r="NN2" s="461"/>
      <c r="NO2" s="461"/>
      <c r="NP2" s="461"/>
      <c r="NQ2" s="461"/>
      <c r="NR2" s="461"/>
      <c r="NS2" s="461"/>
      <c r="NT2" s="461"/>
      <c r="NU2" s="461"/>
      <c r="NV2" s="461"/>
      <c r="NW2" s="461"/>
      <c r="NX2" s="461"/>
      <c r="NY2" s="461"/>
      <c r="NZ2" s="461"/>
      <c r="OA2" s="461"/>
      <c r="OB2" s="461"/>
      <c r="OC2" s="461"/>
      <c r="OD2" s="461"/>
      <c r="OE2" s="461"/>
      <c r="OF2" s="461"/>
      <c r="OG2" s="461"/>
      <c r="OH2" s="461"/>
      <c r="OI2" s="461"/>
      <c r="OJ2" s="461"/>
      <c r="OK2" s="461"/>
      <c r="OL2" s="461"/>
      <c r="OM2" s="461"/>
      <c r="ON2" s="461"/>
      <c r="OO2" s="461"/>
      <c r="OP2" s="461"/>
      <c r="OQ2" s="461"/>
      <c r="OR2" s="461"/>
      <c r="OS2" s="461"/>
      <c r="OT2" s="461"/>
      <c r="OU2" s="461"/>
      <c r="OV2" s="461"/>
      <c r="OW2" s="461"/>
      <c r="OX2" s="461"/>
      <c r="OY2" s="461"/>
      <c r="OZ2" s="461"/>
      <c r="PA2" s="461"/>
      <c r="PB2" s="461"/>
      <c r="PC2" s="461"/>
      <c r="PD2" s="461"/>
      <c r="PE2" s="461"/>
      <c r="PF2" s="461"/>
      <c r="PG2" s="461"/>
      <c r="PH2" s="461"/>
      <c r="PI2" s="461"/>
      <c r="PJ2" s="461"/>
      <c r="PK2" s="461"/>
      <c r="PL2" s="461"/>
      <c r="PM2" s="461"/>
      <c r="PN2" s="461"/>
      <c r="PO2" s="461"/>
      <c r="PP2" s="461"/>
      <c r="PQ2" s="461"/>
      <c r="PR2" s="461"/>
      <c r="PS2" s="461"/>
      <c r="PT2" s="461"/>
      <c r="PU2" s="461"/>
      <c r="PV2" s="461"/>
      <c r="PW2" s="461"/>
      <c r="PX2" s="461"/>
      <c r="PY2" s="461"/>
      <c r="PZ2" s="461"/>
      <c r="QA2" s="461"/>
      <c r="QB2" s="461"/>
      <c r="QC2" s="461"/>
      <c r="QD2" s="461"/>
      <c r="QE2" s="461"/>
      <c r="QF2" s="461"/>
      <c r="QG2" s="461"/>
      <c r="QH2" s="461"/>
      <c r="QI2" s="461"/>
      <c r="QJ2" s="461"/>
      <c r="QK2" s="461"/>
      <c r="QL2" s="461"/>
      <c r="QM2" s="461"/>
      <c r="QN2" s="461"/>
      <c r="QO2" s="461"/>
      <c r="QP2" s="461"/>
      <c r="QQ2" s="461"/>
      <c r="QR2" s="461"/>
      <c r="QS2" s="461"/>
      <c r="QT2" s="461"/>
      <c r="QU2" s="461"/>
      <c r="QV2" s="461"/>
      <c r="QW2" s="461"/>
      <c r="QX2" s="461"/>
      <c r="QY2" s="461"/>
      <c r="QZ2" s="461"/>
      <c r="RA2" s="461"/>
      <c r="RB2" s="461"/>
      <c r="RC2" s="461"/>
      <c r="RD2" s="461"/>
      <c r="RE2" s="461"/>
      <c r="RF2" s="461"/>
      <c r="RG2" s="461"/>
      <c r="RH2" s="461"/>
      <c r="RI2" s="461"/>
      <c r="RJ2" s="461"/>
      <c r="RK2" s="461"/>
      <c r="RL2" s="461"/>
      <c r="RM2" s="461"/>
      <c r="RN2" s="461"/>
      <c r="RO2" s="461"/>
      <c r="RP2" s="461"/>
      <c r="RQ2" s="461"/>
      <c r="RR2" s="461"/>
      <c r="RS2" s="461"/>
      <c r="RT2" s="461"/>
      <c r="RU2" s="461"/>
      <c r="RV2" s="461"/>
      <c r="RW2" s="461"/>
      <c r="RX2" s="461"/>
      <c r="RY2" s="461"/>
      <c r="RZ2" s="461"/>
      <c r="SA2" s="461"/>
      <c r="SB2" s="461"/>
      <c r="SC2" s="461"/>
      <c r="SD2" s="461"/>
      <c r="SE2" s="461"/>
      <c r="SF2" s="461"/>
      <c r="SG2" s="461"/>
      <c r="SH2" s="461"/>
      <c r="SI2" s="461"/>
      <c r="SJ2" s="461"/>
      <c r="SK2" s="461"/>
      <c r="SL2" s="461"/>
      <c r="SM2" s="461"/>
      <c r="SN2" s="461"/>
      <c r="SO2" s="461"/>
      <c r="SP2" s="461"/>
      <c r="SQ2" s="461"/>
      <c r="SR2" s="461"/>
      <c r="SS2" s="461"/>
      <c r="ST2" s="461"/>
      <c r="SU2" s="461"/>
      <c r="SV2" s="461"/>
      <c r="SW2" s="461"/>
      <c r="SX2" s="461"/>
      <c r="SY2" s="461"/>
      <c r="SZ2" s="461"/>
      <c r="TA2" s="461"/>
      <c r="TB2" s="461"/>
      <c r="TC2" s="461"/>
      <c r="TD2" s="461"/>
      <c r="TE2" s="461"/>
      <c r="TF2" s="461"/>
      <c r="TG2" s="461"/>
      <c r="TH2" s="461"/>
      <c r="TI2" s="461"/>
      <c r="TJ2" s="461"/>
      <c r="TK2" s="461"/>
      <c r="TL2" s="461"/>
      <c r="TM2" s="461"/>
      <c r="TN2" s="461"/>
      <c r="TO2" s="461"/>
      <c r="TP2" s="461"/>
      <c r="TQ2" s="461"/>
      <c r="TR2" s="461"/>
      <c r="TS2" s="461"/>
      <c r="TT2" s="461"/>
      <c r="TU2" s="461"/>
      <c r="TV2" s="461"/>
      <c r="TW2" s="461"/>
      <c r="TX2" s="461"/>
      <c r="TY2" s="461"/>
      <c r="TZ2" s="461"/>
      <c r="UA2" s="461"/>
      <c r="UB2" s="461"/>
      <c r="UC2" s="461"/>
      <c r="UD2" s="461"/>
      <c r="UE2" s="461"/>
      <c r="UF2" s="461"/>
      <c r="UG2" s="461"/>
      <c r="UH2" s="461"/>
      <c r="UI2" s="461"/>
    </row>
    <row r="3" spans="1:555" s="122" customFormat="1" hidden="1">
      <c r="A3" s="459"/>
      <c r="B3" s="459"/>
      <c r="C3" s="459"/>
      <c r="D3" s="459"/>
      <c r="E3" s="459"/>
      <c r="F3" s="459"/>
      <c r="G3" s="459"/>
      <c r="H3" s="459"/>
      <c r="I3" s="459"/>
      <c r="J3" s="459"/>
      <c r="K3" s="459"/>
      <c r="L3" s="459"/>
      <c r="M3" s="459"/>
      <c r="N3" s="459"/>
      <c r="O3" s="459"/>
      <c r="P3" s="459"/>
      <c r="Q3" s="459"/>
      <c r="R3" s="459"/>
      <c r="S3" s="459"/>
      <c r="T3" s="459"/>
      <c r="U3" s="459"/>
      <c r="V3" s="459"/>
      <c r="W3" s="459"/>
      <c r="X3" s="459"/>
      <c r="Y3" s="459"/>
      <c r="Z3" s="459"/>
      <c r="AA3" s="459"/>
      <c r="AB3" s="459"/>
      <c r="AC3" s="459"/>
      <c r="AD3" s="459"/>
      <c r="AE3" s="459"/>
      <c r="AF3" s="459"/>
      <c r="AG3" s="459"/>
      <c r="AH3" s="460">
        <v>2500</v>
      </c>
      <c r="AI3" s="460">
        <v>1900</v>
      </c>
      <c r="AJ3" s="460">
        <v>1650</v>
      </c>
      <c r="AK3" s="460">
        <v>1580</v>
      </c>
      <c r="AL3" s="460">
        <v>2250</v>
      </c>
      <c r="AM3" s="460">
        <v>1650</v>
      </c>
      <c r="AN3" s="460">
        <v>1400</v>
      </c>
      <c r="AO3" s="460">
        <v>1340</v>
      </c>
      <c r="AP3" s="460">
        <v>2000</v>
      </c>
      <c r="AQ3" s="460">
        <v>1400</v>
      </c>
      <c r="AR3" s="460">
        <v>1150</v>
      </c>
      <c r="AS3" s="460">
        <v>1100</v>
      </c>
      <c r="AT3" s="460">
        <v>1750</v>
      </c>
      <c r="AU3" s="460">
        <v>1150</v>
      </c>
      <c r="AV3" s="460">
        <v>900</v>
      </c>
      <c r="AW3" s="460">
        <v>860</v>
      </c>
      <c r="AX3" s="460">
        <v>1200</v>
      </c>
      <c r="AY3" s="460">
        <v>900</v>
      </c>
      <c r="AZ3" s="460">
        <v>650</v>
      </c>
      <c r="BA3" s="460">
        <v>620</v>
      </c>
      <c r="BB3" s="458">
        <f>+'Cuadro Resumen'!C213</f>
        <v>5605.2314999999999</v>
      </c>
      <c r="BC3" s="458">
        <f>+'Cuadro Resumen'!D213</f>
        <v>5165.6055000000006</v>
      </c>
      <c r="BD3" s="458">
        <f>+'Cuadro Resumen'!E213</f>
        <v>6594.39</v>
      </c>
      <c r="BE3" s="458">
        <f>+'Cuadro Resumen'!F213</f>
        <v>6154.7640000000001</v>
      </c>
      <c r="BF3" s="458">
        <f>+'Cuadro Resumen'!C214</f>
        <v>4945.7925000000005</v>
      </c>
      <c r="BG3" s="458">
        <f>+'Cuadro Resumen'!D214</f>
        <v>4506.1665000000003</v>
      </c>
      <c r="BH3" s="458">
        <f>+'Cuadro Resumen'!E214</f>
        <v>5934.951</v>
      </c>
      <c r="BI3" s="458">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c r="BV3" s="459"/>
      <c r="BW3" s="459"/>
      <c r="BX3" s="459"/>
      <c r="BY3" s="459"/>
      <c r="BZ3" s="459"/>
      <c r="CA3" s="459"/>
      <c r="CB3" s="459"/>
      <c r="CC3" s="459"/>
      <c r="CD3" s="459"/>
      <c r="CE3" s="459"/>
      <c r="CF3" s="459"/>
      <c r="CG3" s="459"/>
      <c r="CH3" s="459"/>
      <c r="CI3" s="459"/>
      <c r="CJ3" s="459"/>
      <c r="CK3" s="459"/>
      <c r="CL3" s="459"/>
      <c r="CM3" s="459"/>
      <c r="CN3" s="459"/>
      <c r="CO3" s="459"/>
      <c r="CP3" s="459"/>
      <c r="CQ3" s="459"/>
      <c r="CR3" s="459"/>
      <c r="CS3" s="459"/>
      <c r="CT3" s="459"/>
      <c r="CU3" s="459"/>
      <c r="CV3" s="459"/>
      <c r="CW3" s="459"/>
      <c r="CX3" s="459"/>
      <c r="CY3" s="459"/>
      <c r="CZ3" s="459"/>
      <c r="DA3" s="459"/>
      <c r="DB3" s="459"/>
      <c r="DC3" s="459"/>
      <c r="DD3" s="459"/>
      <c r="DE3" s="459"/>
      <c r="DF3" s="459"/>
      <c r="DG3" s="459"/>
      <c r="DH3" s="459"/>
      <c r="DI3" s="459"/>
      <c r="DJ3" s="459"/>
      <c r="DK3" s="459"/>
      <c r="DL3" s="459"/>
      <c r="DM3" s="459"/>
      <c r="DN3" s="459"/>
      <c r="DO3" s="459"/>
      <c r="DP3" s="459"/>
      <c r="DQ3" s="459"/>
      <c r="DR3" s="459"/>
      <c r="DS3" s="459"/>
      <c r="DT3" s="459"/>
      <c r="DU3" s="459"/>
      <c r="DV3" s="459"/>
      <c r="DW3" s="459"/>
      <c r="DX3" s="459"/>
      <c r="DY3" s="459"/>
      <c r="DZ3" s="459"/>
      <c r="EA3" s="459"/>
      <c r="EB3" s="459"/>
      <c r="EC3" s="459"/>
      <c r="ED3" s="459"/>
      <c r="EE3" s="459"/>
      <c r="EF3" s="459"/>
      <c r="EG3" s="459"/>
      <c r="EH3" s="459"/>
      <c r="EI3" s="459"/>
      <c r="EJ3" s="459"/>
      <c r="EK3" s="459"/>
      <c r="EL3" s="459"/>
      <c r="EM3" s="459"/>
      <c r="EN3" s="459"/>
      <c r="EO3" s="459"/>
      <c r="EP3" s="459"/>
      <c r="EQ3" s="459"/>
      <c r="ER3" s="459"/>
      <c r="ES3" s="459"/>
      <c r="ET3" s="459"/>
      <c r="EU3" s="459"/>
      <c r="EV3" s="459"/>
      <c r="EW3" s="459"/>
      <c r="EX3" s="459"/>
      <c r="EY3" s="459"/>
      <c r="EZ3" s="459"/>
      <c r="FA3" s="459"/>
      <c r="FB3" s="459"/>
      <c r="FC3" s="459"/>
      <c r="FD3" s="459"/>
      <c r="FE3" s="459"/>
      <c r="FF3" s="459"/>
      <c r="FG3" s="459"/>
      <c r="FH3" s="459"/>
      <c r="FI3" s="459"/>
      <c r="FJ3" s="459"/>
      <c r="FK3" s="459"/>
      <c r="FL3" s="459"/>
      <c r="FM3" s="459"/>
      <c r="FN3" s="459"/>
      <c r="FO3" s="459"/>
      <c r="FP3" s="459"/>
      <c r="FQ3" s="459"/>
      <c r="FR3" s="459"/>
      <c r="FS3" s="459"/>
      <c r="FT3" s="459"/>
      <c r="FU3" s="459"/>
      <c r="FV3" s="459"/>
      <c r="FW3" s="459"/>
      <c r="FX3" s="459"/>
      <c r="FY3" s="459"/>
      <c r="FZ3" s="459"/>
      <c r="GA3" s="459"/>
      <c r="GB3" s="459"/>
      <c r="GC3" s="459"/>
      <c r="GD3" s="459"/>
      <c r="GE3" s="459"/>
      <c r="GF3" s="459"/>
      <c r="GG3" s="459"/>
      <c r="GH3" s="459"/>
      <c r="GI3" s="459"/>
      <c r="GJ3" s="459"/>
      <c r="GK3" s="459"/>
      <c r="GL3" s="459"/>
      <c r="GM3" s="459"/>
      <c r="GN3" s="459"/>
      <c r="GO3" s="459"/>
      <c r="GP3" s="459"/>
      <c r="GQ3" s="459"/>
      <c r="GR3" s="459"/>
      <c r="GS3" s="459"/>
      <c r="GT3" s="459"/>
      <c r="GU3" s="459"/>
      <c r="GV3" s="459"/>
      <c r="GW3" s="459"/>
      <c r="GX3" s="459"/>
      <c r="GY3" s="459"/>
      <c r="GZ3" s="459"/>
      <c r="HA3" s="459"/>
      <c r="HB3" s="459"/>
      <c r="HC3" s="459"/>
      <c r="HD3" s="459"/>
      <c r="HE3" s="459"/>
      <c r="HF3" s="459"/>
      <c r="HG3" s="459"/>
      <c r="HH3" s="459"/>
      <c r="HI3" s="459"/>
      <c r="HJ3" s="459"/>
      <c r="HK3" s="459"/>
      <c r="HL3" s="459"/>
      <c r="HM3" s="459"/>
      <c r="HN3" s="459"/>
      <c r="HO3" s="459"/>
      <c r="HP3" s="459"/>
      <c r="HQ3" s="459"/>
      <c r="HR3" s="459"/>
      <c r="HS3" s="459"/>
      <c r="HT3" s="459"/>
      <c r="HU3" s="459"/>
      <c r="HV3" s="459"/>
      <c r="HW3" s="459"/>
      <c r="HX3" s="459"/>
      <c r="HY3" s="459"/>
      <c r="HZ3" s="459"/>
      <c r="IA3" s="459"/>
      <c r="IB3" s="459"/>
      <c r="IC3" s="459"/>
      <c r="ID3" s="459"/>
      <c r="IE3" s="459"/>
      <c r="IF3" s="459"/>
      <c r="IG3" s="459"/>
      <c r="IH3" s="459"/>
      <c r="II3" s="459"/>
      <c r="IJ3" s="459"/>
      <c r="IK3" s="459"/>
      <c r="IL3" s="459"/>
      <c r="IM3" s="459"/>
      <c r="IN3" s="459"/>
      <c r="IO3" s="459"/>
      <c r="IP3" s="459"/>
      <c r="IQ3" s="459"/>
      <c r="IR3" s="459"/>
      <c r="IS3" s="459"/>
      <c r="IT3" s="459"/>
      <c r="IU3" s="459"/>
      <c r="IV3" s="459"/>
      <c r="IW3" s="459"/>
      <c r="IX3" s="459"/>
      <c r="IY3" s="459"/>
      <c r="IZ3" s="459"/>
      <c r="JA3" s="459"/>
      <c r="JB3" s="459"/>
      <c r="JC3" s="459"/>
      <c r="JD3" s="459"/>
      <c r="JE3" s="459"/>
      <c r="JF3" s="459"/>
      <c r="JG3" s="459"/>
      <c r="JH3" s="459"/>
      <c r="JI3" s="459"/>
      <c r="JJ3" s="459"/>
      <c r="JK3" s="459"/>
      <c r="JL3" s="459"/>
      <c r="JM3" s="459"/>
      <c r="JN3" s="459"/>
      <c r="JO3" s="459"/>
      <c r="JP3" s="459"/>
      <c r="JQ3" s="459"/>
      <c r="JR3" s="459"/>
      <c r="JS3" s="459"/>
      <c r="JT3" s="459"/>
      <c r="JU3" s="459"/>
      <c r="JV3" s="459"/>
      <c r="JW3" s="459"/>
      <c r="JX3" s="459"/>
      <c r="JY3" s="459"/>
      <c r="JZ3" s="459"/>
      <c r="KA3" s="459"/>
      <c r="KB3" s="459"/>
      <c r="KC3" s="459"/>
      <c r="KD3" s="459"/>
      <c r="KE3" s="459"/>
      <c r="KF3" s="459"/>
      <c r="KG3" s="459"/>
      <c r="KH3" s="459"/>
      <c r="KI3" s="459"/>
      <c r="KJ3" s="459"/>
      <c r="KK3" s="459"/>
      <c r="KL3" s="459"/>
      <c r="KM3" s="459"/>
      <c r="KN3" s="459"/>
      <c r="KO3" s="459"/>
      <c r="KP3" s="459"/>
      <c r="KQ3" s="459"/>
      <c r="KR3" s="459"/>
      <c r="KS3" s="459"/>
      <c r="KT3" s="459"/>
      <c r="KU3" s="459"/>
      <c r="KV3" s="459"/>
      <c r="KW3" s="459"/>
      <c r="KX3" s="459"/>
      <c r="KY3" s="459"/>
      <c r="KZ3" s="459"/>
      <c r="LA3" s="459"/>
      <c r="LB3" s="459"/>
      <c r="LC3" s="459"/>
      <c r="LD3" s="459"/>
      <c r="LE3" s="459"/>
      <c r="LF3" s="459"/>
      <c r="LG3" s="459"/>
      <c r="LH3" s="459"/>
      <c r="LI3" s="459"/>
      <c r="LJ3" s="459"/>
      <c r="LK3" s="459"/>
      <c r="LL3" s="459"/>
      <c r="LM3" s="459"/>
      <c r="LN3" s="459"/>
      <c r="LO3" s="459"/>
      <c r="LP3" s="459"/>
      <c r="LQ3" s="459"/>
      <c r="LR3" s="459"/>
      <c r="LS3" s="459"/>
      <c r="LT3" s="459"/>
      <c r="LU3" s="459"/>
      <c r="LV3" s="459"/>
      <c r="LW3" s="459"/>
      <c r="LX3" s="459"/>
      <c r="LY3" s="459"/>
      <c r="LZ3" s="459"/>
      <c r="MA3" s="459"/>
      <c r="MB3" s="459"/>
      <c r="MC3" s="459"/>
      <c r="MD3" s="459"/>
      <c r="ME3" s="459"/>
      <c r="MF3" s="459"/>
      <c r="MG3" s="459"/>
      <c r="MH3" s="459"/>
      <c r="MI3" s="459"/>
      <c r="MJ3" s="459"/>
      <c r="MK3" s="459"/>
      <c r="ML3" s="459"/>
      <c r="MM3" s="459"/>
      <c r="MN3" s="459"/>
      <c r="MO3" s="459"/>
      <c r="MP3" s="459"/>
      <c r="MQ3" s="459"/>
      <c r="MR3" s="459"/>
      <c r="MS3" s="459"/>
      <c r="MT3" s="459"/>
      <c r="MU3" s="459"/>
      <c r="MV3" s="459"/>
      <c r="MW3" s="459"/>
      <c r="MX3" s="459"/>
      <c r="MY3" s="459"/>
      <c r="MZ3" s="459"/>
      <c r="NA3" s="459"/>
      <c r="NB3" s="459"/>
      <c r="NC3" s="459"/>
      <c r="ND3" s="459"/>
      <c r="NE3" s="459"/>
      <c r="NF3" s="459"/>
      <c r="NG3" s="459"/>
      <c r="NH3" s="459"/>
      <c r="NI3" s="459"/>
      <c r="NJ3" s="459"/>
      <c r="NK3" s="459"/>
      <c r="NL3" s="459"/>
      <c r="NM3" s="459"/>
      <c r="NN3" s="459"/>
      <c r="NO3" s="459"/>
      <c r="NP3" s="459"/>
      <c r="NQ3" s="459"/>
      <c r="NR3" s="459"/>
      <c r="NS3" s="459"/>
      <c r="NT3" s="459"/>
      <c r="NU3" s="459"/>
      <c r="NV3" s="459"/>
      <c r="NW3" s="459"/>
      <c r="NX3" s="459"/>
      <c r="NY3" s="459"/>
      <c r="NZ3" s="459"/>
      <c r="OA3" s="459"/>
      <c r="OB3" s="459"/>
      <c r="OC3" s="459"/>
      <c r="OD3" s="459"/>
      <c r="OE3" s="459"/>
      <c r="OF3" s="459"/>
      <c r="OG3" s="459"/>
      <c r="OH3" s="459"/>
      <c r="OI3" s="459"/>
      <c r="OJ3" s="459"/>
      <c r="OK3" s="459"/>
      <c r="OL3" s="459"/>
      <c r="OM3" s="459"/>
      <c r="ON3" s="459"/>
      <c r="OO3" s="459"/>
      <c r="OP3" s="459"/>
      <c r="OQ3" s="459"/>
      <c r="OR3" s="459"/>
      <c r="OS3" s="459"/>
      <c r="OT3" s="459"/>
      <c r="OU3" s="459"/>
      <c r="OV3" s="459"/>
      <c r="OW3" s="459"/>
      <c r="OX3" s="459"/>
      <c r="OY3" s="459"/>
      <c r="OZ3" s="459"/>
      <c r="PA3" s="459"/>
      <c r="PB3" s="459"/>
      <c r="PC3" s="459"/>
      <c r="PD3" s="459"/>
      <c r="PE3" s="459"/>
      <c r="PF3" s="459"/>
      <c r="PG3" s="459"/>
      <c r="PH3" s="459"/>
      <c r="PI3" s="459"/>
      <c r="PJ3" s="459"/>
      <c r="PK3" s="459"/>
      <c r="PL3" s="459"/>
      <c r="PM3" s="459"/>
      <c r="PN3" s="459"/>
      <c r="PO3" s="459"/>
      <c r="PP3" s="459"/>
      <c r="PQ3" s="459"/>
      <c r="PR3" s="459"/>
      <c r="PS3" s="459"/>
      <c r="PT3" s="459"/>
      <c r="PU3" s="459"/>
      <c r="PV3" s="459"/>
      <c r="PW3" s="459"/>
      <c r="PX3" s="459"/>
      <c r="PY3" s="459"/>
      <c r="PZ3" s="459"/>
      <c r="QA3" s="459"/>
      <c r="QB3" s="459"/>
      <c r="QC3" s="459"/>
      <c r="QD3" s="459"/>
      <c r="QE3" s="459"/>
      <c r="QF3" s="459"/>
      <c r="QG3" s="459"/>
      <c r="QH3" s="459"/>
      <c r="QI3" s="459"/>
      <c r="QJ3" s="459"/>
      <c r="QK3" s="459"/>
      <c r="QL3" s="459"/>
      <c r="QM3" s="459"/>
      <c r="QN3" s="459"/>
      <c r="QO3" s="459"/>
      <c r="QP3" s="459"/>
      <c r="QQ3" s="459"/>
      <c r="QR3" s="459"/>
      <c r="QS3" s="459"/>
      <c r="QT3" s="459"/>
      <c r="QU3" s="459"/>
      <c r="QV3" s="459"/>
      <c r="QW3" s="459"/>
      <c r="QX3" s="459"/>
      <c r="QY3" s="459"/>
      <c r="QZ3" s="459"/>
      <c r="RA3" s="459"/>
      <c r="RB3" s="459"/>
      <c r="RC3" s="459"/>
      <c r="RD3" s="459"/>
      <c r="RE3" s="459"/>
      <c r="RF3" s="459"/>
      <c r="RG3" s="459"/>
      <c r="RH3" s="459"/>
      <c r="RI3" s="459"/>
      <c r="RJ3" s="459"/>
      <c r="RK3" s="459"/>
      <c r="RL3" s="459"/>
      <c r="RM3" s="459"/>
      <c r="RN3" s="459"/>
      <c r="RO3" s="459"/>
      <c r="RP3" s="459"/>
      <c r="RQ3" s="459"/>
      <c r="RR3" s="459"/>
      <c r="RS3" s="459"/>
      <c r="RT3" s="459"/>
      <c r="RU3" s="459"/>
      <c r="RV3" s="459"/>
      <c r="RW3" s="459"/>
      <c r="RX3" s="459"/>
      <c r="RY3" s="459"/>
      <c r="RZ3" s="459"/>
      <c r="SA3" s="459"/>
      <c r="SB3" s="459"/>
      <c r="SC3" s="459"/>
      <c r="SD3" s="459"/>
      <c r="SE3" s="459"/>
      <c r="SF3" s="459"/>
      <c r="SG3" s="459"/>
      <c r="SH3" s="459"/>
      <c r="SI3" s="459"/>
      <c r="SJ3" s="459"/>
      <c r="SK3" s="459"/>
      <c r="SL3" s="459"/>
      <c r="SM3" s="459"/>
      <c r="SN3" s="459"/>
      <c r="SO3" s="459"/>
      <c r="SP3" s="459"/>
      <c r="SQ3" s="459"/>
      <c r="SR3" s="459"/>
      <c r="SS3" s="459"/>
      <c r="ST3" s="459"/>
      <c r="SU3" s="459"/>
      <c r="SV3" s="459"/>
      <c r="SW3" s="459"/>
      <c r="SX3" s="459"/>
      <c r="SY3" s="459"/>
      <c r="SZ3" s="459"/>
      <c r="TA3" s="459"/>
      <c r="TB3" s="459"/>
      <c r="TC3" s="459"/>
      <c r="TD3" s="459"/>
      <c r="TE3" s="459"/>
      <c r="TF3" s="459"/>
      <c r="TG3" s="459"/>
      <c r="TH3" s="459"/>
      <c r="TI3" s="459"/>
      <c r="TJ3" s="459"/>
      <c r="TK3" s="459"/>
      <c r="TL3" s="459"/>
      <c r="TM3" s="459"/>
      <c r="TN3" s="459"/>
      <c r="TO3" s="459"/>
      <c r="TP3" s="459"/>
      <c r="TQ3" s="459"/>
      <c r="TR3" s="459"/>
      <c r="TS3" s="459"/>
      <c r="TT3" s="459"/>
      <c r="TU3" s="459"/>
      <c r="TV3" s="459"/>
      <c r="TW3" s="459"/>
      <c r="TX3" s="459"/>
      <c r="TY3" s="459"/>
      <c r="TZ3" s="459"/>
      <c r="UA3" s="459"/>
      <c r="UB3" s="459"/>
      <c r="UC3" s="459"/>
      <c r="UD3" s="459"/>
      <c r="UE3" s="459"/>
      <c r="UF3" s="459"/>
      <c r="UG3" s="459"/>
      <c r="UH3" s="459"/>
      <c r="UI3" s="459"/>
    </row>
    <row r="4" spans="1:555" ht="15.75" thickBot="1"/>
    <row r="5" spans="1:555" ht="53.25" thickBot="1">
      <c r="C5" s="87" t="s">
        <v>385</v>
      </c>
      <c r="D5" s="198">
        <f>D6+D17+D39+D49+D64+D74+D84+D94+D103+D113+D126+D136+D147+D158+D169+D181</f>
        <v>861690</v>
      </c>
    </row>
    <row r="6" spans="1:555" ht="15.75" thickBot="1">
      <c r="C6" s="107"/>
      <c r="D6" s="107"/>
      <c r="E6" s="107"/>
      <c r="F6" s="107"/>
      <c r="G6" s="78"/>
      <c r="H6" s="107"/>
      <c r="I6" s="107"/>
    </row>
    <row r="7" spans="1:555" s="460" customFormat="1" ht="15.75" thickBot="1">
      <c r="C7" s="157" t="s">
        <v>53</v>
      </c>
      <c r="D7" s="368">
        <f>SUM(F14:F14)</f>
        <v>15000</v>
      </c>
      <c r="F7" s="70"/>
      <c r="G7" s="79"/>
      <c r="H7" s="70"/>
      <c r="I7" s="70"/>
    </row>
    <row r="8" spans="1:555" s="460" customFormat="1">
      <c r="C8" s="70"/>
      <c r="D8" s="31"/>
      <c r="E8" s="93"/>
      <c r="F8" s="93"/>
      <c r="G8" s="93"/>
      <c r="H8" s="76"/>
      <c r="I8" s="76"/>
      <c r="J8" s="76"/>
      <c r="K8" s="112"/>
    </row>
    <row r="9" spans="1:555" s="460" customFormat="1">
      <c r="C9" s="70"/>
      <c r="D9" s="31"/>
      <c r="E9" s="93"/>
      <c r="F9" s="93"/>
      <c r="G9" s="93"/>
      <c r="H9" s="76"/>
      <c r="I9" s="76"/>
      <c r="J9" s="76"/>
      <c r="K9" s="112"/>
    </row>
    <row r="10" spans="1:555" s="460" customFormat="1" ht="15.75">
      <c r="C10" s="202" t="s">
        <v>392</v>
      </c>
      <c r="D10" s="364" t="s">
        <v>1572</v>
      </c>
      <c r="E10" s="93"/>
      <c r="F10" s="93"/>
      <c r="G10" s="93"/>
      <c r="H10" s="76"/>
      <c r="I10" s="76"/>
      <c r="J10" s="76"/>
      <c r="K10" s="112"/>
    </row>
    <row r="11" spans="1:555" ht="18.75">
      <c r="C11" s="210" t="str">
        <f>IFERROR(VLOOKUP(D10,'1. Desarrollo e Innov. Curricu.'!$E:$F,2,FALSE),IFERROR(VLOOKUP(D10,'2. Investigación Científica'!$E:$F,2,FALSE),IFERROR(VLOOKUP(D10,'3. Vinculación Univ. Sociedad'!$E:$F,2,FALSE),IFERROR(VLOOKUP(D10,'4. Docencia y Profesorado Univ.'!$E:$F,2,FALSE),IFERROR(VLOOKUP(D10,'5. Estudiantes y Graduados'!$E:$F,2,FALSE),IFERROR(VLOOKUP(D10,'11. Gestion Administrativa'!$E:$F,2,FALSE),IFERROR(VLOOKUP(D10,'13. Gestión Académica'!$E:$F,2,FALSE),IFERROR(VLOOKUP(D10,'8. Asegura. de la Calid. y M'!$E:$F,2,FALSE),IFERROR(VLOOKUP(D10,'6. Gestión del Conocimiento'!$E:$F,2,FALSE),IFERROR(VLOOKUP(D10,'15. Gobernabilidad y Proceso...'!$E:$F,2,FALSE),IFERROR(VLOOKUP(D10,'12. Gestión del Talento Humano'!$E:$F,2,FALSE),IFERROR(VLOOKUP(D10,'14. Internacional... de la E.S.'!$E:$F,2,FALSE),IFERROR(VLOOKUP(D10,'10. Posgrado'!$E:$F,2,FALSE),IFERROR(VLOOKUP(D10,'17. Gestión TIC'!$E:$F,2,FALSE),IFERROR(VLOOKUP(D10,'16. Desa. del Sistema Educ.Sup.'!$E:$F,2,FALSE),IFERROR(VLOOKUP(D10,'9. Cultura de Inno. Insti...'!$E:$F,2,FALSE),VLOOKUP(D10,'7. Lo Esencial de la Reforma U.'!$E:$F,2,0)))))))))))))))))</f>
        <v>Finalización y publicación  del Modelo de Innovación Educativa de la UNAH.</v>
      </c>
      <c r="D11" s="31"/>
      <c r="E11" s="93"/>
      <c r="F11" s="93"/>
      <c r="G11" s="93"/>
      <c r="H11" s="76"/>
      <c r="I11" s="76"/>
      <c r="J11" s="76"/>
      <c r="K11" s="112"/>
    </row>
    <row r="12" spans="1:555" ht="15.75" thickBot="1">
      <c r="C12" s="460"/>
      <c r="D12" s="460"/>
      <c r="E12" s="460"/>
      <c r="F12" s="93"/>
      <c r="G12" s="76"/>
      <c r="H12" s="76"/>
      <c r="I12" s="76"/>
      <c r="J12" s="460"/>
      <c r="K12" s="460"/>
    </row>
    <row r="13" spans="1:555" ht="30.75" thickBot="1">
      <c r="C13" s="129" t="s">
        <v>44</v>
      </c>
      <c r="D13" s="129" t="s">
        <v>55</v>
      </c>
      <c r="E13" s="136" t="s">
        <v>57</v>
      </c>
      <c r="F13" s="135" t="s">
        <v>27</v>
      </c>
      <c r="G13" s="133" t="s">
        <v>131</v>
      </c>
      <c r="H13" s="136" t="s">
        <v>46</v>
      </c>
      <c r="I13" s="133" t="s">
        <v>132</v>
      </c>
      <c r="J13" s="133" t="s">
        <v>410</v>
      </c>
      <c r="K13" s="133" t="s">
        <v>411</v>
      </c>
    </row>
    <row r="14" spans="1:555">
      <c r="C14" s="141" t="s">
        <v>1713</v>
      </c>
      <c r="D14" s="158">
        <v>100</v>
      </c>
      <c r="E14" s="123">
        <v>150</v>
      </c>
      <c r="F14" s="97">
        <f>D14*E14</f>
        <v>15000</v>
      </c>
      <c r="G14" s="161" t="s">
        <v>1509</v>
      </c>
      <c r="H14" s="142" t="s">
        <v>294</v>
      </c>
      <c r="I14" s="130" t="str">
        <f>VLOOKUP(H14,Presupuesto!$B$11:$C$565,2,0)</f>
        <v>IMPRENTA, PUBLIC. Y REPRODUC. (25300-00)</v>
      </c>
      <c r="J14" s="98" t="s">
        <v>1363</v>
      </c>
      <c r="K14" s="98" t="s">
        <v>412</v>
      </c>
    </row>
    <row r="15" spans="1:555">
      <c r="B15" s="93"/>
      <c r="C15" s="70"/>
      <c r="D15" s="31"/>
      <c r="E15" s="93"/>
      <c r="F15" s="93"/>
      <c r="G15" s="93"/>
      <c r="H15" s="76"/>
      <c r="I15" s="76"/>
      <c r="J15" s="76"/>
      <c r="K15" s="112"/>
    </row>
    <row r="16" spans="1:555" s="460" customFormat="1" ht="15.75" thickBot="1">
      <c r="B16" s="93"/>
      <c r="C16" s="70"/>
      <c r="D16" s="31"/>
      <c r="E16" s="93"/>
      <c r="F16" s="93"/>
      <c r="G16" s="93"/>
      <c r="H16" s="76"/>
      <c r="I16" s="76"/>
      <c r="J16" s="76"/>
      <c r="K16" s="112"/>
    </row>
    <row r="17" spans="2:11" s="460" customFormat="1" ht="15.75" thickBot="1">
      <c r="B17" s="93"/>
      <c r="C17" s="157" t="s">
        <v>53</v>
      </c>
      <c r="D17" s="368">
        <f>SUM(F24:F24)</f>
        <v>30000</v>
      </c>
      <c r="F17" s="70"/>
      <c r="G17" s="79"/>
      <c r="H17" s="70"/>
      <c r="I17" s="70"/>
    </row>
    <row r="18" spans="2:11" s="460" customFormat="1">
      <c r="B18" s="93"/>
      <c r="C18" s="70"/>
      <c r="D18" s="31"/>
      <c r="E18" s="93"/>
      <c r="F18" s="93"/>
      <c r="G18" s="93"/>
      <c r="H18" s="76"/>
      <c r="I18" s="76"/>
      <c r="J18" s="76"/>
      <c r="K18" s="112"/>
    </row>
    <row r="19" spans="2:11" s="460" customFormat="1">
      <c r="B19" s="93"/>
      <c r="C19" s="70"/>
      <c r="D19" s="31"/>
      <c r="E19" s="93"/>
      <c r="F19" s="93"/>
      <c r="G19" s="93"/>
      <c r="H19" s="76"/>
      <c r="I19" s="76"/>
      <c r="J19" s="76"/>
      <c r="K19" s="112"/>
    </row>
    <row r="20" spans="2:11" s="460" customFormat="1" ht="15.75">
      <c r="B20" s="93"/>
      <c r="C20" s="202" t="s">
        <v>392</v>
      </c>
      <c r="D20" s="364" t="s">
        <v>1573</v>
      </c>
      <c r="E20" s="93"/>
      <c r="F20" s="93"/>
      <c r="G20" s="93"/>
      <c r="H20" s="76"/>
      <c r="I20" s="76"/>
      <c r="J20" s="76"/>
      <c r="K20" s="112"/>
    </row>
    <row r="21" spans="2:11" s="460" customFormat="1" ht="18.75">
      <c r="B21" s="93"/>
      <c r="C21" s="210" t="str">
        <f>IFERROR(VLOOKUP(D20,'1. Desarrollo e Innov. Curricu.'!$E:$F,2,FALSE),IFERROR(VLOOKUP(D20,'2. Investigación Científica'!$E:$F,2,FALSE),IFERROR(VLOOKUP(D20,'3. Vinculación Univ. Sociedad'!$E:$F,2,FALSE),IFERROR(VLOOKUP(D20,'4. Docencia y Profesorado Univ.'!$E:$F,2,FALSE),IFERROR(VLOOKUP(D20,'5. Estudiantes y Graduados'!$E:$F,2,FALSE),IFERROR(VLOOKUP(D20,'11. Gestion Administrativa'!$E:$F,2,FALSE),IFERROR(VLOOKUP(D20,'13. Gestión Académica'!$E:$F,2,FALSE),IFERROR(VLOOKUP(D20,'8. Asegura. de la Calid. y M'!$E:$F,2,FALSE),IFERROR(VLOOKUP(D20,'6. Gestión del Conocimiento'!$E:$F,2,FALSE),IFERROR(VLOOKUP(D20,'15. Gobernabilidad y Proceso...'!$E:$F,2,FALSE),IFERROR(VLOOKUP(D20,'12. Gestión del Talento Humano'!$E:$F,2,FALSE),IFERROR(VLOOKUP(D20,'14. Internacional... de la E.S.'!$E:$F,2,FALSE),IFERROR(VLOOKUP(D20,'10. Posgrado'!$E:$F,2,FALSE),IFERROR(VLOOKUP(D20,'17. Gestión TIC'!$E:$F,2,FALSE),IFERROR(VLOOKUP(D20,'16. Desa. del Sistema Educ.Sup.'!$E:$F,2,FALSE),IFERROR(VLOOKUP(D20,'9. Cultura de Inno. Insti...'!$E:$F,2,FALSE),VLOOKUP(D20,'7. Lo Esencial de la Reforma U.'!$E:$F,2,0)))))))))))))))))</f>
        <v xml:space="preserve">Identificación y contratación de experto internacional para revisión y validación de modelo de innovación de la UNAH. </v>
      </c>
      <c r="D21" s="31"/>
      <c r="E21" s="93"/>
      <c r="F21" s="93"/>
      <c r="G21" s="93"/>
      <c r="H21" s="76"/>
      <c r="I21" s="76"/>
      <c r="J21" s="76"/>
      <c r="K21" s="112"/>
    </row>
    <row r="22" spans="2:11" s="460" customFormat="1" ht="15.75" thickBot="1">
      <c r="B22" s="93"/>
      <c r="F22" s="93"/>
      <c r="G22" s="76"/>
      <c r="H22" s="76"/>
      <c r="I22" s="76"/>
    </row>
    <row r="23" spans="2:11" s="460" customFormat="1" ht="30.75" thickBot="1">
      <c r="B23" s="93"/>
      <c r="C23" s="129" t="s">
        <v>44</v>
      </c>
      <c r="D23" s="129" t="s">
        <v>55</v>
      </c>
      <c r="E23" s="136" t="s">
        <v>57</v>
      </c>
      <c r="F23" s="135" t="s">
        <v>27</v>
      </c>
      <c r="G23" s="133" t="s">
        <v>131</v>
      </c>
      <c r="H23" s="136" t="s">
        <v>46</v>
      </c>
      <c r="I23" s="133" t="s">
        <v>132</v>
      </c>
      <c r="J23" s="133" t="s">
        <v>410</v>
      </c>
      <c r="K23" s="133" t="s">
        <v>411</v>
      </c>
    </row>
    <row r="24" spans="2:11" s="460" customFormat="1">
      <c r="B24" s="93"/>
      <c r="C24" s="141" t="s">
        <v>1714</v>
      </c>
      <c r="D24" s="158">
        <v>1</v>
      </c>
      <c r="E24" s="123">
        <v>30000</v>
      </c>
      <c r="F24" s="97">
        <f>D24*E24</f>
        <v>30000</v>
      </c>
      <c r="G24" s="161" t="s">
        <v>1509</v>
      </c>
      <c r="H24" s="142" t="s">
        <v>291</v>
      </c>
      <c r="I24" s="130" t="str">
        <f>VLOOKUP(H24,Presupuesto!$B$11:$C$565,2,0)</f>
        <v>OTROS SERVICIOS TECNICOS Y PROFESIONALES N.C. (24900-00)</v>
      </c>
      <c r="J24" s="98" t="s">
        <v>1363</v>
      </c>
      <c r="K24" s="98" t="s">
        <v>412</v>
      </c>
    </row>
    <row r="25" spans="2:11" s="460" customFormat="1">
      <c r="B25" s="93"/>
      <c r="C25" s="70"/>
      <c r="D25" s="31"/>
      <c r="E25" s="93"/>
      <c r="F25" s="93"/>
      <c r="G25" s="93"/>
      <c r="H25" s="76"/>
      <c r="I25" s="76"/>
      <c r="J25" s="76"/>
      <c r="K25" s="112"/>
    </row>
    <row r="26" spans="2:11" s="460" customFormat="1" ht="15.75" thickBot="1">
      <c r="B26" s="93"/>
      <c r="C26" s="70"/>
      <c r="D26" s="31"/>
      <c r="E26" s="93"/>
      <c r="F26" s="93"/>
      <c r="G26" s="93"/>
      <c r="H26" s="76"/>
      <c r="I26" s="76"/>
      <c r="J26" s="76"/>
      <c r="K26" s="112"/>
    </row>
    <row r="27" spans="2:11" s="460" customFormat="1" ht="15.75" thickBot="1">
      <c r="B27" s="93"/>
      <c r="C27" s="157" t="s">
        <v>53</v>
      </c>
      <c r="D27" s="368">
        <f>SUM(F34:F34)</f>
        <v>1950</v>
      </c>
      <c r="F27" s="70"/>
      <c r="G27" s="79"/>
      <c r="H27" s="70"/>
      <c r="I27" s="70"/>
    </row>
    <row r="28" spans="2:11" s="460" customFormat="1">
      <c r="B28" s="93"/>
      <c r="C28" s="70"/>
      <c r="D28" s="31"/>
      <c r="E28" s="93"/>
      <c r="F28" s="93"/>
      <c r="G28" s="93"/>
      <c r="H28" s="76"/>
      <c r="I28" s="76"/>
      <c r="J28" s="76"/>
      <c r="K28" s="112"/>
    </row>
    <row r="29" spans="2:11" s="460" customFormat="1">
      <c r="B29" s="93"/>
      <c r="C29" s="70"/>
      <c r="D29" s="31"/>
      <c r="E29" s="93"/>
      <c r="F29" s="93"/>
      <c r="G29" s="93"/>
      <c r="H29" s="76"/>
      <c r="I29" s="76"/>
      <c r="J29" s="76"/>
      <c r="K29" s="112"/>
    </row>
    <row r="30" spans="2:11" s="460" customFormat="1" ht="15.75">
      <c r="B30" s="93"/>
      <c r="C30" s="202" t="s">
        <v>392</v>
      </c>
      <c r="D30" s="364" t="s">
        <v>1680</v>
      </c>
      <c r="E30" s="93"/>
      <c r="F30" s="93"/>
      <c r="G30" s="93"/>
      <c r="H30" s="76"/>
      <c r="I30" s="76"/>
      <c r="J30" s="76"/>
      <c r="K30" s="112"/>
    </row>
    <row r="31" spans="2:11" s="460" customFormat="1" ht="18.75">
      <c r="B31" s="93"/>
      <c r="C31" s="210" t="str">
        <f>IFERROR(VLOOKUP(D30,'1. Desarrollo e Innov. Curricu.'!$E:$F,2,FALSE),IFERROR(VLOOKUP(D30,'2. Investigación Científica'!$E:$F,2,FALSE),IFERROR(VLOOKUP(D30,'3. Vinculación Univ. Sociedad'!$E:$F,2,FALSE),IFERROR(VLOOKUP(D30,'4. Docencia y Profesorado Univ.'!$E:$F,2,FALSE),IFERROR(VLOOKUP(D30,'5. Estudiantes y Graduados'!$E:$F,2,FALSE),IFERROR(VLOOKUP(D30,'11. Gestion Administrativa'!$E:$F,2,FALSE),IFERROR(VLOOKUP(D30,'13. Gestión Académica'!$E:$F,2,FALSE),IFERROR(VLOOKUP(D30,'8. Asegura. de la Calid. y M'!$E:$F,2,FALSE),IFERROR(VLOOKUP(D30,'6. Gestión del Conocimiento'!$E:$F,2,FALSE),IFERROR(VLOOKUP(D30,'15. Gobernabilidad y Proceso...'!$E:$F,2,FALSE),IFERROR(VLOOKUP(D30,'12. Gestión del Talento Humano'!$E:$F,2,FALSE),IFERROR(VLOOKUP(D30,'14. Internacional... de la E.S.'!$E:$F,2,FALSE),IFERROR(VLOOKUP(D30,'10. Posgrado'!$E:$F,2,FALSE),IFERROR(VLOOKUP(D30,'17. Gestión TIC'!$E:$F,2,FALSE),IFERROR(VLOOKUP(D30,'16. Desa. del Sistema Educ.Sup.'!$E:$F,2,FALSE),IFERROR(VLOOKUP(D30,'9. Cultura de Inno. Insti...'!$E:$F,2,FALSE),VLOOKUP(D30,'7. Lo Esencial de la Reforma U.'!$E:$F,2,0)))))))))))))))))</f>
        <v>Un (1) conversatorio con representantes de la siguientes unidades: VRI, Docencia, DEGT, VOAE, DICYP, IPSD, DVUS, VRA, SED.</v>
      </c>
      <c r="D31" s="31"/>
      <c r="E31" s="93"/>
      <c r="F31" s="93"/>
      <c r="G31" s="93"/>
      <c r="H31" s="76"/>
      <c r="I31" s="76"/>
      <c r="J31" s="76"/>
      <c r="K31" s="112"/>
    </row>
    <row r="32" spans="2:11" s="460" customFormat="1" ht="15.75" thickBot="1">
      <c r="B32" s="93"/>
      <c r="F32" s="93"/>
      <c r="G32" s="76"/>
      <c r="H32" s="76"/>
      <c r="I32" s="76"/>
    </row>
    <row r="33" spans="2:11" s="460" customFormat="1" ht="30.75" thickBot="1">
      <c r="B33" s="93"/>
      <c r="C33" s="129" t="s">
        <v>44</v>
      </c>
      <c r="D33" s="129" t="s">
        <v>55</v>
      </c>
      <c r="E33" s="136" t="s">
        <v>57</v>
      </c>
      <c r="F33" s="135" t="s">
        <v>27</v>
      </c>
      <c r="G33" s="133" t="s">
        <v>131</v>
      </c>
      <c r="H33" s="136" t="s">
        <v>46</v>
      </c>
      <c r="I33" s="133" t="s">
        <v>132</v>
      </c>
      <c r="J33" s="133" t="s">
        <v>410</v>
      </c>
      <c r="K33" s="133" t="s">
        <v>411</v>
      </c>
    </row>
    <row r="34" spans="2:11" s="460" customFormat="1">
      <c r="B34" s="93"/>
      <c r="C34" s="141" t="s">
        <v>1715</v>
      </c>
      <c r="D34" s="158">
        <v>30</v>
      </c>
      <c r="E34" s="123">
        <v>65</v>
      </c>
      <c r="F34" s="97">
        <f>D34*E34</f>
        <v>1950</v>
      </c>
      <c r="G34" s="161" t="s">
        <v>1509</v>
      </c>
      <c r="H34" s="142" t="s">
        <v>311</v>
      </c>
      <c r="I34" s="130" t="str">
        <f>VLOOKUP(H34,Presupuesto!$B$11:$C$565,2,0)</f>
        <v>ALIMENTOS Y BEBIDAS PARA PERSONAS (31100-00)</v>
      </c>
      <c r="J34" s="98" t="s">
        <v>1363</v>
      </c>
      <c r="K34" s="98" t="s">
        <v>412</v>
      </c>
    </row>
    <row r="35" spans="2:11" s="460" customFormat="1">
      <c r="B35" s="93"/>
      <c r="C35" s="70"/>
      <c r="D35" s="31"/>
      <c r="E35" s="93"/>
      <c r="F35" s="93"/>
      <c r="G35" s="93"/>
      <c r="H35" s="76"/>
      <c r="I35" s="76"/>
      <c r="J35" s="76"/>
      <c r="K35" s="112"/>
    </row>
    <row r="36" spans="2:11" s="460" customFormat="1">
      <c r="B36" s="93"/>
      <c r="C36" s="70"/>
      <c r="D36" s="31"/>
      <c r="E36" s="93"/>
      <c r="F36" s="93"/>
      <c r="G36" s="93"/>
      <c r="H36" s="76"/>
      <c r="I36" s="76"/>
      <c r="J36" s="76"/>
      <c r="K36" s="112"/>
    </row>
    <row r="37" spans="2:11" s="460" customFormat="1">
      <c r="B37" s="93"/>
      <c r="C37" s="70"/>
      <c r="D37" s="31"/>
      <c r="E37" s="93"/>
      <c r="F37" s="93"/>
      <c r="G37" s="93"/>
      <c r="H37" s="76"/>
      <c r="I37" s="76"/>
      <c r="J37" s="76"/>
      <c r="K37" s="112"/>
    </row>
    <row r="38" spans="2:11" s="460" customFormat="1" ht="15.75" thickBot="1">
      <c r="B38" s="93"/>
      <c r="C38" s="70"/>
      <c r="D38" s="31"/>
      <c r="E38" s="93"/>
      <c r="F38" s="93"/>
      <c r="G38" s="93"/>
      <c r="H38" s="76"/>
      <c r="I38" s="76"/>
      <c r="J38" s="76"/>
      <c r="K38" s="112"/>
    </row>
    <row r="39" spans="2:11" s="460" customFormat="1" ht="15.75" thickBot="1">
      <c r="B39" s="93"/>
      <c r="C39" s="157" t="s">
        <v>53</v>
      </c>
      <c r="D39" s="368">
        <f>SUM(F45:F46)</f>
        <v>57450</v>
      </c>
      <c r="E39" s="93"/>
      <c r="F39" s="93"/>
      <c r="G39" s="93"/>
      <c r="H39" s="76"/>
      <c r="I39" s="76"/>
      <c r="J39" s="76"/>
      <c r="K39" s="112"/>
    </row>
    <row r="40" spans="2:11" s="460" customFormat="1">
      <c r="B40" s="93"/>
      <c r="C40" s="70"/>
      <c r="D40" s="31"/>
      <c r="E40" s="93"/>
      <c r="F40" s="93"/>
      <c r="G40" s="93"/>
      <c r="H40" s="76"/>
      <c r="I40" s="76"/>
      <c r="J40" s="76"/>
      <c r="K40" s="112"/>
    </row>
    <row r="41" spans="2:11" ht="15.75">
      <c r="B41" s="93"/>
      <c r="C41" s="202" t="s">
        <v>392</v>
      </c>
      <c r="D41" s="364" t="s">
        <v>1694</v>
      </c>
      <c r="E41" s="93"/>
      <c r="F41" s="93"/>
      <c r="G41" s="93"/>
      <c r="H41" s="76"/>
      <c r="I41" s="76"/>
      <c r="J41" s="76"/>
      <c r="K41" s="112"/>
    </row>
    <row r="42" spans="2:11" ht="18.75">
      <c r="B42" s="93"/>
      <c r="C42" s="210" t="str">
        <f>IFERROR(VLOOKUP(D41,'1. Desarrollo e Innov. Curricu.'!$E:$F,2,FALSE),IFERROR(VLOOKUP(D41,'2. Investigación Científica'!$E:$F,2,FALSE),IFERROR(VLOOKUP(D41,'3. Vinculación Univ. Sociedad'!$E:$F,2,FALSE),IFERROR(VLOOKUP(D41,'4. Docencia y Profesorado Univ.'!$E:$F,2,FALSE),IFERROR(VLOOKUP(D41,'5. Estudiantes y Graduados'!$E:$F,2,FALSE),IFERROR(VLOOKUP(D41,'11. Gestion Administrativa'!$E:$F,2,FALSE),IFERROR(VLOOKUP(D41,'13. Gestión Académica'!$E:$F,2,FALSE),IFERROR(VLOOKUP(D41,'8. Asegura. de la Calid. y M'!$E:$F,2,FALSE),IFERROR(VLOOKUP(D41,'6. Gestión del Conocimiento'!$E:$F,2,FALSE),IFERROR(VLOOKUP(D41,'15. Gobernabilidad y Proceso...'!$E:$F,2,FALSE),IFERROR(VLOOKUP(D41,'12. Gestión del Talento Humano'!$E:$F,2,FALSE),IFERROR(VLOOKUP(D41,'14. Internacional... de la E.S.'!$E:$F,2,FALSE),IFERROR(VLOOKUP(D41,'10. Posgrado'!$E:$F,2,FALSE),IFERROR(VLOOKUP(D41,'17. Gestión TIC'!$E:$F,2,FALSE),IFERROR(VLOOKUP(D41,'16. Desa. del Sistema Educ.Sup.'!$E:$F,2,FALSE),IFERROR(VLOOKUP(D41,'9. Cultura de Inno. Insti...'!$E:$F,2,FALSE),VLOOKUP(D41,'7. Lo Esencial de la Reforma U.'!$E:$F,2,0)))))))))))))))))</f>
        <v xml:space="preserve">Producción e implementación de recursos multimedia en los entornos virtuales de aprendizaje. </v>
      </c>
      <c r="D42" s="31"/>
      <c r="E42" s="93"/>
      <c r="F42" s="93"/>
      <c r="G42" s="93"/>
      <c r="H42" s="76"/>
      <c r="I42" s="76"/>
      <c r="J42" s="76"/>
      <c r="K42" s="112"/>
    </row>
    <row r="43" spans="2:11" ht="15.75" thickBot="1">
      <c r="F43" s="93"/>
      <c r="G43" s="76"/>
      <c r="H43" s="76"/>
      <c r="I43" s="76"/>
    </row>
    <row r="44" spans="2:11" ht="30.75" thickBot="1">
      <c r="C44" s="129" t="s">
        <v>44</v>
      </c>
      <c r="D44" s="129" t="s">
        <v>55</v>
      </c>
      <c r="E44" s="136" t="s">
        <v>57</v>
      </c>
      <c r="F44" s="135" t="s">
        <v>27</v>
      </c>
      <c r="G44" s="133" t="s">
        <v>131</v>
      </c>
      <c r="H44" s="136" t="s">
        <v>46</v>
      </c>
      <c r="I44" s="133" t="s">
        <v>132</v>
      </c>
      <c r="J44" s="133" t="s">
        <v>410</v>
      </c>
      <c r="K44" s="133" t="s">
        <v>411</v>
      </c>
    </row>
    <row r="45" spans="2:11">
      <c r="C45" s="141" t="s">
        <v>1574</v>
      </c>
      <c r="D45" s="158">
        <v>2</v>
      </c>
      <c r="E45" s="123">
        <v>15000</v>
      </c>
      <c r="F45" s="97">
        <f>D45*E45</f>
        <v>30000</v>
      </c>
      <c r="G45" s="161" t="s">
        <v>1509</v>
      </c>
      <c r="H45" s="142" t="s">
        <v>341</v>
      </c>
      <c r="I45" s="130" t="str">
        <f>VLOOKUP(H45,Presupuesto!$B$11:$C$565,2,0)</f>
        <v>APLICACIONES INFORMATICAS (45100-00)</v>
      </c>
      <c r="J45" s="98" t="s">
        <v>1363</v>
      </c>
      <c r="K45" s="98" t="s">
        <v>412</v>
      </c>
    </row>
    <row r="46" spans="2:11">
      <c r="C46" s="141" t="s">
        <v>1575</v>
      </c>
      <c r="D46" s="158">
        <v>6</v>
      </c>
      <c r="E46" s="123">
        <v>4575</v>
      </c>
      <c r="F46" s="97">
        <f t="shared" ref="F46" si="0">D46*E46</f>
        <v>27450</v>
      </c>
      <c r="G46" s="161" t="s">
        <v>1509</v>
      </c>
      <c r="H46" s="142" t="s">
        <v>761</v>
      </c>
      <c r="I46" s="130" t="str">
        <f>VLOOKUP(H46,Presupuesto!$B$11:$C$565,2,0)</f>
        <v>VIATICOS NACIONALES</v>
      </c>
      <c r="J46" s="98" t="e">
        <f>#REF!</f>
        <v>#REF!</v>
      </c>
      <c r="K46" s="98" t="s">
        <v>412</v>
      </c>
    </row>
    <row r="48" spans="2:11" ht="15.75" thickBot="1">
      <c r="F48" s="90"/>
      <c r="G48" s="89"/>
      <c r="H48" s="90"/>
      <c r="I48" s="90"/>
    </row>
    <row r="49" spans="3:11" ht="15.75" thickBot="1">
      <c r="C49" s="157" t="s">
        <v>53</v>
      </c>
      <c r="D49" s="368">
        <f>SUM(F56:F61)</f>
        <v>29700</v>
      </c>
      <c r="F49" s="70"/>
      <c r="G49" s="79"/>
      <c r="H49" s="70"/>
      <c r="I49" s="70"/>
    </row>
    <row r="50" spans="3:11">
      <c r="C50" s="70"/>
      <c r="D50" s="31"/>
      <c r="E50" s="93"/>
      <c r="F50" s="93"/>
      <c r="G50" s="93"/>
      <c r="H50" s="76"/>
      <c r="I50" s="76"/>
      <c r="J50" s="76"/>
      <c r="K50" s="112"/>
    </row>
    <row r="51" spans="3:11">
      <c r="C51" s="70"/>
      <c r="D51" s="31"/>
      <c r="E51" s="93"/>
      <c r="F51" s="93"/>
      <c r="G51" s="93"/>
      <c r="H51" s="76"/>
      <c r="I51" s="76"/>
      <c r="J51" s="76"/>
      <c r="K51" s="112"/>
    </row>
    <row r="52" spans="3:11" ht="15.75">
      <c r="C52" s="202" t="s">
        <v>392</v>
      </c>
      <c r="D52" s="364" t="s">
        <v>1699</v>
      </c>
      <c r="E52" s="93"/>
      <c r="F52" s="93"/>
      <c r="G52" s="93"/>
      <c r="H52" s="76"/>
      <c r="I52" s="76"/>
      <c r="J52" s="76"/>
      <c r="K52" s="112"/>
    </row>
    <row r="53" spans="3:11" ht="18.75">
      <c r="C53" s="210" t="str">
        <f>IFERROR(VLOOKUP(D52,'1. Desarrollo e Innov. Curricu.'!$E:$F,2,FALSE),IFERROR(VLOOKUP(D52,'2. Investigación Científica'!$E:$F,2,FALSE),IFERROR(VLOOKUP(D52,'3. Vinculación Univ. Sociedad'!$E:$F,2,FALSE),IFERROR(VLOOKUP(D52,'4. Docencia y Profesorado Univ.'!$E:$F,2,FALSE),IFERROR(VLOOKUP(D52,'5. Estudiantes y Graduados'!$E:$F,2,FALSE),IFERROR(VLOOKUP(D52,'11. Gestion Administrativa'!$E:$F,2,FALSE),IFERROR(VLOOKUP(D52,'13. Gestión Académica'!$E:$F,2,FALSE),IFERROR(VLOOKUP(D52,'8. Asegura. de la Calid. y M'!$E:$F,2,FALSE),IFERROR(VLOOKUP(D52,'6. Gestión del Conocimiento'!$E:$F,2,FALSE),IFERROR(VLOOKUP(D52,'15. Gobernabilidad y Proceso...'!$E:$F,2,FALSE),IFERROR(VLOOKUP(D52,'12. Gestión del Talento Humano'!$E:$F,2,FALSE),IFERROR(VLOOKUP(D52,'14. Internacional... de la E.S.'!$E:$F,2,FALSE),IFERROR(VLOOKUP(D52,'10. Posgrado'!$E:$F,2,FALSE),IFERROR(VLOOKUP(D52,'17. Gestión TIC'!$E:$F,2,FALSE),IFERROR(VLOOKUP(D52,'16. Desa. del Sistema Educ.Sup.'!$E:$F,2,FALSE),IFERROR(VLOOKUP(D52,'9. Cultura de Inno. Insti...'!$E:$F,2,FALSE),VLOOKUP(D52,'7. Lo Esencial de la Reforma U.'!$E:$F,2,0)))))))))))))))))</f>
        <v xml:space="preserve"> Publicación trimestral de boletines informativos. Alimentación  de las redes sociales de la DIE. Actualización de la página web de la DIE. Socialización y divulgación de todos los proyectos de innovación educativa.  Renovación de campaña de posicionamiento de la cultura de la innovación educativa en la UNAH.</v>
      </c>
      <c r="D53" s="31"/>
      <c r="E53" s="93"/>
      <c r="F53" s="93"/>
      <c r="G53" s="93"/>
      <c r="H53" s="76"/>
      <c r="I53" s="76"/>
      <c r="J53" s="76"/>
      <c r="K53" s="112"/>
    </row>
    <row r="54" spans="3:11" ht="15.75" thickBot="1">
      <c r="F54" s="93"/>
      <c r="G54" s="76"/>
      <c r="H54" s="76"/>
      <c r="I54" s="76"/>
    </row>
    <row r="55" spans="3:11" ht="30.75" thickBot="1">
      <c r="C55" s="129" t="s">
        <v>44</v>
      </c>
      <c r="D55" s="129" t="s">
        <v>55</v>
      </c>
      <c r="E55" s="136" t="s">
        <v>57</v>
      </c>
      <c r="F55" s="135" t="s">
        <v>27</v>
      </c>
      <c r="G55" s="133" t="s">
        <v>131</v>
      </c>
      <c r="H55" s="136" t="s">
        <v>46</v>
      </c>
      <c r="I55" s="133" t="s">
        <v>132</v>
      </c>
      <c r="J55" s="133" t="s">
        <v>410</v>
      </c>
      <c r="K55" s="133" t="s">
        <v>411</v>
      </c>
    </row>
    <row r="56" spans="3:11">
      <c r="C56" s="141" t="s">
        <v>1582</v>
      </c>
      <c r="D56" s="158">
        <v>400</v>
      </c>
      <c r="E56" s="123">
        <v>15</v>
      </c>
      <c r="F56" s="97">
        <f t="shared" ref="F56:F61" si="1">D56*E56</f>
        <v>6000</v>
      </c>
      <c r="G56" s="161" t="s">
        <v>1509</v>
      </c>
      <c r="H56" s="142" t="s">
        <v>294</v>
      </c>
      <c r="I56" s="130" t="str">
        <f>VLOOKUP(H56,Presupuesto!$B$11:$C$565,2,0)</f>
        <v>IMPRENTA, PUBLIC. Y REPRODUC. (25300-00)</v>
      </c>
      <c r="J56" s="98" t="s">
        <v>1363</v>
      </c>
      <c r="K56" s="98" t="s">
        <v>412</v>
      </c>
    </row>
    <row r="57" spans="3:11" s="460" customFormat="1">
      <c r="C57" s="141" t="s">
        <v>1722</v>
      </c>
      <c r="D57" s="158">
        <v>80</v>
      </c>
      <c r="E57" s="123">
        <v>65</v>
      </c>
      <c r="F57" s="97">
        <f t="shared" si="1"/>
        <v>5200</v>
      </c>
      <c r="G57" s="161" t="s">
        <v>1509</v>
      </c>
      <c r="H57" s="142" t="s">
        <v>311</v>
      </c>
      <c r="I57" s="130" t="str">
        <f>VLOOKUP(H57,Presupuesto!$B$11:$C$565,2,0)</f>
        <v>ALIMENTOS Y BEBIDAS PARA PERSONAS (31100-00)</v>
      </c>
      <c r="J57" s="98" t="s">
        <v>1363</v>
      </c>
      <c r="K57" s="98"/>
    </row>
    <row r="58" spans="3:11" s="460" customFormat="1">
      <c r="C58" s="141" t="s">
        <v>1721</v>
      </c>
      <c r="D58" s="158">
        <v>2</v>
      </c>
      <c r="E58" s="123">
        <v>1800</v>
      </c>
      <c r="F58" s="97">
        <f t="shared" si="1"/>
        <v>3600</v>
      </c>
      <c r="G58" s="161" t="s">
        <v>1509</v>
      </c>
      <c r="H58" s="142" t="s">
        <v>294</v>
      </c>
      <c r="I58" s="130" t="str">
        <f>VLOOKUP(H58,Presupuesto!$B$11:$C$565,2,0)</f>
        <v>IMPRENTA, PUBLIC. Y REPRODUC. (25300-00)</v>
      </c>
      <c r="J58" s="98" t="s">
        <v>1363</v>
      </c>
      <c r="K58" s="98"/>
    </row>
    <row r="59" spans="3:11">
      <c r="C59" s="141" t="s">
        <v>1581</v>
      </c>
      <c r="D59" s="158">
        <v>10</v>
      </c>
      <c r="E59" s="123">
        <v>650</v>
      </c>
      <c r="F59" s="97">
        <f t="shared" si="1"/>
        <v>6500</v>
      </c>
      <c r="G59" s="161" t="s">
        <v>1509</v>
      </c>
      <c r="H59" s="142" t="s">
        <v>294</v>
      </c>
      <c r="I59" s="130" t="str">
        <f>VLOOKUP(H59,Presupuesto!$B$11:$C$565,2,0)</f>
        <v>IMPRENTA, PUBLIC. Y REPRODUC. (25300-00)</v>
      </c>
      <c r="J59" s="98" t="s">
        <v>1363</v>
      </c>
      <c r="K59" s="98" t="s">
        <v>412</v>
      </c>
    </row>
    <row r="60" spans="3:11">
      <c r="C60" s="141" t="s">
        <v>1580</v>
      </c>
      <c r="D60" s="158">
        <v>160</v>
      </c>
      <c r="E60" s="123">
        <v>40</v>
      </c>
      <c r="F60" s="97">
        <f t="shared" si="1"/>
        <v>6400</v>
      </c>
      <c r="G60" s="161" t="s">
        <v>1509</v>
      </c>
      <c r="H60" s="142" t="s">
        <v>294</v>
      </c>
      <c r="I60" s="130" t="str">
        <f>VLOOKUP(H60,Presupuesto!$B$11:$C$565,2,0)</f>
        <v>IMPRENTA, PUBLIC. Y REPRODUC. (25300-00)</v>
      </c>
      <c r="J60" s="98" t="s">
        <v>1363</v>
      </c>
      <c r="K60" s="98" t="s">
        <v>412</v>
      </c>
    </row>
    <row r="61" spans="3:11">
      <c r="C61" s="141" t="s">
        <v>1583</v>
      </c>
      <c r="D61" s="158">
        <v>1</v>
      </c>
      <c r="E61" s="123">
        <v>2000</v>
      </c>
      <c r="F61" s="97">
        <f t="shared" si="1"/>
        <v>2000</v>
      </c>
      <c r="G61" s="161" t="s">
        <v>1509</v>
      </c>
      <c r="H61" s="142" t="s">
        <v>294</v>
      </c>
      <c r="I61" s="130" t="str">
        <f>VLOOKUP(H61,Presupuesto!$B$11:$C$565,2,0)</f>
        <v>IMPRENTA, PUBLIC. Y REPRODUC. (25300-00)</v>
      </c>
      <c r="J61" s="98" t="s">
        <v>1363</v>
      </c>
      <c r="K61" s="98" t="s">
        <v>401</v>
      </c>
    </row>
    <row r="63" spans="3:11" ht="15.75" thickBot="1"/>
    <row r="64" spans="3:11" s="460" customFormat="1" ht="15.75" thickBot="1">
      <c r="C64" s="157" t="s">
        <v>53</v>
      </c>
      <c r="D64" s="368">
        <f>SUM(F71:F71)</f>
        <v>300000</v>
      </c>
      <c r="F64" s="70"/>
      <c r="G64" s="79"/>
      <c r="H64" s="70"/>
      <c r="I64" s="70"/>
    </row>
    <row r="65" spans="3:11" s="460" customFormat="1">
      <c r="C65" s="70"/>
      <c r="D65" s="31"/>
      <c r="E65" s="93"/>
      <c r="F65" s="93"/>
      <c r="G65" s="93"/>
      <c r="H65" s="76"/>
      <c r="I65" s="76"/>
      <c r="J65" s="76"/>
      <c r="K65" s="112"/>
    </row>
    <row r="66" spans="3:11" s="460" customFormat="1">
      <c r="C66" s="70"/>
      <c r="D66" s="31"/>
      <c r="E66" s="93"/>
      <c r="F66" s="93"/>
      <c r="G66" s="93"/>
      <c r="H66" s="76"/>
      <c r="I66" s="76"/>
      <c r="J66" s="76"/>
      <c r="K66" s="112"/>
    </row>
    <row r="67" spans="3:11" s="460" customFormat="1" ht="15.75">
      <c r="C67" s="202" t="s">
        <v>392</v>
      </c>
      <c r="D67" s="364" t="s">
        <v>1701</v>
      </c>
      <c r="E67" s="93"/>
      <c r="F67" s="93"/>
      <c r="G67" s="93"/>
      <c r="H67" s="76"/>
      <c r="I67" s="76"/>
      <c r="J67" s="76"/>
      <c r="K67" s="112"/>
    </row>
    <row r="68" spans="3:11" s="460" customFormat="1" ht="18.75">
      <c r="C68" s="210" t="str">
        <f>IFERROR(VLOOKUP(D67,'1. Desarrollo e Innov. Curricu.'!$E:$F,2,FALSE),IFERROR(VLOOKUP(D67,'2. Investigación Científica'!$E:$F,2,FALSE),IFERROR(VLOOKUP(D67,'3. Vinculación Univ. Sociedad'!$E:$F,2,FALSE),IFERROR(VLOOKUP(D67,'4. Docencia y Profesorado Univ.'!$E:$F,2,FALSE),IFERROR(VLOOKUP(D67,'5. Estudiantes y Graduados'!$E:$F,2,FALSE),IFERROR(VLOOKUP(D67,'11. Gestion Administrativa'!$E:$F,2,FALSE),IFERROR(VLOOKUP(D67,'13. Gestión Académica'!$E:$F,2,FALSE),IFERROR(VLOOKUP(D67,'8. Asegura. de la Calid. y M'!$E:$F,2,FALSE),IFERROR(VLOOKUP(D67,'6. Gestión del Conocimiento'!$E:$F,2,FALSE),IFERROR(VLOOKUP(D67,'15. Gobernabilidad y Proceso...'!$E:$F,2,FALSE),IFERROR(VLOOKUP(D67,'12. Gestión del Talento Humano'!$E:$F,2,FALSE),IFERROR(VLOOKUP(D67,'14. Internacional... de la E.S.'!$E:$F,2,FALSE),IFERROR(VLOOKUP(D67,'10. Posgrado'!$E:$F,2,FALSE),IFERROR(VLOOKUP(D67,'17. Gestión TIC'!$E:$F,2,FALSE),IFERROR(VLOOKUP(D67,'16. Desa. del Sistema Educ.Sup.'!$E:$F,2,FALSE),IFERROR(VLOOKUP(D67,'9. Cultura de Inno. Insti...'!$E:$F,2,FALSE),VLOOKUP(D67,'7. Lo Esencial de la Reforma U.'!$E:$F,2,0)))))))))))))))))</f>
        <v>Financiamiento, acompañamiento y monitoría  de seis (6) proyectos de innovación educativa seleccionados a través de  la segunda convocatoria.</v>
      </c>
      <c r="D68" s="31"/>
      <c r="E68" s="93"/>
      <c r="F68" s="93"/>
      <c r="G68" s="93"/>
      <c r="H68" s="76"/>
      <c r="I68" s="76"/>
      <c r="J68" s="76"/>
      <c r="K68" s="112"/>
    </row>
    <row r="69" spans="3:11" s="460" customFormat="1" ht="15.75" thickBot="1">
      <c r="F69" s="93"/>
      <c r="G69" s="76"/>
      <c r="H69" s="76"/>
      <c r="I69" s="76"/>
    </row>
    <row r="70" spans="3:11" s="460" customFormat="1" ht="30.75" thickBot="1">
      <c r="C70" s="129" t="s">
        <v>44</v>
      </c>
      <c r="D70" s="129" t="s">
        <v>55</v>
      </c>
      <c r="E70" s="136" t="s">
        <v>57</v>
      </c>
      <c r="F70" s="135" t="s">
        <v>27</v>
      </c>
      <c r="G70" s="133" t="s">
        <v>131</v>
      </c>
      <c r="H70" s="136" t="s">
        <v>46</v>
      </c>
      <c r="I70" s="133" t="s">
        <v>132</v>
      </c>
      <c r="J70" s="133" t="s">
        <v>410</v>
      </c>
      <c r="K70" s="133" t="s">
        <v>411</v>
      </c>
    </row>
    <row r="71" spans="3:11" s="460" customFormat="1">
      <c r="C71" s="141" t="s">
        <v>1723</v>
      </c>
      <c r="D71" s="158">
        <v>6</v>
      </c>
      <c r="E71" s="123">
        <v>50000</v>
      </c>
      <c r="F71" s="97">
        <f t="shared" ref="F71" si="2">D71*E71</f>
        <v>300000</v>
      </c>
      <c r="G71" s="161" t="s">
        <v>1509</v>
      </c>
      <c r="H71" s="142" t="s">
        <v>364</v>
      </c>
      <c r="I71" s="130" t="str">
        <f>VLOOKUP(H71,Presupuesto!$B$11:$C$565,2,0)</f>
        <v>BECAS (51210-00)</v>
      </c>
      <c r="J71" s="98" t="s">
        <v>1363</v>
      </c>
      <c r="K71" s="98" t="s">
        <v>412</v>
      </c>
    </row>
    <row r="72" spans="3:11" s="460" customFormat="1">
      <c r="G72" s="447"/>
    </row>
    <row r="73" spans="3:11" s="460" customFormat="1" ht="15.75" thickBot="1">
      <c r="G73" s="447"/>
    </row>
    <row r="74" spans="3:11" ht="15.75" thickBot="1">
      <c r="C74" s="157" t="s">
        <v>53</v>
      </c>
      <c r="D74" s="368">
        <f>SUM(F81:F81)</f>
        <v>168750</v>
      </c>
      <c r="F74" s="70"/>
      <c r="G74" s="79"/>
      <c r="H74" s="70"/>
      <c r="I74" s="70"/>
    </row>
    <row r="75" spans="3:11">
      <c r="C75" s="70"/>
      <c r="D75" s="31"/>
      <c r="E75" s="93"/>
      <c r="F75" s="93"/>
      <c r="G75" s="93"/>
      <c r="H75" s="76"/>
      <c r="I75" s="76"/>
      <c r="J75" s="76"/>
      <c r="K75" s="112"/>
    </row>
    <row r="76" spans="3:11">
      <c r="C76" s="70"/>
      <c r="D76" s="31"/>
      <c r="E76" s="93"/>
      <c r="F76" s="93"/>
      <c r="G76" s="93"/>
      <c r="H76" s="76"/>
      <c r="I76" s="76"/>
      <c r="J76" s="76"/>
      <c r="K76" s="112"/>
    </row>
    <row r="77" spans="3:11" ht="15.75">
      <c r="C77" s="202" t="s">
        <v>392</v>
      </c>
      <c r="D77" s="364" t="s">
        <v>1702</v>
      </c>
      <c r="E77" s="93"/>
      <c r="F77" s="93"/>
      <c r="G77" s="93"/>
      <c r="H77" s="76"/>
      <c r="I77" s="76"/>
      <c r="J77" s="76"/>
      <c r="K77" s="112"/>
    </row>
    <row r="78" spans="3:11" ht="18.75">
      <c r="C78" s="210" t="str">
        <f>IFERROR(VLOOKUP(D77,'1. Desarrollo e Innov. Curricu.'!$E:$F,2,FALSE),IFERROR(VLOOKUP(D77,'2. Investigación Científica'!$E:$F,2,FALSE),IFERROR(VLOOKUP(D77,'3. Vinculación Univ. Sociedad'!$E:$F,2,FALSE),IFERROR(VLOOKUP(D77,'4. Docencia y Profesorado Univ.'!$E:$F,2,FALSE),IFERROR(VLOOKUP(D77,'5. Estudiantes y Graduados'!$E:$F,2,FALSE),IFERROR(VLOOKUP(D77,'11. Gestion Administrativa'!$E:$F,2,FALSE),IFERROR(VLOOKUP(D77,'13. Gestión Académica'!$E:$F,2,FALSE),IFERROR(VLOOKUP(D77,'8. Asegura. de la Calid. y M'!$E:$F,2,FALSE),IFERROR(VLOOKUP(D77,'6. Gestión del Conocimiento'!$E:$F,2,FALSE),IFERROR(VLOOKUP(D77,'15. Gobernabilidad y Proceso...'!$E:$F,2,FALSE),IFERROR(VLOOKUP(D77,'12. Gestión del Talento Humano'!$E:$F,2,FALSE),IFERROR(VLOOKUP(D77,'14. Internacional... de la E.S.'!$E:$F,2,FALSE),IFERROR(VLOOKUP(D77,'10. Posgrado'!$E:$F,2,FALSE),IFERROR(VLOOKUP(D77,'17. Gestión TIC'!$E:$F,2,FALSE),IFERROR(VLOOKUP(D77,'16. Desa. del Sistema Educ.Sup.'!$E:$F,2,FALSE),IFERROR(VLOOKUP(D77,'9. Cultura de Inno. Insti...'!$E:$F,2,FALSE),VLOOKUP(D77,'7. Lo Esencial de la Reforma U.'!$E:$F,2,0)))))))))))))))))</f>
        <v xml:space="preserve">Financiamiento de proyectos de innovación educativa presentado por departamentos académicos solicitados </v>
      </c>
      <c r="D78" s="402"/>
      <c r="E78" s="93"/>
      <c r="F78" s="93"/>
      <c r="G78" s="93"/>
      <c r="H78" s="76"/>
      <c r="I78" s="76"/>
      <c r="J78" s="76"/>
      <c r="K78" s="112"/>
    </row>
    <row r="79" spans="3:11" ht="15.75" thickBot="1">
      <c r="F79" s="93"/>
      <c r="G79" s="76"/>
      <c r="H79" s="76"/>
      <c r="I79" s="76"/>
    </row>
    <row r="80" spans="3:11" ht="30.75" thickBot="1">
      <c r="C80" s="129" t="s">
        <v>44</v>
      </c>
      <c r="D80" s="129" t="s">
        <v>55</v>
      </c>
      <c r="E80" s="136" t="s">
        <v>57</v>
      </c>
      <c r="F80" s="135" t="s">
        <v>27</v>
      </c>
      <c r="G80" s="133" t="s">
        <v>131</v>
      </c>
      <c r="H80" s="136" t="s">
        <v>46</v>
      </c>
      <c r="I80" s="133" t="s">
        <v>132</v>
      </c>
      <c r="J80" s="133" t="s">
        <v>410</v>
      </c>
      <c r="K80" s="133" t="s">
        <v>411</v>
      </c>
    </row>
    <row r="81" spans="3:11">
      <c r="C81" s="141" t="s">
        <v>1723</v>
      </c>
      <c r="D81" s="158">
        <v>5</v>
      </c>
      <c r="E81" s="123">
        <v>33750</v>
      </c>
      <c r="F81" s="97">
        <f t="shared" ref="F81" si="3">D81*E81</f>
        <v>168750</v>
      </c>
      <c r="G81" s="161" t="s">
        <v>129</v>
      </c>
      <c r="H81" s="142" t="s">
        <v>291</v>
      </c>
      <c r="I81" s="130" t="str">
        <f>VLOOKUP(H81,Presupuesto!$B$11:$C$565,2,0)</f>
        <v>OTROS SERVICIOS TECNICOS Y PROFESIONALES N.C. (24900-00)</v>
      </c>
      <c r="J81" s="98" t="s">
        <v>1363</v>
      </c>
      <c r="K81" s="98" t="s">
        <v>412</v>
      </c>
    </row>
    <row r="83" spans="3:11" s="460" customFormat="1" ht="15.75" thickBot="1">
      <c r="G83" s="447"/>
    </row>
    <row r="84" spans="3:11" s="460" customFormat="1" ht="15.75" thickBot="1">
      <c r="C84" s="157" t="s">
        <v>53</v>
      </c>
      <c r="D84" s="368">
        <f>SUM(F91:F91)</f>
        <v>16000</v>
      </c>
      <c r="F84" s="70"/>
      <c r="G84" s="79"/>
      <c r="H84" s="70"/>
      <c r="I84" s="70"/>
    </row>
    <row r="85" spans="3:11" s="460" customFormat="1">
      <c r="C85" s="70"/>
      <c r="D85" s="31"/>
      <c r="E85" s="93"/>
      <c r="F85" s="93"/>
      <c r="G85" s="93"/>
      <c r="H85" s="76"/>
      <c r="I85" s="76"/>
      <c r="J85" s="76"/>
      <c r="K85" s="112"/>
    </row>
    <row r="86" spans="3:11" s="460" customFormat="1">
      <c r="C86" s="70"/>
      <c r="D86" s="31"/>
      <c r="E86" s="93"/>
      <c r="F86" s="93"/>
      <c r="G86" s="93"/>
      <c r="H86" s="76"/>
      <c r="I86" s="76"/>
      <c r="J86" s="76"/>
      <c r="K86" s="112"/>
    </row>
    <row r="87" spans="3:11" s="460" customFormat="1" ht="15.75">
      <c r="C87" s="202" t="s">
        <v>392</v>
      </c>
      <c r="D87" s="364" t="s">
        <v>1706</v>
      </c>
      <c r="E87" s="93"/>
      <c r="F87" s="93"/>
      <c r="G87" s="93"/>
      <c r="H87" s="76"/>
      <c r="I87" s="76"/>
      <c r="J87" s="76"/>
      <c r="K87" s="112"/>
    </row>
    <row r="88" spans="3:11" s="460" customFormat="1" ht="18.75">
      <c r="C88" s="210" t="str">
        <f>IFERROR(VLOOKUP(D87,'1. Desarrollo e Innov. Curricu.'!$E:$F,2,FALSE),IFERROR(VLOOKUP(D87,'2. Investigación Científica'!$E:$F,2,FALSE),IFERROR(VLOOKUP(D87,'3. Vinculación Univ. Sociedad'!$E:$F,2,FALSE),IFERROR(VLOOKUP(D87,'4. Docencia y Profesorado Univ.'!$E:$F,2,FALSE),IFERROR(VLOOKUP(D87,'5. Estudiantes y Graduados'!$E:$F,2,FALSE),IFERROR(VLOOKUP(D87,'11. Gestion Administrativa'!$E:$F,2,FALSE),IFERROR(VLOOKUP(D87,'13. Gestión Académica'!$E:$F,2,FALSE),IFERROR(VLOOKUP(D87,'8. Asegura. de la Calid. y M'!$E:$F,2,FALSE),IFERROR(VLOOKUP(D87,'6. Gestión del Conocimiento'!$E:$F,2,FALSE),IFERROR(VLOOKUP(D87,'15. Gobernabilidad y Proceso...'!$E:$F,2,FALSE),IFERROR(VLOOKUP(D87,'12. Gestión del Talento Humano'!$E:$F,2,FALSE),IFERROR(VLOOKUP(D87,'14. Internacional... de la E.S.'!$E:$F,2,FALSE),IFERROR(VLOOKUP(D87,'10. Posgrado'!$E:$F,2,FALSE),IFERROR(VLOOKUP(D87,'17. Gestión TIC'!$E:$F,2,FALSE),IFERROR(VLOOKUP(D87,'16. Desa. del Sistema Educ.Sup.'!$E:$F,2,FALSE),IFERROR(VLOOKUP(D87,'9. Cultura de Inno. Insti...'!$E:$F,2,FALSE),VLOOKUP(D87,'7. Lo Esencial de la Reforma U.'!$E:$F,2,0)))))))))))))))))</f>
        <v xml:space="preserve">Seguimiento, monitoria y
acompañamiento en la virtualización de asignaturas de Ecoturismo. </v>
      </c>
      <c r="D88" s="402"/>
      <c r="E88" s="93"/>
      <c r="F88" s="93"/>
      <c r="G88" s="93"/>
      <c r="H88" s="76"/>
      <c r="I88" s="76"/>
      <c r="J88" s="76"/>
      <c r="K88" s="112"/>
    </row>
    <row r="89" spans="3:11" s="460" customFormat="1" ht="15.75" thickBot="1">
      <c r="F89" s="93"/>
      <c r="G89" s="76"/>
      <c r="H89" s="76"/>
      <c r="I89" s="76"/>
    </row>
    <row r="90" spans="3:11" s="460" customFormat="1" ht="30.75" thickBot="1">
      <c r="C90" s="129" t="s">
        <v>44</v>
      </c>
      <c r="D90" s="129" t="s">
        <v>55</v>
      </c>
      <c r="E90" s="136" t="s">
        <v>57</v>
      </c>
      <c r="F90" s="135" t="s">
        <v>27</v>
      </c>
      <c r="G90" s="133" t="s">
        <v>131</v>
      </c>
      <c r="H90" s="136" t="s">
        <v>46</v>
      </c>
      <c r="I90" s="133" t="s">
        <v>132</v>
      </c>
      <c r="J90" s="133" t="s">
        <v>410</v>
      </c>
      <c r="K90" s="133" t="s">
        <v>411</v>
      </c>
    </row>
    <row r="91" spans="3:11" s="460" customFormat="1">
      <c r="C91" s="141" t="s">
        <v>1724</v>
      </c>
      <c r="D91" s="158">
        <v>8</v>
      </c>
      <c r="E91" s="123">
        <v>2000</v>
      </c>
      <c r="F91" s="97">
        <f t="shared" ref="F91" si="4">D91*E91</f>
        <v>16000</v>
      </c>
      <c r="G91" s="161" t="s">
        <v>129</v>
      </c>
      <c r="H91" s="142" t="s">
        <v>307</v>
      </c>
      <c r="I91" s="130" t="str">
        <f>VLOOKUP(H91,Presupuesto!$B$11:$C$565,2,0)</f>
        <v>VIATICOS NACIONALES Y OTROS GASTOS DE VIAJE PROYECTO FORTALECIMIENTO ORG. ESTUDI (26200-72)</v>
      </c>
      <c r="J91" s="98" t="s">
        <v>1363</v>
      </c>
      <c r="K91" s="98" t="s">
        <v>412</v>
      </c>
    </row>
    <row r="92" spans="3:11" s="460" customFormat="1">
      <c r="G92" s="447"/>
    </row>
    <row r="93" spans="3:11" s="460" customFormat="1" ht="15.75" thickBot="1">
      <c r="G93" s="447"/>
    </row>
    <row r="94" spans="3:11" s="460" customFormat="1" ht="15.75" thickBot="1">
      <c r="C94" s="157" t="s">
        <v>53</v>
      </c>
      <c r="D94" s="368">
        <f>SUM(F101:F101)</f>
        <v>15000</v>
      </c>
      <c r="F94" s="70"/>
      <c r="G94" s="79"/>
      <c r="H94" s="70"/>
      <c r="I94" s="70"/>
    </row>
    <row r="95" spans="3:11" s="460" customFormat="1">
      <c r="C95" s="70"/>
      <c r="D95" s="31"/>
      <c r="E95" s="93"/>
      <c r="F95" s="93"/>
      <c r="G95" s="93"/>
      <c r="H95" s="76"/>
      <c r="I95" s="76"/>
      <c r="J95" s="76"/>
      <c r="K95" s="112"/>
    </row>
    <row r="96" spans="3:11" s="460" customFormat="1">
      <c r="C96" s="70"/>
      <c r="D96" s="31"/>
      <c r="E96" s="93"/>
      <c r="F96" s="93"/>
      <c r="G96" s="93"/>
      <c r="H96" s="76"/>
      <c r="I96" s="76"/>
      <c r="J96" s="76"/>
      <c r="K96" s="112"/>
    </row>
    <row r="97" spans="3:11" s="460" customFormat="1" ht="15.75">
      <c r="C97" s="202" t="s">
        <v>392</v>
      </c>
      <c r="D97" s="364" t="s">
        <v>1708</v>
      </c>
      <c r="E97" s="93"/>
      <c r="F97" s="93"/>
      <c r="G97" s="93"/>
      <c r="H97" s="76"/>
      <c r="I97" s="76"/>
      <c r="J97" s="76"/>
      <c r="K97" s="112"/>
    </row>
    <row r="98" spans="3:11" s="460" customFormat="1" ht="18.75">
      <c r="C98" s="210" t="str">
        <f>IFERROR(VLOOKUP(D97,'1. Desarrollo e Innov. Curricu.'!$E:$F,2,FALSE),IFERROR(VLOOKUP(D97,'2. Investigación Científica'!$E:$F,2,FALSE),IFERROR(VLOOKUP(D97,'3. Vinculación Univ. Sociedad'!$E:$F,2,FALSE),IFERROR(VLOOKUP(D97,'4. Docencia y Profesorado Univ.'!$E:$F,2,FALSE),IFERROR(VLOOKUP(D97,'5. Estudiantes y Graduados'!$E:$F,2,FALSE),IFERROR(VLOOKUP(D97,'11. Gestion Administrativa'!$E:$F,2,FALSE),IFERROR(VLOOKUP(D97,'13. Gestión Académica'!$E:$F,2,FALSE),IFERROR(VLOOKUP(D97,'8. Asegura. de la Calid. y M'!$E:$F,2,FALSE),IFERROR(VLOOKUP(D97,'6. Gestión del Conocimiento'!$E:$F,2,FALSE),IFERROR(VLOOKUP(D97,'15. Gobernabilidad y Proceso...'!$E:$F,2,FALSE),IFERROR(VLOOKUP(D97,'12. Gestión del Talento Humano'!$E:$F,2,FALSE),IFERROR(VLOOKUP(D97,'14. Internacional... de la E.S.'!$E:$F,2,FALSE),IFERROR(VLOOKUP(D97,'10. Posgrado'!$E:$F,2,FALSE),IFERROR(VLOOKUP(D97,'17. Gestión TIC'!$E:$F,2,FALSE),IFERROR(VLOOKUP(D97,'16. Desa. del Sistema Educ.Sup.'!$E:$F,2,FALSE),IFERROR(VLOOKUP(D97,'9. Cultura de Inno. Insti...'!$E:$F,2,FALSE),VLOOKUP(D97,'7. Lo Esencial de la Reforma U.'!$E:$F,2,0)))))))))))))))))</f>
        <v xml:space="preserve">Implementación del programa de incentivos a docentes innovadores. </v>
      </c>
      <c r="D98" s="402"/>
      <c r="E98" s="93"/>
      <c r="F98" s="93"/>
      <c r="G98" s="93"/>
      <c r="H98" s="76"/>
      <c r="I98" s="76"/>
      <c r="J98" s="76"/>
      <c r="K98" s="112"/>
    </row>
    <row r="99" spans="3:11" s="460" customFormat="1" ht="15.75" thickBot="1">
      <c r="F99" s="93"/>
      <c r="G99" s="76"/>
      <c r="H99" s="76"/>
      <c r="I99" s="76"/>
    </row>
    <row r="100" spans="3:11" s="460" customFormat="1" ht="30.75" thickBot="1">
      <c r="C100" s="129" t="s">
        <v>44</v>
      </c>
      <c r="D100" s="129" t="s">
        <v>55</v>
      </c>
      <c r="E100" s="136" t="s">
        <v>57</v>
      </c>
      <c r="F100" s="135" t="s">
        <v>27</v>
      </c>
      <c r="G100" s="133" t="s">
        <v>131</v>
      </c>
      <c r="H100" s="136" t="s">
        <v>46</v>
      </c>
      <c r="I100" s="133" t="s">
        <v>132</v>
      </c>
      <c r="J100" s="133" t="s">
        <v>410</v>
      </c>
      <c r="K100" s="133" t="s">
        <v>411</v>
      </c>
    </row>
    <row r="101" spans="3:11" s="460" customFormat="1">
      <c r="C101" s="141" t="s">
        <v>1725</v>
      </c>
      <c r="D101" s="158">
        <v>1</v>
      </c>
      <c r="E101" s="123">
        <v>15000</v>
      </c>
      <c r="F101" s="97">
        <f t="shared" ref="F101" si="5">D101*E101</f>
        <v>15000</v>
      </c>
      <c r="G101" s="161" t="s">
        <v>129</v>
      </c>
      <c r="H101" s="142" t="s">
        <v>955</v>
      </c>
      <c r="I101" s="130" t="str">
        <f>VLOOKUP(H101,Presupuesto!$B$11:$C$565,2,0)</f>
        <v>OTROS RESPUESTOS Y ACCESORIOS MENORES</v>
      </c>
      <c r="J101" s="98" t="s">
        <v>1363</v>
      </c>
      <c r="K101" s="98" t="s">
        <v>412</v>
      </c>
    </row>
    <row r="102" spans="3:11" s="460" customFormat="1" ht="15.75" thickBot="1">
      <c r="G102" s="447"/>
    </row>
    <row r="103" spans="3:11" ht="15.75" thickBot="1">
      <c r="C103" s="157" t="s">
        <v>53</v>
      </c>
      <c r="D103" s="368">
        <f>SUM(F110:F110)</f>
        <v>24000</v>
      </c>
      <c r="E103" s="460"/>
      <c r="F103" s="70"/>
      <c r="G103" s="79"/>
      <c r="H103" s="70"/>
      <c r="I103" s="70"/>
      <c r="J103" s="460"/>
      <c r="K103" s="460"/>
    </row>
    <row r="104" spans="3:11" s="460" customFormat="1">
      <c r="C104" s="70"/>
      <c r="D104" s="31"/>
      <c r="E104" s="93"/>
      <c r="F104" s="93"/>
      <c r="G104" s="93"/>
      <c r="H104" s="76"/>
      <c r="I104" s="76"/>
      <c r="J104" s="76"/>
      <c r="K104" s="112"/>
    </row>
    <row r="105" spans="3:11" s="460" customFormat="1">
      <c r="C105" s="70"/>
      <c r="D105" s="31"/>
      <c r="E105" s="93"/>
      <c r="F105" s="93"/>
      <c r="G105" s="93"/>
      <c r="H105" s="76"/>
      <c r="I105" s="76"/>
      <c r="J105" s="76"/>
      <c r="K105" s="112"/>
    </row>
    <row r="106" spans="3:11" s="460" customFormat="1" ht="15.75">
      <c r="C106" s="202" t="s">
        <v>392</v>
      </c>
      <c r="D106" s="364" t="s">
        <v>1764</v>
      </c>
      <c r="E106" s="93"/>
      <c r="F106" s="93"/>
      <c r="G106" s="93"/>
      <c r="H106" s="76"/>
      <c r="I106" s="76"/>
      <c r="J106" s="76"/>
      <c r="K106" s="112"/>
    </row>
    <row r="107" spans="3:11" s="460" customFormat="1" ht="18.75">
      <c r="C107" s="210" t="str">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 xml:space="preserve">Edición y publicación de la serie sobre innovación educativa. </v>
      </c>
      <c r="D107" s="402"/>
      <c r="E107" s="93"/>
      <c r="F107" s="93"/>
      <c r="G107" s="93"/>
      <c r="H107" s="76"/>
      <c r="I107" s="76"/>
      <c r="J107" s="76"/>
      <c r="K107" s="112"/>
    </row>
    <row r="108" spans="3:11" s="460" customFormat="1" ht="15.75" thickBot="1">
      <c r="F108" s="93"/>
      <c r="G108" s="76"/>
      <c r="H108" s="76"/>
      <c r="I108" s="76"/>
    </row>
    <row r="109" spans="3:11" s="460" customFormat="1" ht="30.75" thickBot="1">
      <c r="C109" s="129" t="s">
        <v>44</v>
      </c>
      <c r="D109" s="129" t="s">
        <v>55</v>
      </c>
      <c r="E109" s="136" t="s">
        <v>57</v>
      </c>
      <c r="F109" s="135" t="s">
        <v>27</v>
      </c>
      <c r="G109" s="133" t="s">
        <v>131</v>
      </c>
      <c r="H109" s="136" t="s">
        <v>46</v>
      </c>
      <c r="I109" s="133" t="s">
        <v>132</v>
      </c>
      <c r="J109" s="133" t="s">
        <v>410</v>
      </c>
      <c r="K109" s="133" t="s">
        <v>411</v>
      </c>
    </row>
    <row r="110" spans="3:11" s="460" customFormat="1">
      <c r="C110" s="141" t="s">
        <v>1805</v>
      </c>
      <c r="D110" s="158">
        <v>200</v>
      </c>
      <c r="E110" s="123">
        <v>120</v>
      </c>
      <c r="F110" s="97">
        <f t="shared" ref="F110" si="6">D110*E110</f>
        <v>24000</v>
      </c>
      <c r="G110" s="161" t="s">
        <v>129</v>
      </c>
      <c r="H110" s="142" t="s">
        <v>294</v>
      </c>
      <c r="I110" s="130" t="str">
        <f>VLOOKUP(H110,Presupuesto!$B$11:$C$565,2,0)</f>
        <v>IMPRENTA, PUBLIC. Y REPRODUC. (25300-00)</v>
      </c>
      <c r="J110" s="98" t="s">
        <v>1363</v>
      </c>
      <c r="K110" s="98" t="s">
        <v>412</v>
      </c>
    </row>
    <row r="111" spans="3:11" s="460" customFormat="1">
      <c r="F111" s="90"/>
      <c r="G111" s="89"/>
      <c r="H111" s="90"/>
      <c r="I111" s="90"/>
    </row>
    <row r="112" spans="3:11" s="460" customFormat="1" ht="15.75" thickBot="1">
      <c r="F112" s="90"/>
      <c r="G112" s="89"/>
      <c r="H112" s="90"/>
      <c r="I112" s="90"/>
    </row>
    <row r="113" spans="3:11" s="460" customFormat="1" ht="15.75" thickBot="1">
      <c r="C113" s="157" t="s">
        <v>53</v>
      </c>
      <c r="D113" s="368">
        <f>SUM(F120:F120)</f>
        <v>45000</v>
      </c>
      <c r="F113" s="70"/>
      <c r="G113" s="79"/>
      <c r="H113" s="70"/>
      <c r="I113" s="70"/>
    </row>
    <row r="114" spans="3:11" s="460" customFormat="1">
      <c r="C114" s="70"/>
      <c r="D114" s="31"/>
      <c r="E114" s="93"/>
      <c r="F114" s="93"/>
      <c r="G114" s="93"/>
      <c r="H114" s="76"/>
      <c r="I114" s="76"/>
      <c r="J114" s="76"/>
      <c r="K114" s="112"/>
    </row>
    <row r="115" spans="3:11" s="460" customFormat="1">
      <c r="C115" s="70"/>
      <c r="D115" s="31"/>
      <c r="E115" s="93"/>
      <c r="F115" s="93"/>
      <c r="G115" s="93"/>
      <c r="H115" s="76"/>
      <c r="I115" s="76"/>
      <c r="J115" s="76"/>
      <c r="K115" s="112"/>
    </row>
    <row r="116" spans="3:11" s="460" customFormat="1" ht="15.75">
      <c r="C116" s="202" t="s">
        <v>392</v>
      </c>
      <c r="D116" s="364" t="s">
        <v>1584</v>
      </c>
      <c r="E116" s="93"/>
      <c r="F116" s="93"/>
      <c r="G116" s="93"/>
      <c r="H116" s="76"/>
      <c r="I116" s="76"/>
      <c r="J116" s="76"/>
      <c r="K116" s="112"/>
    </row>
    <row r="117" spans="3:11" s="460" customFormat="1" ht="18.75">
      <c r="C117" s="210" t="str">
        <f>IFERROR(VLOOKUP(D116,'1. Desarrollo e Innov. Curricu.'!$E:$F,2,FALSE),IFERROR(VLOOKUP(D116,'2. Investigación Científica'!$E:$F,2,FALSE),IFERROR(VLOOKUP(D116,'3. Vinculación Univ. Sociedad'!$E:$F,2,FALSE),IFERROR(VLOOKUP(D116,'4. Docencia y Profesorado Univ.'!$E:$F,2,FALSE),IFERROR(VLOOKUP(D116,'5. Estudiantes y Graduados'!$E:$F,2,FALSE),IFERROR(VLOOKUP(D116,'11. Gestion Administrativa'!$E:$F,2,FALSE),IFERROR(VLOOKUP(D116,'13. Gestión Académica'!$E:$F,2,FALSE),IFERROR(VLOOKUP(D116,'8. Asegura. de la Calid. y M'!$E:$F,2,FALSE),IFERROR(VLOOKUP(D116,'6. Gestión del Conocimiento'!$E:$F,2,FALSE),IFERROR(VLOOKUP(D116,'15. Gobernabilidad y Proceso...'!$E:$F,2,FALSE),IFERROR(VLOOKUP(D116,'12. Gestión del Talento Humano'!$E:$F,2,FALSE),IFERROR(VLOOKUP(D116,'14. Internacional... de la E.S.'!$E:$F,2,FALSE),IFERROR(VLOOKUP(D116,'10. Posgrado'!$E:$F,2,FALSE),IFERROR(VLOOKUP(D116,'17. Gestión TIC'!$E:$F,2,FALSE),IFERROR(VLOOKUP(D116,'16. Desa. del Sistema Educ.Sup.'!$E:$F,2,FALSE),IFERROR(VLOOKUP(D116,'9. Cultura de Inno. Insti...'!$E:$F,2,FALSE),VLOOKUP(D116,'7. Lo Esencial de la Reforma U.'!$E:$F,2,0)))))))))))))))))</f>
        <v>Edición y publicación del 5to número de la Revista UNAH INNOV@.</v>
      </c>
      <c r="D117" s="402"/>
      <c r="E117" s="93"/>
      <c r="F117" s="93"/>
      <c r="G117" s="93"/>
      <c r="H117" s="76"/>
      <c r="I117" s="76"/>
      <c r="J117" s="76"/>
      <c r="K117" s="112"/>
    </row>
    <row r="118" spans="3:11" s="460" customFormat="1" ht="15.75" thickBot="1">
      <c r="F118" s="93"/>
      <c r="G118" s="76"/>
      <c r="H118" s="76"/>
      <c r="I118" s="76"/>
    </row>
    <row r="119" spans="3:11" s="460" customFormat="1" ht="30.75" thickBot="1">
      <c r="C119" s="129" t="s">
        <v>44</v>
      </c>
      <c r="D119" s="129" t="s">
        <v>55</v>
      </c>
      <c r="E119" s="136" t="s">
        <v>57</v>
      </c>
      <c r="F119" s="135" t="s">
        <v>27</v>
      </c>
      <c r="G119" s="133" t="s">
        <v>131</v>
      </c>
      <c r="H119" s="136" t="s">
        <v>46</v>
      </c>
      <c r="I119" s="133" t="s">
        <v>132</v>
      </c>
      <c r="J119" s="133" t="s">
        <v>410</v>
      </c>
      <c r="K119" s="133" t="s">
        <v>411</v>
      </c>
    </row>
    <row r="120" spans="3:11" s="460" customFormat="1">
      <c r="C120" s="141" t="s">
        <v>1806</v>
      </c>
      <c r="D120" s="158">
        <v>250</v>
      </c>
      <c r="E120" s="123">
        <v>180</v>
      </c>
      <c r="F120" s="97">
        <f t="shared" ref="F120" si="7">D120*E120</f>
        <v>45000</v>
      </c>
      <c r="G120" s="161" t="s">
        <v>129</v>
      </c>
      <c r="H120" s="142" t="s">
        <v>294</v>
      </c>
      <c r="I120" s="130" t="str">
        <f>VLOOKUP(H120,Presupuesto!$B$11:$C$565,2,0)</f>
        <v>IMPRENTA, PUBLIC. Y REPRODUC. (25300-00)</v>
      </c>
      <c r="J120" s="98" t="s">
        <v>1363</v>
      </c>
      <c r="K120" s="98" t="s">
        <v>412</v>
      </c>
    </row>
    <row r="121" spans="3:11" s="460" customFormat="1">
      <c r="F121" s="90"/>
      <c r="G121" s="89"/>
      <c r="H121" s="90"/>
      <c r="I121" s="90"/>
    </row>
    <row r="122" spans="3:11" s="460" customFormat="1">
      <c r="F122" s="90"/>
      <c r="G122" s="89"/>
      <c r="H122" s="90"/>
      <c r="I122" s="90"/>
    </row>
    <row r="123" spans="3:11" s="460" customFormat="1">
      <c r="F123" s="90"/>
      <c r="G123" s="89"/>
      <c r="H123" s="90"/>
      <c r="I123" s="90"/>
    </row>
    <row r="124" spans="3:11" s="460" customFormat="1">
      <c r="F124" s="90"/>
      <c r="G124" s="89"/>
      <c r="H124" s="90"/>
      <c r="I124" s="90"/>
    </row>
    <row r="125" spans="3:11" s="460" customFormat="1" ht="15.75" thickBot="1">
      <c r="F125" s="90"/>
      <c r="G125" s="89"/>
      <c r="H125" s="90"/>
      <c r="I125" s="90"/>
    </row>
    <row r="126" spans="3:11" ht="15.75" thickBot="1">
      <c r="C126" s="157" t="s">
        <v>53</v>
      </c>
      <c r="D126" s="368">
        <f>SUM(F133:F133)</f>
        <v>24000</v>
      </c>
      <c r="F126" s="70"/>
      <c r="G126" s="79"/>
      <c r="H126" s="70"/>
      <c r="I126" s="70"/>
    </row>
    <row r="127" spans="3:11">
      <c r="C127" s="70"/>
      <c r="D127" s="31"/>
      <c r="E127" s="93"/>
      <c r="F127" s="93"/>
      <c r="G127" s="93"/>
      <c r="H127" s="76"/>
      <c r="I127" s="76"/>
      <c r="J127" s="76"/>
      <c r="K127" s="112"/>
    </row>
    <row r="128" spans="3:11">
      <c r="C128" s="70"/>
      <c r="D128" s="31"/>
      <c r="E128" s="93"/>
      <c r="F128" s="93"/>
      <c r="G128" s="93"/>
      <c r="H128" s="76"/>
      <c r="I128" s="76"/>
      <c r="J128" s="76"/>
      <c r="K128" s="112"/>
    </row>
    <row r="129" spans="3:11" ht="15.75">
      <c r="C129" s="202" t="s">
        <v>392</v>
      </c>
      <c r="D129" s="364" t="s">
        <v>1586</v>
      </c>
      <c r="E129" s="93"/>
      <c r="F129" s="93"/>
      <c r="G129" s="93"/>
      <c r="H129" s="76"/>
      <c r="I129" s="76"/>
      <c r="J129" s="76"/>
      <c r="K129" s="112"/>
    </row>
    <row r="130" spans="3:11" ht="18.75">
      <c r="C130" s="210" t="str">
        <f>IFERROR(VLOOKUP(D129,'1. Desarrollo e Innov. Curricu.'!$E:$F,2,FALSE),IFERROR(VLOOKUP(D129,'2. Investigación Científica'!$E:$F,2,FALSE),IFERROR(VLOOKUP(D129,'3. Vinculación Univ. Sociedad'!$E:$F,2,FALSE),IFERROR(VLOOKUP(D129,'4. Docencia y Profesorado Univ.'!$E:$F,2,FALSE),IFERROR(VLOOKUP(D129,'5. Estudiantes y Graduados'!$E:$F,2,FALSE),IFERROR(VLOOKUP(D129,'11. Gestion Administrativa'!$E:$F,2,FALSE),IFERROR(VLOOKUP(D129,'13. Gestión Académica'!$E:$F,2,FALSE),IFERROR(VLOOKUP(D129,'8. Asegura. de la Calid. y M'!$E:$F,2,FALSE),IFERROR(VLOOKUP(D129,'6. Gestión del Conocimiento'!$E:$F,2,FALSE),IFERROR(VLOOKUP(D129,'15. Gobernabilidad y Proceso...'!$E:$F,2,FALSE),IFERROR(VLOOKUP(D129,'12. Gestión del Talento Humano'!$E:$F,2,FALSE),IFERROR(VLOOKUP(D129,'14. Internacional... de la E.S.'!$E:$F,2,FALSE),IFERROR(VLOOKUP(D129,'10. Posgrado'!$E:$F,2,FALSE),IFERROR(VLOOKUP(D129,'17. Gestión TIC'!$E:$F,2,FALSE),IFERROR(VLOOKUP(D129,'16. Desa. del Sistema Educ.Sup.'!$E:$F,2,FALSE),IFERROR(VLOOKUP(D129,'9. Cultura de Inno. Insti...'!$E:$F,2,FALSE),VLOOKUP(D129,'7. Lo Esencial de la Reforma U.'!$E:$F,2,0)))))))))))))))))</f>
        <v>Edición y publicación de la Memoria de la DIE.</v>
      </c>
      <c r="D130" s="31"/>
      <c r="E130" s="93"/>
      <c r="F130" s="93"/>
      <c r="G130" s="93"/>
      <c r="H130" s="76"/>
      <c r="I130" s="76"/>
      <c r="J130" s="76"/>
      <c r="K130" s="112"/>
    </row>
    <row r="131" spans="3:11" ht="15.75" thickBot="1">
      <c r="F131" s="93"/>
      <c r="G131" s="76"/>
      <c r="H131" s="76"/>
      <c r="I131" s="76"/>
    </row>
    <row r="132" spans="3:11" ht="30.75" thickBot="1">
      <c r="C132" s="129" t="s">
        <v>44</v>
      </c>
      <c r="D132" s="129" t="s">
        <v>55</v>
      </c>
      <c r="E132" s="136" t="s">
        <v>57</v>
      </c>
      <c r="F132" s="135" t="s">
        <v>27</v>
      </c>
      <c r="G132" s="133" t="s">
        <v>131</v>
      </c>
      <c r="H132" s="136" t="s">
        <v>46</v>
      </c>
      <c r="I132" s="133" t="s">
        <v>132</v>
      </c>
      <c r="J132" s="133" t="s">
        <v>410</v>
      </c>
      <c r="K132" s="133" t="s">
        <v>411</v>
      </c>
    </row>
    <row r="133" spans="3:11">
      <c r="C133" s="141" t="s">
        <v>1807</v>
      </c>
      <c r="D133" s="158">
        <v>200</v>
      </c>
      <c r="E133" s="123">
        <v>120</v>
      </c>
      <c r="F133" s="97">
        <f t="shared" ref="F133" si="8">D133*E133</f>
        <v>24000</v>
      </c>
      <c r="G133" s="161" t="s">
        <v>129</v>
      </c>
      <c r="H133" s="142" t="s">
        <v>294</v>
      </c>
      <c r="I133" s="130" t="str">
        <f>VLOOKUP(H133,Presupuesto!$B$11:$C$565,2,0)</f>
        <v>IMPRENTA, PUBLIC. Y REPRODUC. (25300-00)</v>
      </c>
      <c r="J133" s="98" t="s">
        <v>1363</v>
      </c>
      <c r="K133" s="98" t="s">
        <v>412</v>
      </c>
    </row>
    <row r="135" spans="3:11" ht="15.75" thickBot="1"/>
    <row r="136" spans="3:11" ht="15.75" thickBot="1">
      <c r="C136" s="157" t="s">
        <v>53</v>
      </c>
      <c r="D136" s="368">
        <f>SUM(F143:F144)</f>
        <v>3000</v>
      </c>
      <c r="F136" s="70"/>
      <c r="G136" s="79"/>
      <c r="H136" s="70"/>
      <c r="I136" s="70"/>
    </row>
    <row r="137" spans="3:11">
      <c r="C137" s="70"/>
      <c r="D137" s="31"/>
      <c r="E137" s="93"/>
      <c r="F137" s="93"/>
      <c r="G137" s="93"/>
      <c r="H137" s="76"/>
      <c r="I137" s="76"/>
      <c r="J137" s="76"/>
      <c r="K137" s="112"/>
    </row>
    <row r="138" spans="3:11">
      <c r="C138" s="70"/>
      <c r="D138" s="31"/>
      <c r="E138" s="93"/>
      <c r="F138" s="93"/>
      <c r="G138" s="93"/>
      <c r="H138" s="76"/>
      <c r="I138" s="76"/>
      <c r="J138" s="76"/>
      <c r="K138" s="112"/>
    </row>
    <row r="139" spans="3:11" ht="15.75">
      <c r="C139" s="202" t="s">
        <v>392</v>
      </c>
      <c r="D139" s="364" t="s">
        <v>1794</v>
      </c>
      <c r="E139" s="93"/>
      <c r="F139" s="93"/>
      <c r="G139" s="93"/>
      <c r="H139" s="76"/>
      <c r="I139" s="76"/>
      <c r="J139" s="76"/>
      <c r="K139" s="112"/>
    </row>
    <row r="140" spans="3:11" ht="18.75">
      <c r="C140" s="210" t="str">
        <f>IFERROR(VLOOKUP(D139,'1. Desarrollo e Innov. Curricu.'!$E:$F,2,FALSE),IFERROR(VLOOKUP(D139,'2. Investigación Científica'!$E:$F,2,FALSE),IFERROR(VLOOKUP(D139,'3. Vinculación Univ. Sociedad'!$E:$F,2,FALSE),IFERROR(VLOOKUP(D139,'4. Docencia y Profesorado Univ.'!$E:$F,2,FALSE),IFERROR(VLOOKUP(D139,'5. Estudiantes y Graduados'!$E:$F,2,FALSE),IFERROR(VLOOKUP(D139,'11. Gestion Administrativa'!$E:$F,2,FALSE),IFERROR(VLOOKUP(D139,'13. Gestión Académica'!$E:$F,2,FALSE),IFERROR(VLOOKUP(D139,'8. Asegura. de la Calid. y M'!$E:$F,2,FALSE),IFERROR(VLOOKUP(D139,'6. Gestión del Conocimiento'!$E:$F,2,FALSE),IFERROR(VLOOKUP(D139,'15. Gobernabilidad y Proceso...'!$E:$F,2,FALSE),IFERROR(VLOOKUP(D139,'12. Gestión del Talento Humano'!$E:$F,2,FALSE),IFERROR(VLOOKUP(D139,'14. Internacional... de la E.S.'!$E:$F,2,FALSE),IFERROR(VLOOKUP(D139,'10. Posgrado'!$E:$F,2,FALSE),IFERROR(VLOOKUP(D139,'17. Gestión TIC'!$E:$F,2,FALSE),IFERROR(VLOOKUP(D139,'16. Desa. del Sistema Educ.Sup.'!$E:$F,2,FALSE),IFERROR(VLOOKUP(D139,'9. Cultura de Inno. Insti...'!$E:$F,2,FALSE),VLOOKUP(D139,'7. Lo Esencial de la Reforma U.'!$E:$F,2,0)))))))))))))))))</f>
        <v xml:space="preserve">Seguimiento y monitoria al funcionamiento  una (1) red y tres (3) comunicades de aprendizaje.    </v>
      </c>
      <c r="D140" s="31"/>
      <c r="E140" s="93"/>
      <c r="F140" s="93"/>
      <c r="G140" s="93"/>
      <c r="H140" s="76"/>
      <c r="I140" s="76"/>
      <c r="J140" s="76"/>
      <c r="K140" s="112"/>
    </row>
    <row r="141" spans="3:11" ht="15.75" thickBot="1">
      <c r="F141" s="93"/>
      <c r="G141" s="76"/>
      <c r="H141" s="76"/>
      <c r="I141" s="76"/>
    </row>
    <row r="142" spans="3:11" ht="30.75" thickBot="1">
      <c r="C142" s="129" t="s">
        <v>44</v>
      </c>
      <c r="D142" s="129" t="s">
        <v>55</v>
      </c>
      <c r="E142" s="136" t="s">
        <v>57</v>
      </c>
      <c r="F142" s="135" t="s">
        <v>27</v>
      </c>
      <c r="G142" s="133" t="s">
        <v>131</v>
      </c>
      <c r="H142" s="136" t="s">
        <v>46</v>
      </c>
      <c r="I142" s="133" t="s">
        <v>132</v>
      </c>
      <c r="J142" s="133" t="s">
        <v>410</v>
      </c>
      <c r="K142" s="133" t="s">
        <v>411</v>
      </c>
    </row>
    <row r="143" spans="3:11">
      <c r="C143" s="220" t="s">
        <v>439</v>
      </c>
      <c r="D143" s="221">
        <v>1</v>
      </c>
      <c r="E143" s="219">
        <v>2000</v>
      </c>
      <c r="F143" s="97">
        <f t="shared" ref="F143:F144" si="9">D143*E143</f>
        <v>2000</v>
      </c>
      <c r="G143" s="161" t="s">
        <v>129</v>
      </c>
      <c r="H143" s="142"/>
      <c r="I143" s="130" t="e">
        <f>VLOOKUP(H143,Presupuesto!$B$11:$C$565,2,0)</f>
        <v>#N/A</v>
      </c>
      <c r="J143" s="218" t="s">
        <v>1479</v>
      </c>
      <c r="K143" s="98" t="s">
        <v>394</v>
      </c>
    </row>
    <row r="144" spans="3:11">
      <c r="C144" s="141" t="s">
        <v>1808</v>
      </c>
      <c r="D144" s="158">
        <v>1</v>
      </c>
      <c r="E144" s="123">
        <v>1000</v>
      </c>
      <c r="F144" s="97">
        <f t="shared" si="9"/>
        <v>1000</v>
      </c>
      <c r="G144" s="161" t="s">
        <v>129</v>
      </c>
      <c r="H144" s="142"/>
      <c r="I144" s="130" t="e">
        <f>VLOOKUP(H144,Presupuesto!$B$11:$C$565,2,0)</f>
        <v>#N/A</v>
      </c>
      <c r="J144" s="98" t="str">
        <f>$J$143</f>
        <v>Desarrollo del Sistema de Educación Superior</v>
      </c>
      <c r="K144" s="98" t="s">
        <v>412</v>
      </c>
    </row>
    <row r="146" spans="3:11" ht="15.75" thickBot="1">
      <c r="F146" s="90"/>
      <c r="G146" s="89"/>
      <c r="H146" s="90"/>
      <c r="I146" s="90"/>
    </row>
    <row r="147" spans="3:11" ht="15.75" thickBot="1">
      <c r="C147" s="157" t="s">
        <v>53</v>
      </c>
      <c r="D147" s="368">
        <f>SUM(F154:F155)</f>
        <v>45830</v>
      </c>
      <c r="F147" s="70"/>
      <c r="G147" s="79"/>
      <c r="H147" s="70"/>
      <c r="I147" s="70"/>
    </row>
    <row r="148" spans="3:11">
      <c r="C148" s="70"/>
      <c r="D148" s="31"/>
      <c r="E148" s="93"/>
      <c r="F148" s="93"/>
      <c r="G148" s="93"/>
      <c r="H148" s="76"/>
      <c r="I148" s="76"/>
      <c r="J148" s="76"/>
      <c r="K148" s="112"/>
    </row>
    <row r="149" spans="3:11">
      <c r="C149" s="70"/>
      <c r="D149" s="31"/>
      <c r="E149" s="93"/>
      <c r="F149" s="93"/>
      <c r="G149" s="93"/>
      <c r="H149" s="76"/>
      <c r="I149" s="76"/>
      <c r="J149" s="76"/>
      <c r="K149" s="112"/>
    </row>
    <row r="150" spans="3:11" ht="15.75">
      <c r="C150" s="202" t="s">
        <v>392</v>
      </c>
      <c r="D150" s="364" t="s">
        <v>1801</v>
      </c>
      <c r="E150" s="93"/>
      <c r="F150" s="93"/>
      <c r="G150" s="93"/>
      <c r="H150" s="76"/>
      <c r="I150" s="76"/>
      <c r="J150" s="76"/>
      <c r="K150" s="112"/>
    </row>
    <row r="151" spans="3:11" ht="18.75">
      <c r="C151" s="210" t="str">
        <f>IFERROR(VLOOKUP(D150,'1. Desarrollo e Innov. Curricu.'!$E:$F,2,FALSE),IFERROR(VLOOKUP(D150,'2. Investigación Científica'!$E:$F,2,FALSE),IFERROR(VLOOKUP(D150,'3. Vinculación Univ. Sociedad'!$E:$F,2,FALSE),IFERROR(VLOOKUP(D150,'4. Docencia y Profesorado Univ.'!$E:$F,2,FALSE),IFERROR(VLOOKUP(D150,'5. Estudiantes y Graduados'!$E:$F,2,FALSE),IFERROR(VLOOKUP(D150,'11. Gestion Administrativa'!$E:$F,2,FALSE),IFERROR(VLOOKUP(D150,'13. Gestión Académica'!$E:$F,2,FALSE),IFERROR(VLOOKUP(D150,'8. Asegura. de la Calid. y M'!$E:$F,2,FALSE),IFERROR(VLOOKUP(D150,'6. Gestión del Conocimiento'!$E:$F,2,FALSE),IFERROR(VLOOKUP(D150,'15. Gobernabilidad y Proceso...'!$E:$F,2,FALSE),IFERROR(VLOOKUP(D150,'12. Gestión del Talento Humano'!$E:$F,2,FALSE),IFERROR(VLOOKUP(D150,'14. Internacional... de la E.S.'!$E:$F,2,FALSE),IFERROR(VLOOKUP(D150,'10. Posgrado'!$E:$F,2,FALSE),IFERROR(VLOOKUP(D150,'17. Gestión TIC'!$E:$F,2,FALSE),IFERROR(VLOOKUP(D150,'16. Desa. del Sistema Educ.Sup.'!$E:$F,2,FALSE),IFERROR(VLOOKUP(D150,'9. Cultura de Inno. Insti...'!$E:$F,2,FALSE),VLOOKUP(D150,'7. Lo Esencial de la Reforma U.'!$E:$F,2,0)))))))))))))))))</f>
        <v>Participación en al menos un evento científico internacional vinculado a la innovación educativa o a las TIC</v>
      </c>
      <c r="D151" s="31"/>
      <c r="E151" s="93"/>
      <c r="F151" s="93"/>
      <c r="G151" s="93"/>
      <c r="H151" s="76"/>
      <c r="I151" s="76"/>
      <c r="J151" s="76"/>
      <c r="K151" s="112"/>
    </row>
    <row r="152" spans="3:11" ht="15.75" thickBot="1">
      <c r="F152" s="93"/>
      <c r="G152" s="76"/>
      <c r="H152" s="76"/>
      <c r="I152" s="76"/>
    </row>
    <row r="153" spans="3:11" ht="30.75" thickBot="1">
      <c r="C153" s="129" t="s">
        <v>44</v>
      </c>
      <c r="D153" s="129" t="s">
        <v>55</v>
      </c>
      <c r="E153" s="136" t="s">
        <v>57</v>
      </c>
      <c r="F153" s="135" t="s">
        <v>27</v>
      </c>
      <c r="G153" s="133" t="s">
        <v>131</v>
      </c>
      <c r="H153" s="136" t="s">
        <v>46</v>
      </c>
      <c r="I153" s="133" t="s">
        <v>132</v>
      </c>
      <c r="J153" s="133" t="s">
        <v>410</v>
      </c>
      <c r="K153" s="133" t="s">
        <v>411</v>
      </c>
    </row>
    <row r="154" spans="3:11">
      <c r="C154" s="220" t="s">
        <v>440</v>
      </c>
      <c r="D154" s="221">
        <v>5.5</v>
      </c>
      <c r="E154" s="219">
        <v>5060</v>
      </c>
      <c r="F154" s="97">
        <f t="shared" ref="F154:F155" si="10">D154*E154</f>
        <v>27830</v>
      </c>
      <c r="G154" s="161" t="s">
        <v>129</v>
      </c>
      <c r="H154" s="142" t="s">
        <v>308</v>
      </c>
      <c r="I154" s="130" t="str">
        <f>VLOOKUP(H154,Presupuesto!$B$11:$C$565,2,0)</f>
        <v>VIATICOS AL EXTERIOR</v>
      </c>
      <c r="J154" s="218" t="s">
        <v>1479</v>
      </c>
      <c r="K154" s="98" t="s">
        <v>394</v>
      </c>
    </row>
    <row r="155" spans="3:11">
      <c r="C155" s="141" t="s">
        <v>1809</v>
      </c>
      <c r="D155" s="158">
        <v>1</v>
      </c>
      <c r="E155" s="123">
        <v>18000</v>
      </c>
      <c r="F155" s="97">
        <f t="shared" si="10"/>
        <v>18000</v>
      </c>
      <c r="G155" s="161" t="s">
        <v>129</v>
      </c>
      <c r="H155" s="142" t="s">
        <v>755</v>
      </c>
      <c r="I155" s="130" t="str">
        <f>VLOOKUP(H155,Presupuesto!$B$11:$C$565,2,0)</f>
        <v>PASAJES AL EXTERIOR</v>
      </c>
      <c r="J155" s="98" t="str">
        <f>$J$154</f>
        <v>Desarrollo del Sistema de Educación Superior</v>
      </c>
      <c r="K155" s="98" t="s">
        <v>412</v>
      </c>
    </row>
    <row r="157" spans="3:11" ht="15.75" thickBot="1"/>
    <row r="158" spans="3:11" ht="15.75" thickBot="1">
      <c r="C158" s="157" t="s">
        <v>53</v>
      </c>
      <c r="D158" s="368">
        <f>SUM(F165:F166)</f>
        <v>45830</v>
      </c>
      <c r="F158" s="70"/>
      <c r="G158" s="79"/>
      <c r="H158" s="70"/>
      <c r="I158" s="70"/>
    </row>
    <row r="159" spans="3:11">
      <c r="C159" s="70"/>
      <c r="D159" s="31"/>
      <c r="E159" s="93"/>
      <c r="F159" s="93"/>
      <c r="G159" s="93"/>
      <c r="H159" s="76"/>
      <c r="I159" s="76"/>
      <c r="J159" s="76"/>
      <c r="K159" s="112"/>
    </row>
    <row r="160" spans="3:11">
      <c r="C160" s="70"/>
      <c r="D160" s="31"/>
      <c r="E160" s="93"/>
      <c r="F160" s="93"/>
      <c r="G160" s="93"/>
      <c r="H160" s="76"/>
      <c r="I160" s="76"/>
      <c r="J160" s="76"/>
      <c r="K160" s="112"/>
    </row>
    <row r="161" spans="3:11" ht="15.75">
      <c r="C161" s="202" t="s">
        <v>392</v>
      </c>
      <c r="D161" s="364" t="s">
        <v>1802</v>
      </c>
      <c r="E161" s="93"/>
      <c r="F161" s="93"/>
      <c r="G161" s="93"/>
      <c r="H161" s="76"/>
      <c r="I161" s="76"/>
      <c r="J161" s="76"/>
      <c r="K161" s="112"/>
    </row>
    <row r="162" spans="3:11" ht="18.75">
      <c r="C162" s="210" t="str">
        <f>IFERROR(VLOOKUP(D161,'1. Desarrollo e Innov. Curricu.'!$E:$F,2,FALSE),IFERROR(VLOOKUP(D161,'2. Investigación Científica'!$E:$F,2,FALSE),IFERROR(VLOOKUP(D161,'3. Vinculación Univ. Sociedad'!$E:$F,2,FALSE),IFERROR(VLOOKUP(D161,'4. Docencia y Profesorado Univ.'!$E:$F,2,FALSE),IFERROR(VLOOKUP(D161,'5. Estudiantes y Graduados'!$E:$F,2,FALSE),IFERROR(VLOOKUP(D161,'11. Gestion Administrativa'!$E:$F,2,FALSE),IFERROR(VLOOKUP(D161,'13. Gestión Académica'!$E:$F,2,FALSE),IFERROR(VLOOKUP(D161,'8. Asegura. de la Calid. y M'!$E:$F,2,FALSE),IFERROR(VLOOKUP(D161,'6. Gestión del Conocimiento'!$E:$F,2,FALSE),IFERROR(VLOOKUP(D161,'15. Gobernabilidad y Proceso...'!$E:$F,2,FALSE),IFERROR(VLOOKUP(D161,'12. Gestión del Talento Humano'!$E:$F,2,FALSE),IFERROR(VLOOKUP(D161,'14. Internacional... de la E.S.'!$E:$F,2,FALSE),IFERROR(VLOOKUP(D161,'10. Posgrado'!$E:$F,2,FALSE),IFERROR(VLOOKUP(D161,'17. Gestión TIC'!$E:$F,2,FALSE),IFERROR(VLOOKUP(D161,'16. Desa. del Sistema Educ.Sup.'!$E:$F,2,FALSE),IFERROR(VLOOKUP(D161,'9. Cultura de Inno. Insti...'!$E:$F,2,FALSE),VLOOKUP(D161,'7. Lo Esencial de la Reforma U.'!$E:$F,2,0)))))))))))))))))</f>
        <v xml:space="preserve">Presentación de al menos dos (2) ponencias en eventos nacionales e internacionales sobre innovación educativa. </v>
      </c>
      <c r="D162" s="31"/>
      <c r="E162" s="93"/>
      <c r="F162" s="93"/>
      <c r="G162" s="93"/>
      <c r="H162" s="76"/>
      <c r="I162" s="76"/>
      <c r="J162" s="76"/>
      <c r="K162" s="112"/>
    </row>
    <row r="163" spans="3:11" ht="15.75" thickBot="1">
      <c r="F163" s="93"/>
      <c r="G163" s="76"/>
      <c r="H163" s="76"/>
      <c r="I163" s="76"/>
    </row>
    <row r="164" spans="3:11" ht="30.75" thickBot="1">
      <c r="C164" s="129" t="s">
        <v>44</v>
      </c>
      <c r="D164" s="129" t="s">
        <v>55</v>
      </c>
      <c r="E164" s="136" t="s">
        <v>57</v>
      </c>
      <c r="F164" s="135" t="s">
        <v>27</v>
      </c>
      <c r="G164" s="133" t="s">
        <v>131</v>
      </c>
      <c r="H164" s="136" t="s">
        <v>46</v>
      </c>
      <c r="I164" s="133" t="s">
        <v>132</v>
      </c>
      <c r="J164" s="133" t="s">
        <v>410</v>
      </c>
      <c r="K164" s="133" t="s">
        <v>411</v>
      </c>
    </row>
    <row r="165" spans="3:11">
      <c r="C165" s="220" t="s">
        <v>440</v>
      </c>
      <c r="D165" s="221">
        <v>5.5</v>
      </c>
      <c r="E165" s="219">
        <v>5060</v>
      </c>
      <c r="F165" s="97">
        <f t="shared" ref="F165:F166" si="11">D165*E165</f>
        <v>27830</v>
      </c>
      <c r="G165" s="161" t="s">
        <v>129</v>
      </c>
      <c r="H165" s="142" t="s">
        <v>308</v>
      </c>
      <c r="I165" s="130" t="str">
        <f>VLOOKUP(H165,Presupuesto!$B$11:$C$565,2,0)</f>
        <v>VIATICOS AL EXTERIOR</v>
      </c>
      <c r="J165" s="218" t="s">
        <v>1479</v>
      </c>
      <c r="K165" s="98" t="s">
        <v>394</v>
      </c>
    </row>
    <row r="166" spans="3:11">
      <c r="C166" s="141" t="s">
        <v>1809</v>
      </c>
      <c r="D166" s="158">
        <v>1</v>
      </c>
      <c r="E166" s="123">
        <v>18000</v>
      </c>
      <c r="F166" s="97">
        <f t="shared" si="11"/>
        <v>18000</v>
      </c>
      <c r="G166" s="161" t="s">
        <v>129</v>
      </c>
      <c r="H166" s="142" t="s">
        <v>755</v>
      </c>
      <c r="I166" s="130" t="str">
        <f>VLOOKUP(H166,Presupuesto!$B$11:$C$565,2,0)</f>
        <v>PASAJES AL EXTERIOR</v>
      </c>
      <c r="J166" s="98" t="str">
        <f>$J$154</f>
        <v>Desarrollo del Sistema de Educación Superior</v>
      </c>
      <c r="K166" s="98" t="s">
        <v>412</v>
      </c>
    </row>
    <row r="168" spans="3:11" ht="15.75" thickBot="1">
      <c r="F168" s="90"/>
      <c r="G168" s="89"/>
      <c r="H168" s="90"/>
      <c r="I168" s="90"/>
    </row>
    <row r="169" spans="3:11" ht="15.75" thickBot="1">
      <c r="C169" s="157" t="s">
        <v>53</v>
      </c>
      <c r="D169" s="368">
        <f>SUM(F176:F177)</f>
        <v>9300</v>
      </c>
      <c r="F169" s="70"/>
      <c r="G169" s="79"/>
      <c r="H169" s="70"/>
      <c r="I169" s="70"/>
    </row>
    <row r="170" spans="3:11">
      <c r="C170" s="70"/>
      <c r="D170" s="31"/>
      <c r="E170" s="93"/>
      <c r="F170" s="93"/>
      <c r="G170" s="93"/>
      <c r="H170" s="76"/>
      <c r="I170" s="76"/>
      <c r="J170" s="76"/>
      <c r="K170" s="112"/>
    </row>
    <row r="171" spans="3:11">
      <c r="C171" s="70"/>
      <c r="D171" s="31"/>
      <c r="E171" s="93"/>
      <c r="F171" s="93"/>
      <c r="G171" s="93"/>
      <c r="H171" s="76"/>
      <c r="I171" s="76"/>
      <c r="J171" s="76"/>
      <c r="K171" s="112"/>
    </row>
    <row r="172" spans="3:11" ht="15.75">
      <c r="C172" s="202" t="s">
        <v>392</v>
      </c>
      <c r="D172" s="364" t="s">
        <v>1803</v>
      </c>
      <c r="E172" s="93"/>
      <c r="F172" s="93"/>
      <c r="G172" s="93"/>
      <c r="H172" s="76"/>
      <c r="I172" s="76"/>
      <c r="J172" s="76"/>
      <c r="K172" s="112"/>
    </row>
    <row r="173" spans="3:11" ht="18.75">
      <c r="C173" s="210" t="str">
        <f>IFERROR(VLOOKUP(D172,'1. Desarrollo e Innov. Curricu.'!$E:$F,2,FALSE),IFERROR(VLOOKUP(D172,'2. Investigación Científica'!$E:$F,2,FALSE),IFERROR(VLOOKUP(D172,'3. Vinculación Univ. Sociedad'!$E:$F,2,FALSE),IFERROR(VLOOKUP(D172,'4. Docencia y Profesorado Univ.'!$E:$F,2,FALSE),IFERROR(VLOOKUP(D172,'5. Estudiantes y Graduados'!$E:$F,2,FALSE),IFERROR(VLOOKUP(D172,'11. Gestion Administrativa'!$E:$F,2,FALSE),IFERROR(VLOOKUP(D172,'13. Gestión Académica'!$E:$F,2,FALSE),IFERROR(VLOOKUP(D172,'8. Asegura. de la Calid. y M'!$E:$F,2,FALSE),IFERROR(VLOOKUP(D172,'6. Gestión del Conocimiento'!$E:$F,2,FALSE),IFERROR(VLOOKUP(D172,'15. Gobernabilidad y Proceso...'!$E:$F,2,FALSE),IFERROR(VLOOKUP(D172,'12. Gestión del Talento Humano'!$E:$F,2,FALSE),IFERROR(VLOOKUP(D172,'14. Internacional... de la E.S.'!$E:$F,2,FALSE),IFERROR(VLOOKUP(D172,'10. Posgrado'!$E:$F,2,FALSE),IFERROR(VLOOKUP(D172,'17. Gestión TIC'!$E:$F,2,FALSE),IFERROR(VLOOKUP(D172,'16. Desa. del Sistema Educ.Sup.'!$E:$F,2,FALSE),IFERROR(VLOOKUP(D172,'9. Cultura de Inno. Insti...'!$E:$F,2,FALSE),VLOOKUP(D172,'7. Lo Esencial de la Reforma U.'!$E:$F,2,0)))))))))))))))))</f>
        <v>Organización de dos (2) encuentro de intercambio de experiencias innovadoras.</v>
      </c>
      <c r="D173" s="31"/>
      <c r="E173" s="93"/>
      <c r="F173" s="93"/>
      <c r="G173" s="93"/>
      <c r="H173" s="76"/>
      <c r="I173" s="76"/>
      <c r="J173" s="76"/>
      <c r="K173" s="112"/>
    </row>
    <row r="174" spans="3:11" ht="15.75" thickBot="1">
      <c r="F174" s="93"/>
      <c r="G174" s="76"/>
      <c r="H174" s="76"/>
      <c r="I174" s="76"/>
    </row>
    <row r="175" spans="3:11" ht="30.75" thickBot="1">
      <c r="C175" s="129" t="s">
        <v>44</v>
      </c>
      <c r="D175" s="129" t="s">
        <v>55</v>
      </c>
      <c r="E175" s="136" t="s">
        <v>57</v>
      </c>
      <c r="F175" s="135" t="s">
        <v>27</v>
      </c>
      <c r="G175" s="133" t="s">
        <v>131</v>
      </c>
      <c r="H175" s="136" t="s">
        <v>46</v>
      </c>
      <c r="I175" s="133" t="s">
        <v>132</v>
      </c>
      <c r="J175" s="133" t="s">
        <v>410</v>
      </c>
      <c r="K175" s="133" t="s">
        <v>411</v>
      </c>
    </row>
    <row r="176" spans="3:11">
      <c r="C176" s="220" t="s">
        <v>439</v>
      </c>
      <c r="D176" s="221">
        <v>4</v>
      </c>
      <c r="E176" s="219">
        <v>2000</v>
      </c>
      <c r="F176" s="97">
        <f t="shared" ref="F176:F177" si="12">D176*E176</f>
        <v>8000</v>
      </c>
      <c r="G176" s="161" t="s">
        <v>129</v>
      </c>
      <c r="H176" s="142" t="s">
        <v>307</v>
      </c>
      <c r="I176" s="130" t="str">
        <f>VLOOKUP(H176,Presupuesto!$B$11:$C$565,2,0)</f>
        <v>VIATICOS NACIONALES Y OTROS GASTOS DE VIAJE PROYECTO FORTALECIMIENTO ORG. ESTUDI (26200-72)</v>
      </c>
      <c r="J176" s="218" t="s">
        <v>1479</v>
      </c>
      <c r="K176" s="98" t="s">
        <v>394</v>
      </c>
    </row>
    <row r="177" spans="3:11">
      <c r="C177" s="141" t="s">
        <v>1810</v>
      </c>
      <c r="D177" s="158">
        <v>20</v>
      </c>
      <c r="E177" s="123">
        <v>65</v>
      </c>
      <c r="F177" s="97">
        <f t="shared" si="12"/>
        <v>1300</v>
      </c>
      <c r="G177" s="161" t="s">
        <v>129</v>
      </c>
      <c r="H177" s="142" t="s">
        <v>311</v>
      </c>
      <c r="I177" s="130" t="str">
        <f>VLOOKUP(H177,Presupuesto!$B$11:$C$565,2,0)</f>
        <v>ALIMENTOS Y BEBIDAS PARA PERSONAS (31100-00)</v>
      </c>
      <c r="J177" s="98" t="str">
        <f>$J$176</f>
        <v>Desarrollo del Sistema de Educación Superior</v>
      </c>
      <c r="K177" s="98" t="s">
        <v>412</v>
      </c>
    </row>
    <row r="180" spans="3:11" ht="15.75" thickBot="1"/>
    <row r="181" spans="3:11" ht="15.75" thickBot="1">
      <c r="C181" s="157" t="s">
        <v>53</v>
      </c>
      <c r="D181" s="368">
        <f>SUM(F188:F190)</f>
        <v>47830</v>
      </c>
      <c r="F181" s="70"/>
      <c r="G181" s="79"/>
      <c r="H181" s="70"/>
      <c r="I181" s="70"/>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392</v>
      </c>
      <c r="D184" s="364" t="s">
        <v>1867</v>
      </c>
      <c r="E184" s="93"/>
      <c r="F184" s="93"/>
      <c r="G184" s="93"/>
      <c r="H184" s="76"/>
      <c r="I184" s="76"/>
      <c r="J184" s="76"/>
      <c r="K184" s="112"/>
    </row>
    <row r="185" spans="3:11" ht="18.75">
      <c r="C185" s="210"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Pasantía en el tema de innovación educativa en una universidad iberoamericana.</v>
      </c>
      <c r="D185" s="31"/>
      <c r="E185" s="93"/>
      <c r="F185" s="93"/>
      <c r="G185" s="93"/>
      <c r="H185" s="76"/>
      <c r="I185" s="76"/>
      <c r="J185" s="76"/>
      <c r="K185" s="112"/>
    </row>
    <row r="186" spans="3:11" ht="15.75" thickBot="1">
      <c r="F186" s="93"/>
      <c r="G186" s="76"/>
      <c r="H186" s="76"/>
      <c r="I186" s="76"/>
    </row>
    <row r="187" spans="3:11" ht="30.75" thickBot="1">
      <c r="C187" s="129" t="s">
        <v>44</v>
      </c>
      <c r="D187" s="129" t="s">
        <v>55</v>
      </c>
      <c r="E187" s="136" t="s">
        <v>57</v>
      </c>
      <c r="F187" s="135" t="s">
        <v>27</v>
      </c>
      <c r="G187" s="133" t="s">
        <v>131</v>
      </c>
      <c r="H187" s="136" t="s">
        <v>46</v>
      </c>
      <c r="I187" s="133" t="s">
        <v>132</v>
      </c>
      <c r="J187" s="133" t="s">
        <v>410</v>
      </c>
      <c r="K187" s="133" t="s">
        <v>411</v>
      </c>
    </row>
    <row r="188" spans="3:11">
      <c r="C188" s="220" t="s">
        <v>439</v>
      </c>
      <c r="D188" s="221">
        <v>1</v>
      </c>
      <c r="E188" s="219">
        <v>27830</v>
      </c>
      <c r="F188" s="97">
        <f t="shared" ref="F188:F190" si="13">D188*E188</f>
        <v>27830</v>
      </c>
      <c r="G188" s="161" t="s">
        <v>1509</v>
      </c>
      <c r="H188" s="142" t="s">
        <v>767</v>
      </c>
      <c r="I188" s="130" t="str">
        <f>VLOOKUP(H188,Presupuesto!$B$11:$C$565,2,0)</f>
        <v>VIATICOS AL EXTERIOR</v>
      </c>
      <c r="J188" s="218" t="s">
        <v>1479</v>
      </c>
      <c r="K188" s="98" t="s">
        <v>394</v>
      </c>
    </row>
    <row r="189" spans="3:11">
      <c r="C189" s="141" t="s">
        <v>1815</v>
      </c>
      <c r="D189" s="158">
        <v>1</v>
      </c>
      <c r="E189" s="123">
        <v>20000</v>
      </c>
      <c r="F189" s="97">
        <f t="shared" si="13"/>
        <v>20000</v>
      </c>
      <c r="G189" s="161" t="s">
        <v>1509</v>
      </c>
      <c r="H189" s="142" t="s">
        <v>755</v>
      </c>
      <c r="I189" s="130" t="str">
        <f>VLOOKUP(H189,Presupuesto!$B$11:$C$565,2,0)</f>
        <v>PASAJES AL EXTERIOR</v>
      </c>
      <c r="J189" s="98" t="str">
        <f>$J$188</f>
        <v>Desarrollo del Sistema de Educación Superior</v>
      </c>
      <c r="K189" s="98" t="s">
        <v>412</v>
      </c>
    </row>
    <row r="190" spans="3:11" ht="15.75" hidden="1" thickBot="1">
      <c r="C190" s="147"/>
      <c r="D190" s="159"/>
      <c r="E190" s="103"/>
      <c r="F190" s="105">
        <f t="shared" si="13"/>
        <v>0</v>
      </c>
      <c r="G190" s="162"/>
      <c r="H190" s="148"/>
      <c r="I190" s="132" t="e">
        <f>VLOOKUP(H190,Presupuesto!$B$11:$C$565,2,0)</f>
        <v>#N/A</v>
      </c>
      <c r="J190" s="106" t="str">
        <f t="shared" ref="J190" si="14">$J$188</f>
        <v>Desarrollo del Sistema de Educación Superior</v>
      </c>
      <c r="K190" s="124" t="s">
        <v>394</v>
      </c>
    </row>
    <row r="192" spans="3:11" ht="15.75" thickBot="1">
      <c r="F192" s="90"/>
      <c r="G192" s="89"/>
      <c r="H192" s="90"/>
      <c r="I192" s="90"/>
    </row>
    <row r="193" spans="3:11" ht="15.75" thickBot="1">
      <c r="C193" s="157" t="s">
        <v>53</v>
      </c>
      <c r="D193" s="368">
        <f>SUM(F200:F234)</f>
        <v>0</v>
      </c>
      <c r="F193" s="70"/>
      <c r="G193" s="79"/>
      <c r="H193" s="70"/>
      <c r="I193" s="70"/>
    </row>
    <row r="194" spans="3:11">
      <c r="C194" s="70"/>
      <c r="D194" s="31"/>
      <c r="E194" s="93"/>
      <c r="F194" s="93"/>
      <c r="G194" s="93"/>
      <c r="H194" s="76"/>
      <c r="I194" s="76"/>
      <c r="J194" s="76"/>
      <c r="K194" s="112"/>
    </row>
    <row r="195" spans="3:11">
      <c r="C195" s="70"/>
      <c r="D195" s="31"/>
      <c r="E195" s="93"/>
      <c r="F195" s="93"/>
      <c r="G195" s="93"/>
      <c r="H195" s="76"/>
      <c r="I195" s="76"/>
      <c r="J195" s="76"/>
      <c r="K195" s="112"/>
    </row>
    <row r="196" spans="3:11" ht="15.75">
      <c r="C196" s="202" t="s">
        <v>392</v>
      </c>
      <c r="D196" s="364"/>
      <c r="E196" s="93"/>
      <c r="F196" s="93"/>
      <c r="G196" s="93"/>
      <c r="H196" s="76"/>
      <c r="I196" s="76"/>
      <c r="J196" s="76"/>
      <c r="K196" s="112"/>
    </row>
    <row r="197" spans="3:11" ht="18.75">
      <c r="C197" s="210" t="e">
        <f>IFERROR(VLOOKUP(D196,'1. Desarrollo e Innov. Curricu.'!$E:$F,2,FALSE),IFERROR(VLOOKUP(D196,'2. Investigación Científica'!$E:$F,2,FALSE),IFERROR(VLOOKUP(D196,'3. Vinculación Univ. Sociedad'!$E:$F,2,FALSE),IFERROR(VLOOKUP(D196,'4. Docencia y Profesorado Univ.'!$E:$F,2,FALSE),IFERROR(VLOOKUP(D196,'5. Estudiantes y Graduados'!$E:$F,2,FALSE),IFERROR(VLOOKUP(D196,'11. Gestion Administrativa'!$E:$F,2,FALSE),IFERROR(VLOOKUP(D196,'13. Gestión Académica'!$E:$F,2,FALSE),IFERROR(VLOOKUP(D196,'8. Asegura. de la Calid. y M'!$E:$F,2,FALSE),IFERROR(VLOOKUP(D196,'6. Gestión del Conocimiento'!$E:$F,2,FALSE),IFERROR(VLOOKUP(D196,'15. Gobernabilidad y Proceso...'!$E:$F,2,FALSE),IFERROR(VLOOKUP(D196,'12. Gestión del Talento Humano'!$E:$F,2,FALSE),IFERROR(VLOOKUP(D196,'14. Internacional... de la E.S.'!$E:$F,2,FALSE),IFERROR(VLOOKUP(D196,'10. Posgrado'!$E:$F,2,FALSE),IFERROR(VLOOKUP(D196,'17. Gestión TIC'!$E:$F,2,FALSE),IFERROR(VLOOKUP(D196,'16. Desa. del Sistema Educ.Sup.'!$E:$F,2,FALSE),IFERROR(VLOOKUP(D196,'9. Cultura de Inno. Insti...'!$E:$F,2,FALSE),VLOOKUP(D196,'7. Lo Esencial de la Reforma U.'!$E:$F,2,0)))))))))))))))))</f>
        <v>#N/A</v>
      </c>
      <c r="D197" s="31"/>
      <c r="E197" s="93"/>
      <c r="F197" s="93"/>
      <c r="G197" s="93"/>
      <c r="H197" s="76"/>
      <c r="I197" s="76"/>
      <c r="J197" s="76"/>
      <c r="K197" s="112"/>
    </row>
    <row r="198" spans="3:11" ht="15.75" thickBot="1">
      <c r="F198" s="93"/>
      <c r="G198" s="76"/>
      <c r="H198" s="76"/>
      <c r="I198" s="76"/>
    </row>
    <row r="199" spans="3:11" ht="30.75" thickBot="1">
      <c r="C199" s="129" t="s">
        <v>44</v>
      </c>
      <c r="D199" s="129" t="s">
        <v>55</v>
      </c>
      <c r="E199" s="136" t="s">
        <v>57</v>
      </c>
      <c r="F199" s="135" t="s">
        <v>27</v>
      </c>
      <c r="G199" s="133" t="s">
        <v>131</v>
      </c>
      <c r="H199" s="136" t="s">
        <v>46</v>
      </c>
      <c r="I199" s="133" t="s">
        <v>132</v>
      </c>
      <c r="J199" s="133" t="s">
        <v>410</v>
      </c>
      <c r="K199" s="133" t="s">
        <v>411</v>
      </c>
    </row>
    <row r="200" spans="3:11" hidden="1">
      <c r="C200" s="220" t="s">
        <v>439</v>
      </c>
      <c r="D200" s="221"/>
      <c r="E200" s="219">
        <f>HLOOKUP(C200,$AH$2:$BU$3,2,0)</f>
        <v>620</v>
      </c>
      <c r="F200" s="97">
        <f t="shared" ref="F200:F234" si="15">D200*E200</f>
        <v>0</v>
      </c>
      <c r="G200" s="161"/>
      <c r="H200" s="142"/>
      <c r="I200" s="130" t="e">
        <f>VLOOKUP(H200,Presupuesto!$B$11:$C$565,2,0)</f>
        <v>#N/A</v>
      </c>
      <c r="J200" s="218" t="s">
        <v>1479</v>
      </c>
      <c r="K200" s="98" t="s">
        <v>394</v>
      </c>
    </row>
    <row r="201" spans="3:11" hidden="1">
      <c r="C201" s="141"/>
      <c r="D201" s="158"/>
      <c r="E201" s="123"/>
      <c r="F201" s="97">
        <f t="shared" si="15"/>
        <v>0</v>
      </c>
      <c r="G201" s="161"/>
      <c r="H201" s="142"/>
      <c r="I201" s="130" t="e">
        <f>VLOOKUP(H201,Presupuesto!$B$11:$C$565,2,0)</f>
        <v>#N/A</v>
      </c>
      <c r="J201" s="98" t="str">
        <f>$J$200</f>
        <v>Desarrollo del Sistema de Educación Superior</v>
      </c>
      <c r="K201" s="98" t="s">
        <v>412</v>
      </c>
    </row>
    <row r="202" spans="3:11" hidden="1">
      <c r="C202" s="141"/>
      <c r="D202" s="158"/>
      <c r="E202" s="123"/>
      <c r="F202" s="97">
        <f t="shared" si="15"/>
        <v>0</v>
      </c>
      <c r="G202" s="161"/>
      <c r="H202" s="142"/>
      <c r="I202" s="130" t="e">
        <f>VLOOKUP(H202,Presupuesto!$B$11:$C$565,2,0)</f>
        <v>#N/A</v>
      </c>
      <c r="J202" s="98" t="str">
        <f t="shared" ref="J202:J234" si="16">$J$200</f>
        <v>Desarrollo del Sistema de Educación Superior</v>
      </c>
      <c r="K202" s="98" t="s">
        <v>412</v>
      </c>
    </row>
    <row r="203" spans="3:11" hidden="1">
      <c r="C203" s="141"/>
      <c r="D203" s="158"/>
      <c r="E203" s="123"/>
      <c r="F203" s="97">
        <f t="shared" si="15"/>
        <v>0</v>
      </c>
      <c r="G203" s="161"/>
      <c r="H203" s="142"/>
      <c r="I203" s="130" t="e">
        <f>VLOOKUP(H203,Presupuesto!$B$11:$C$565,2,0)</f>
        <v>#N/A</v>
      </c>
      <c r="J203" s="98" t="str">
        <f t="shared" si="16"/>
        <v>Desarrollo del Sistema de Educación Superior</v>
      </c>
      <c r="K203" s="98" t="s">
        <v>412</v>
      </c>
    </row>
    <row r="204" spans="3:11" hidden="1">
      <c r="C204" s="141"/>
      <c r="D204" s="158"/>
      <c r="E204" s="123"/>
      <c r="F204" s="97">
        <f t="shared" si="15"/>
        <v>0</v>
      </c>
      <c r="G204" s="161"/>
      <c r="H204" s="142"/>
      <c r="I204" s="130" t="e">
        <f>VLOOKUP(H204,Presupuesto!$B$11:$C$565,2,0)</f>
        <v>#N/A</v>
      </c>
      <c r="J204" s="98" t="str">
        <f t="shared" si="16"/>
        <v>Desarrollo del Sistema de Educación Superior</v>
      </c>
      <c r="K204" s="98" t="s">
        <v>412</v>
      </c>
    </row>
    <row r="205" spans="3:11" hidden="1">
      <c r="C205" s="141"/>
      <c r="D205" s="158"/>
      <c r="E205" s="123"/>
      <c r="F205" s="97">
        <f t="shared" si="15"/>
        <v>0</v>
      </c>
      <c r="G205" s="161"/>
      <c r="H205" s="142"/>
      <c r="I205" s="130" t="e">
        <f>VLOOKUP(H205,Presupuesto!$B$11:$C$565,2,0)</f>
        <v>#N/A</v>
      </c>
      <c r="J205" s="98" t="str">
        <f t="shared" si="16"/>
        <v>Desarrollo del Sistema de Educación Superior</v>
      </c>
      <c r="K205" s="98" t="s">
        <v>401</v>
      </c>
    </row>
    <row r="206" spans="3:11" hidden="1">
      <c r="C206" s="141"/>
      <c r="D206" s="158"/>
      <c r="E206" s="123"/>
      <c r="F206" s="97">
        <f t="shared" si="15"/>
        <v>0</v>
      </c>
      <c r="G206" s="161"/>
      <c r="H206" s="142"/>
      <c r="I206" s="130" t="e">
        <f>VLOOKUP(H206,Presupuesto!$B$11:$C$565,2,0)</f>
        <v>#N/A</v>
      </c>
      <c r="J206" s="98" t="str">
        <f t="shared" si="16"/>
        <v>Desarrollo del Sistema de Educación Superior</v>
      </c>
      <c r="K206" s="98" t="s">
        <v>412</v>
      </c>
    </row>
    <row r="207" spans="3:11" hidden="1">
      <c r="C207" s="141"/>
      <c r="D207" s="158"/>
      <c r="E207" s="123"/>
      <c r="F207" s="97">
        <f t="shared" si="15"/>
        <v>0</v>
      </c>
      <c r="G207" s="161"/>
      <c r="H207" s="142"/>
      <c r="I207" s="130" t="e">
        <f>VLOOKUP(H207,Presupuesto!$B$11:$C$565,2,0)</f>
        <v>#N/A</v>
      </c>
      <c r="J207" s="98" t="str">
        <f t="shared" si="16"/>
        <v>Desarrollo del Sistema de Educación Superior</v>
      </c>
      <c r="K207" s="98" t="s">
        <v>412</v>
      </c>
    </row>
    <row r="208" spans="3:11" hidden="1">
      <c r="C208" s="141"/>
      <c r="D208" s="158"/>
      <c r="E208" s="123"/>
      <c r="F208" s="97">
        <f t="shared" si="15"/>
        <v>0</v>
      </c>
      <c r="G208" s="161"/>
      <c r="H208" s="142"/>
      <c r="I208" s="130" t="e">
        <f>VLOOKUP(H208,Presupuesto!$B$11:$C$565,2,0)</f>
        <v>#N/A</v>
      </c>
      <c r="J208" s="98" t="str">
        <f t="shared" si="16"/>
        <v>Desarrollo del Sistema de Educación Superior</v>
      </c>
      <c r="K208" s="98" t="s">
        <v>412</v>
      </c>
    </row>
    <row r="209" spans="3:11" hidden="1">
      <c r="C209" s="141"/>
      <c r="D209" s="158"/>
      <c r="E209" s="123"/>
      <c r="F209" s="97">
        <f t="shared" si="15"/>
        <v>0</v>
      </c>
      <c r="G209" s="161"/>
      <c r="H209" s="142"/>
      <c r="I209" s="130" t="e">
        <f>VLOOKUP(H209,Presupuesto!$B$11:$C$565,2,0)</f>
        <v>#N/A</v>
      </c>
      <c r="J209" s="98" t="str">
        <f t="shared" si="16"/>
        <v>Desarrollo del Sistema de Educación Superior</v>
      </c>
      <c r="K209" s="98" t="s">
        <v>412</v>
      </c>
    </row>
    <row r="210" spans="3:11" hidden="1">
      <c r="C210" s="141"/>
      <c r="D210" s="158"/>
      <c r="E210" s="123"/>
      <c r="F210" s="97">
        <f t="shared" si="15"/>
        <v>0</v>
      </c>
      <c r="G210" s="161"/>
      <c r="H210" s="142"/>
      <c r="I210" s="130" t="e">
        <f>VLOOKUP(H210,Presupuesto!$B$11:$C$565,2,0)</f>
        <v>#N/A</v>
      </c>
      <c r="J210" s="98" t="str">
        <f t="shared" si="16"/>
        <v>Desarrollo del Sistema de Educación Superior</v>
      </c>
      <c r="K210" s="98" t="s">
        <v>412</v>
      </c>
    </row>
    <row r="211" spans="3:11" hidden="1">
      <c r="C211" s="141"/>
      <c r="D211" s="158"/>
      <c r="E211" s="123"/>
      <c r="F211" s="97">
        <f t="shared" si="15"/>
        <v>0</v>
      </c>
      <c r="G211" s="161"/>
      <c r="H211" s="142"/>
      <c r="I211" s="130" t="e">
        <f>VLOOKUP(H211,Presupuesto!$B$11:$C$565,2,0)</f>
        <v>#N/A</v>
      </c>
      <c r="J211" s="98" t="str">
        <f t="shared" si="16"/>
        <v>Desarrollo del Sistema de Educación Superior</v>
      </c>
      <c r="K211" s="98" t="s">
        <v>412</v>
      </c>
    </row>
    <row r="212" spans="3:11" hidden="1">
      <c r="C212" s="141"/>
      <c r="D212" s="158"/>
      <c r="E212" s="123"/>
      <c r="F212" s="97">
        <f t="shared" si="15"/>
        <v>0</v>
      </c>
      <c r="G212" s="161"/>
      <c r="H212" s="142"/>
      <c r="I212" s="130" t="e">
        <f>VLOOKUP(H212,Presupuesto!$B$11:$C$565,2,0)</f>
        <v>#N/A</v>
      </c>
      <c r="J212" s="98" t="str">
        <f t="shared" si="16"/>
        <v>Desarrollo del Sistema de Educación Superior</v>
      </c>
      <c r="K212" s="98" t="s">
        <v>412</v>
      </c>
    </row>
    <row r="213" spans="3:11" hidden="1">
      <c r="C213" s="141"/>
      <c r="D213" s="158"/>
      <c r="E213" s="123"/>
      <c r="F213" s="97">
        <f t="shared" si="15"/>
        <v>0</v>
      </c>
      <c r="G213" s="161"/>
      <c r="H213" s="142"/>
      <c r="I213" s="130" t="e">
        <f>VLOOKUP(H213,Presupuesto!$B$11:$C$565,2,0)</f>
        <v>#N/A</v>
      </c>
      <c r="J213" s="98" t="str">
        <f t="shared" si="16"/>
        <v>Desarrollo del Sistema de Educación Superior</v>
      </c>
      <c r="K213" s="98" t="s">
        <v>412</v>
      </c>
    </row>
    <row r="214" spans="3:11" hidden="1">
      <c r="C214" s="141"/>
      <c r="D214" s="158"/>
      <c r="E214" s="123"/>
      <c r="F214" s="97">
        <f t="shared" si="15"/>
        <v>0</v>
      </c>
      <c r="G214" s="161"/>
      <c r="H214" s="142"/>
      <c r="I214" s="130" t="e">
        <f>VLOOKUP(H214,Presupuesto!$B$11:$C$565,2,0)</f>
        <v>#N/A</v>
      </c>
      <c r="J214" s="98" t="str">
        <f t="shared" si="16"/>
        <v>Desarrollo del Sistema de Educación Superior</v>
      </c>
      <c r="K214" s="98" t="s">
        <v>412</v>
      </c>
    </row>
    <row r="215" spans="3:11" hidden="1">
      <c r="C215" s="141"/>
      <c r="D215" s="158"/>
      <c r="E215" s="123"/>
      <c r="F215" s="97">
        <f t="shared" si="15"/>
        <v>0</v>
      </c>
      <c r="G215" s="161"/>
      <c r="H215" s="142"/>
      <c r="I215" s="130" t="e">
        <f>VLOOKUP(H215,Presupuesto!$B$11:$C$565,2,0)</f>
        <v>#N/A</v>
      </c>
      <c r="J215" s="98" t="str">
        <f t="shared" si="16"/>
        <v>Desarrollo del Sistema de Educación Superior</v>
      </c>
      <c r="K215" s="98" t="s">
        <v>412</v>
      </c>
    </row>
    <row r="216" spans="3:11" hidden="1">
      <c r="C216" s="141"/>
      <c r="D216" s="158"/>
      <c r="E216" s="123"/>
      <c r="F216" s="97">
        <f t="shared" si="15"/>
        <v>0</v>
      </c>
      <c r="G216" s="161"/>
      <c r="H216" s="142"/>
      <c r="I216" s="130" t="e">
        <f>VLOOKUP(H216,Presupuesto!$B$11:$C$565,2,0)</f>
        <v>#N/A</v>
      </c>
      <c r="J216" s="98" t="str">
        <f t="shared" si="16"/>
        <v>Desarrollo del Sistema de Educación Superior</v>
      </c>
      <c r="K216" s="98" t="s">
        <v>412</v>
      </c>
    </row>
    <row r="217" spans="3:11" hidden="1">
      <c r="C217" s="141"/>
      <c r="D217" s="158"/>
      <c r="E217" s="123"/>
      <c r="F217" s="97">
        <f t="shared" si="15"/>
        <v>0</v>
      </c>
      <c r="G217" s="161"/>
      <c r="H217" s="142"/>
      <c r="I217" s="130" t="e">
        <f>VLOOKUP(H217,Presupuesto!$B$11:$C$565,2,0)</f>
        <v>#N/A</v>
      </c>
      <c r="J217" s="98" t="str">
        <f t="shared" si="16"/>
        <v>Desarrollo del Sistema de Educación Superior</v>
      </c>
      <c r="K217" s="98" t="s">
        <v>412</v>
      </c>
    </row>
    <row r="218" spans="3:11" hidden="1">
      <c r="C218" s="141"/>
      <c r="D218" s="158"/>
      <c r="E218" s="123"/>
      <c r="F218" s="97">
        <f t="shared" si="15"/>
        <v>0</v>
      </c>
      <c r="G218" s="161"/>
      <c r="H218" s="142"/>
      <c r="I218" s="130" t="e">
        <f>VLOOKUP(H218,Presupuesto!$B$11:$C$565,2,0)</f>
        <v>#N/A</v>
      </c>
      <c r="J218" s="98" t="str">
        <f t="shared" si="16"/>
        <v>Desarrollo del Sistema de Educación Superior</v>
      </c>
      <c r="K218" s="98" t="s">
        <v>412</v>
      </c>
    </row>
    <row r="219" spans="3:11" hidden="1">
      <c r="C219" s="141"/>
      <c r="D219" s="158"/>
      <c r="E219" s="123"/>
      <c r="F219" s="97">
        <f t="shared" si="15"/>
        <v>0</v>
      </c>
      <c r="G219" s="161"/>
      <c r="H219" s="142"/>
      <c r="I219" s="130" t="e">
        <f>VLOOKUP(H219,Presupuesto!$B$11:$C$565,2,0)</f>
        <v>#N/A</v>
      </c>
      <c r="J219" s="98" t="str">
        <f t="shared" si="16"/>
        <v>Desarrollo del Sistema de Educación Superior</v>
      </c>
      <c r="K219" s="98" t="s">
        <v>412</v>
      </c>
    </row>
    <row r="220" spans="3:11" hidden="1">
      <c r="C220" s="141"/>
      <c r="D220" s="158"/>
      <c r="E220" s="123"/>
      <c r="F220" s="97">
        <f t="shared" si="15"/>
        <v>0</v>
      </c>
      <c r="G220" s="161"/>
      <c r="H220" s="142"/>
      <c r="I220" s="130" t="e">
        <f>VLOOKUP(H220,Presupuesto!$B$11:$C$565,2,0)</f>
        <v>#N/A</v>
      </c>
      <c r="J220" s="98" t="str">
        <f t="shared" si="16"/>
        <v>Desarrollo del Sistema de Educación Superior</v>
      </c>
      <c r="K220" s="98" t="s">
        <v>412</v>
      </c>
    </row>
    <row r="221" spans="3:11" hidden="1">
      <c r="C221" s="141"/>
      <c r="D221" s="158"/>
      <c r="E221" s="123"/>
      <c r="F221" s="97">
        <f t="shared" si="15"/>
        <v>0</v>
      </c>
      <c r="G221" s="161"/>
      <c r="H221" s="142"/>
      <c r="I221" s="130" t="e">
        <f>VLOOKUP(H221,Presupuesto!$B$11:$C$565,2,0)</f>
        <v>#N/A</v>
      </c>
      <c r="J221" s="98" t="str">
        <f t="shared" si="16"/>
        <v>Desarrollo del Sistema de Educación Superior</v>
      </c>
      <c r="K221" s="98" t="s">
        <v>412</v>
      </c>
    </row>
    <row r="222" spans="3:11" hidden="1">
      <c r="C222" s="143"/>
      <c r="D222" s="151"/>
      <c r="E222" s="118"/>
      <c r="F222" s="97">
        <f t="shared" si="15"/>
        <v>0</v>
      </c>
      <c r="G222" s="161"/>
      <c r="H222" s="144"/>
      <c r="I222" s="130" t="e">
        <f>VLOOKUP(H222,Presupuesto!$B$11:$C$565,2,0)</f>
        <v>#N/A</v>
      </c>
      <c r="J222" s="98" t="str">
        <f t="shared" si="16"/>
        <v>Desarrollo del Sistema de Educación Superior</v>
      </c>
      <c r="K222" s="98" t="s">
        <v>412</v>
      </c>
    </row>
    <row r="223" spans="3:11" hidden="1">
      <c r="C223" s="143"/>
      <c r="D223" s="151"/>
      <c r="E223" s="118"/>
      <c r="F223" s="97">
        <f t="shared" si="15"/>
        <v>0</v>
      </c>
      <c r="G223" s="161"/>
      <c r="H223" s="144"/>
      <c r="I223" s="130" t="e">
        <f>VLOOKUP(H223,Presupuesto!$B$11:$C$565,2,0)</f>
        <v>#N/A</v>
      </c>
      <c r="J223" s="98" t="str">
        <f t="shared" si="16"/>
        <v>Desarrollo del Sistema de Educación Superior</v>
      </c>
      <c r="K223" s="98" t="s">
        <v>412</v>
      </c>
    </row>
    <row r="224" spans="3:11" hidden="1">
      <c r="C224" s="143"/>
      <c r="D224" s="151"/>
      <c r="E224" s="118"/>
      <c r="F224" s="97">
        <f t="shared" si="15"/>
        <v>0</v>
      </c>
      <c r="G224" s="161"/>
      <c r="H224" s="144"/>
      <c r="I224" s="130" t="e">
        <f>VLOOKUP(H224,Presupuesto!$B$11:$C$565,2,0)</f>
        <v>#N/A</v>
      </c>
      <c r="J224" s="98" t="str">
        <f t="shared" si="16"/>
        <v>Desarrollo del Sistema de Educación Superior</v>
      </c>
      <c r="K224" s="98" t="s">
        <v>412</v>
      </c>
    </row>
    <row r="225" spans="3:11" hidden="1">
      <c r="C225" s="143"/>
      <c r="D225" s="151"/>
      <c r="E225" s="118"/>
      <c r="F225" s="97">
        <f t="shared" si="15"/>
        <v>0</v>
      </c>
      <c r="G225" s="161"/>
      <c r="H225" s="144"/>
      <c r="I225" s="130" t="e">
        <f>VLOOKUP(H225,Presupuesto!$B$11:$C$565,2,0)</f>
        <v>#N/A</v>
      </c>
      <c r="J225" s="98" t="str">
        <f t="shared" si="16"/>
        <v>Desarrollo del Sistema de Educación Superior</v>
      </c>
      <c r="K225" s="98" t="s">
        <v>412</v>
      </c>
    </row>
    <row r="226" spans="3:11" hidden="1">
      <c r="C226" s="143"/>
      <c r="D226" s="151"/>
      <c r="E226" s="118"/>
      <c r="F226" s="97">
        <f t="shared" si="15"/>
        <v>0</v>
      </c>
      <c r="G226" s="161"/>
      <c r="H226" s="144"/>
      <c r="I226" s="130" t="e">
        <f>VLOOKUP(H226,Presupuesto!$B$11:$C$565,2,0)</f>
        <v>#N/A</v>
      </c>
      <c r="J226" s="98" t="str">
        <f t="shared" si="16"/>
        <v>Desarrollo del Sistema de Educación Superior</v>
      </c>
      <c r="K226" s="98" t="s">
        <v>412</v>
      </c>
    </row>
    <row r="227" spans="3:11" hidden="1">
      <c r="C227" s="143"/>
      <c r="D227" s="151"/>
      <c r="E227" s="118"/>
      <c r="F227" s="97">
        <f t="shared" si="15"/>
        <v>0</v>
      </c>
      <c r="G227" s="161"/>
      <c r="H227" s="144"/>
      <c r="I227" s="130" t="e">
        <f>VLOOKUP(H227,Presupuesto!$B$11:$C$565,2,0)</f>
        <v>#N/A</v>
      </c>
      <c r="J227" s="98" t="str">
        <f t="shared" si="16"/>
        <v>Desarrollo del Sistema de Educación Superior</v>
      </c>
      <c r="K227" s="98" t="s">
        <v>412</v>
      </c>
    </row>
    <row r="228" spans="3:11" hidden="1">
      <c r="C228" s="143"/>
      <c r="D228" s="151"/>
      <c r="E228" s="118"/>
      <c r="F228" s="97">
        <f t="shared" si="15"/>
        <v>0</v>
      </c>
      <c r="G228" s="161"/>
      <c r="H228" s="144"/>
      <c r="I228" s="130" t="e">
        <f>VLOOKUP(H228,Presupuesto!$B$11:$C$565,2,0)</f>
        <v>#N/A</v>
      </c>
      <c r="J228" s="98" t="str">
        <f t="shared" si="16"/>
        <v>Desarrollo del Sistema de Educación Superior</v>
      </c>
      <c r="K228" s="98" t="s">
        <v>412</v>
      </c>
    </row>
    <row r="229" spans="3:11" hidden="1">
      <c r="C229" s="143"/>
      <c r="D229" s="151"/>
      <c r="E229" s="118"/>
      <c r="F229" s="97">
        <f t="shared" si="15"/>
        <v>0</v>
      </c>
      <c r="G229" s="161"/>
      <c r="H229" s="144"/>
      <c r="I229" s="130" t="e">
        <f>VLOOKUP(H229,Presupuesto!$B$11:$C$565,2,0)</f>
        <v>#N/A</v>
      </c>
      <c r="J229" s="98" t="str">
        <f t="shared" si="16"/>
        <v>Desarrollo del Sistema de Educación Superior</v>
      </c>
      <c r="K229" s="98" t="s">
        <v>412</v>
      </c>
    </row>
    <row r="230" spans="3:11" hidden="1">
      <c r="C230" s="145"/>
      <c r="D230" s="151"/>
      <c r="E230" s="118"/>
      <c r="F230" s="97">
        <f t="shared" si="15"/>
        <v>0</v>
      </c>
      <c r="G230" s="161"/>
      <c r="H230" s="146"/>
      <c r="I230" s="130" t="e">
        <f>VLOOKUP(H230,Presupuesto!$B$11:$C$565,2,0)</f>
        <v>#N/A</v>
      </c>
      <c r="J230" s="98" t="str">
        <f t="shared" si="16"/>
        <v>Desarrollo del Sistema de Educación Superior</v>
      </c>
      <c r="K230" s="98" t="s">
        <v>403</v>
      </c>
    </row>
    <row r="231" spans="3:11" hidden="1">
      <c r="C231" s="145"/>
      <c r="D231" s="151"/>
      <c r="E231" s="118"/>
      <c r="F231" s="97">
        <f t="shared" si="15"/>
        <v>0</v>
      </c>
      <c r="G231" s="161"/>
      <c r="H231" s="146"/>
      <c r="I231" s="130" t="e">
        <f>VLOOKUP(H231,Presupuesto!$B$11:$C$565,2,0)</f>
        <v>#N/A</v>
      </c>
      <c r="J231" s="98" t="str">
        <f t="shared" si="16"/>
        <v>Desarrollo del Sistema de Educación Superior</v>
      </c>
      <c r="K231" s="98" t="s">
        <v>412</v>
      </c>
    </row>
    <row r="232" spans="3:11" hidden="1">
      <c r="C232" s="145"/>
      <c r="D232" s="151"/>
      <c r="E232" s="118"/>
      <c r="F232" s="97">
        <f t="shared" si="15"/>
        <v>0</v>
      </c>
      <c r="G232" s="161"/>
      <c r="H232" s="146"/>
      <c r="I232" s="130" t="e">
        <f>VLOOKUP(H232,Presupuesto!$B$11:$C$565,2,0)</f>
        <v>#N/A</v>
      </c>
      <c r="J232" s="98" t="str">
        <f t="shared" si="16"/>
        <v>Desarrollo del Sistema de Educación Superior</v>
      </c>
      <c r="K232" s="98" t="s">
        <v>412</v>
      </c>
    </row>
    <row r="233" spans="3:11" hidden="1">
      <c r="C233" s="145"/>
      <c r="D233" s="151"/>
      <c r="E233" s="118"/>
      <c r="F233" s="97">
        <f t="shared" si="15"/>
        <v>0</v>
      </c>
      <c r="G233" s="161"/>
      <c r="H233" s="146"/>
      <c r="I233" s="130" t="e">
        <f>VLOOKUP(H233,Presupuesto!$B$11:$C$565,2,0)</f>
        <v>#N/A</v>
      </c>
      <c r="J233" s="98" t="str">
        <f t="shared" si="16"/>
        <v>Desarrollo del Sistema de Educación Superior</v>
      </c>
      <c r="K233" s="98" t="s">
        <v>412</v>
      </c>
    </row>
    <row r="234" spans="3:11" ht="15.75" hidden="1" thickBot="1">
      <c r="C234" s="147"/>
      <c r="D234" s="159"/>
      <c r="E234" s="103"/>
      <c r="F234" s="105">
        <f t="shared" si="15"/>
        <v>0</v>
      </c>
      <c r="G234" s="162"/>
      <c r="H234" s="148"/>
      <c r="I234" s="132" t="e">
        <f>VLOOKUP(H234,Presupuesto!$B$11:$C$565,2,0)</f>
        <v>#N/A</v>
      </c>
      <c r="J234" s="106" t="str">
        <f t="shared" si="16"/>
        <v>Desarrollo del Sistema de Educación Superior</v>
      </c>
      <c r="K234" s="124" t="s">
        <v>394</v>
      </c>
    </row>
    <row r="236" spans="3:11" ht="15.75" thickBot="1"/>
    <row r="237" spans="3:11" ht="15.75" thickBot="1">
      <c r="C237" s="157" t="s">
        <v>53</v>
      </c>
      <c r="D237" s="368">
        <f>SUM(F244:F278)</f>
        <v>0</v>
      </c>
      <c r="F237" s="70"/>
      <c r="G237" s="79"/>
      <c r="H237" s="70"/>
      <c r="I237" s="70"/>
    </row>
    <row r="238" spans="3:11">
      <c r="C238" s="70"/>
      <c r="D238" s="31"/>
      <c r="E238" s="93"/>
      <c r="F238" s="93"/>
      <c r="G238" s="93"/>
      <c r="H238" s="76"/>
      <c r="I238" s="76"/>
      <c r="J238" s="76"/>
      <c r="K238" s="112"/>
    </row>
    <row r="239" spans="3:11">
      <c r="C239" s="70"/>
      <c r="D239" s="31"/>
      <c r="E239" s="93"/>
      <c r="F239" s="93"/>
      <c r="G239" s="93"/>
      <c r="H239" s="76"/>
      <c r="I239" s="76"/>
      <c r="J239" s="76"/>
      <c r="K239" s="112"/>
    </row>
    <row r="240" spans="3:11" ht="15.75">
      <c r="C240" s="202" t="s">
        <v>392</v>
      </c>
      <c r="D240" s="364"/>
      <c r="E240" s="93"/>
      <c r="F240" s="93"/>
      <c r="G240" s="93"/>
      <c r="H240" s="76"/>
      <c r="I240" s="76"/>
      <c r="J240" s="76"/>
      <c r="K240" s="112"/>
    </row>
    <row r="241" spans="3:11" ht="18.75">
      <c r="C241" s="210" t="e">
        <f>IFERROR(VLOOKUP(D240,'1. Desarrollo e Innov. Curricu.'!$E:$F,2,FALSE),IFERROR(VLOOKUP(D240,'2. Investigación Científica'!$E:$F,2,FALSE),IFERROR(VLOOKUP(D240,'3. Vinculación Univ. Sociedad'!$E:$F,2,FALSE),IFERROR(VLOOKUP(D240,'4. Docencia y Profesorado Univ.'!$E:$F,2,FALSE),IFERROR(VLOOKUP(D240,'5. Estudiantes y Graduados'!$E:$F,2,FALSE),IFERROR(VLOOKUP(D240,'11. Gestion Administrativa'!$E:$F,2,FALSE),IFERROR(VLOOKUP(D240,'13. Gestión Académica'!$E:$F,2,FALSE),IFERROR(VLOOKUP(D240,'8. Asegura. de la Calid. y M'!$E:$F,2,FALSE),IFERROR(VLOOKUP(D240,'6. Gestión del Conocimiento'!$E:$F,2,FALSE),IFERROR(VLOOKUP(D240,'15. Gobernabilidad y Proceso...'!$E:$F,2,FALSE),IFERROR(VLOOKUP(D240,'12. Gestión del Talento Humano'!$E:$F,2,FALSE),IFERROR(VLOOKUP(D240,'14. Internacional... de la E.S.'!$E:$F,2,FALSE),IFERROR(VLOOKUP(D240,'10. Posgrado'!$E:$F,2,FALSE),IFERROR(VLOOKUP(D240,'17. Gestión TIC'!$E:$F,2,FALSE),IFERROR(VLOOKUP(D240,'16. Desa. del Sistema Educ.Sup.'!$E:$F,2,FALSE),IFERROR(VLOOKUP(D240,'9. Cultura de Inno. Insti...'!$E:$F,2,FALSE),VLOOKUP(D240,'7. Lo Esencial de la Reforma U.'!$E:$F,2,0)))))))))))))))))</f>
        <v>#N/A</v>
      </c>
      <c r="D241" s="31"/>
      <c r="E241" s="93"/>
      <c r="F241" s="93"/>
      <c r="G241" s="93"/>
      <c r="H241" s="76"/>
      <c r="I241" s="76"/>
      <c r="J241" s="76"/>
      <c r="K241" s="112"/>
    </row>
    <row r="242" spans="3:11" ht="15.75" thickBot="1">
      <c r="F242" s="93"/>
      <c r="G242" s="76"/>
      <c r="H242" s="76"/>
      <c r="I242" s="76"/>
    </row>
    <row r="243" spans="3:11" ht="30.75" thickBot="1">
      <c r="C243" s="129" t="s">
        <v>44</v>
      </c>
      <c r="D243" s="129" t="s">
        <v>55</v>
      </c>
      <c r="E243" s="136" t="s">
        <v>57</v>
      </c>
      <c r="F243" s="135" t="s">
        <v>27</v>
      </c>
      <c r="G243" s="133" t="s">
        <v>131</v>
      </c>
      <c r="H243" s="136" t="s">
        <v>46</v>
      </c>
      <c r="I243" s="133" t="s">
        <v>132</v>
      </c>
      <c r="J243" s="133" t="s">
        <v>410</v>
      </c>
      <c r="K243" s="133" t="s">
        <v>411</v>
      </c>
    </row>
    <row r="244" spans="3:11" hidden="1">
      <c r="C244" s="220" t="s">
        <v>439</v>
      </c>
      <c r="D244" s="221"/>
      <c r="E244" s="219">
        <f>HLOOKUP(C244,$AH$2:$BU$3,2,0)</f>
        <v>620</v>
      </c>
      <c r="F244" s="97">
        <f t="shared" ref="F244:F278" si="17">D244*E244</f>
        <v>0</v>
      </c>
      <c r="G244" s="161"/>
      <c r="H244" s="142"/>
      <c r="I244" s="130" t="e">
        <f>VLOOKUP(H244,Presupuesto!$B$11:$C$565,2,0)</f>
        <v>#N/A</v>
      </c>
      <c r="J244" s="218" t="s">
        <v>1479</v>
      </c>
      <c r="K244" s="98" t="s">
        <v>394</v>
      </c>
    </row>
    <row r="245" spans="3:11" hidden="1">
      <c r="C245" s="141"/>
      <c r="D245" s="158"/>
      <c r="E245" s="123"/>
      <c r="F245" s="97">
        <f t="shared" si="17"/>
        <v>0</v>
      </c>
      <c r="G245" s="161"/>
      <c r="H245" s="142"/>
      <c r="I245" s="130" t="e">
        <f>VLOOKUP(H245,Presupuesto!$B$11:$C$565,2,0)</f>
        <v>#N/A</v>
      </c>
      <c r="J245" s="98" t="str">
        <f>$J$244</f>
        <v>Desarrollo del Sistema de Educación Superior</v>
      </c>
      <c r="K245" s="98" t="s">
        <v>412</v>
      </c>
    </row>
    <row r="246" spans="3:11" hidden="1">
      <c r="C246" s="141"/>
      <c r="D246" s="158"/>
      <c r="E246" s="123"/>
      <c r="F246" s="97">
        <f t="shared" si="17"/>
        <v>0</v>
      </c>
      <c r="G246" s="161"/>
      <c r="H246" s="142"/>
      <c r="I246" s="130" t="e">
        <f>VLOOKUP(H246,Presupuesto!$B$11:$C$565,2,0)</f>
        <v>#N/A</v>
      </c>
      <c r="J246" s="98" t="str">
        <f t="shared" ref="J246:J278" si="18">$J$244</f>
        <v>Desarrollo del Sistema de Educación Superior</v>
      </c>
      <c r="K246" s="98" t="s">
        <v>412</v>
      </c>
    </row>
    <row r="247" spans="3:11" hidden="1">
      <c r="C247" s="141"/>
      <c r="D247" s="158"/>
      <c r="E247" s="123"/>
      <c r="F247" s="97">
        <f t="shared" si="17"/>
        <v>0</v>
      </c>
      <c r="G247" s="161"/>
      <c r="H247" s="142"/>
      <c r="I247" s="130" t="e">
        <f>VLOOKUP(H247,Presupuesto!$B$11:$C$565,2,0)</f>
        <v>#N/A</v>
      </c>
      <c r="J247" s="98" t="str">
        <f t="shared" si="18"/>
        <v>Desarrollo del Sistema de Educación Superior</v>
      </c>
      <c r="K247" s="98" t="s">
        <v>412</v>
      </c>
    </row>
    <row r="248" spans="3:11" hidden="1">
      <c r="C248" s="141"/>
      <c r="D248" s="158"/>
      <c r="E248" s="123"/>
      <c r="F248" s="97">
        <f t="shared" si="17"/>
        <v>0</v>
      </c>
      <c r="G248" s="161"/>
      <c r="H248" s="142"/>
      <c r="I248" s="130" t="e">
        <f>VLOOKUP(H248,Presupuesto!$B$11:$C$565,2,0)</f>
        <v>#N/A</v>
      </c>
      <c r="J248" s="98" t="str">
        <f t="shared" si="18"/>
        <v>Desarrollo del Sistema de Educación Superior</v>
      </c>
      <c r="K248" s="98" t="s">
        <v>412</v>
      </c>
    </row>
    <row r="249" spans="3:11" hidden="1">
      <c r="C249" s="141"/>
      <c r="D249" s="158"/>
      <c r="E249" s="123"/>
      <c r="F249" s="97">
        <f t="shared" si="17"/>
        <v>0</v>
      </c>
      <c r="G249" s="161"/>
      <c r="H249" s="142"/>
      <c r="I249" s="130" t="e">
        <f>VLOOKUP(H249,Presupuesto!$B$11:$C$565,2,0)</f>
        <v>#N/A</v>
      </c>
      <c r="J249" s="98" t="str">
        <f t="shared" si="18"/>
        <v>Desarrollo del Sistema de Educación Superior</v>
      </c>
      <c r="K249" s="98" t="s">
        <v>401</v>
      </c>
    </row>
    <row r="250" spans="3:11" hidden="1">
      <c r="C250" s="141"/>
      <c r="D250" s="158"/>
      <c r="E250" s="123"/>
      <c r="F250" s="97">
        <f t="shared" si="17"/>
        <v>0</v>
      </c>
      <c r="G250" s="161"/>
      <c r="H250" s="142"/>
      <c r="I250" s="130" t="e">
        <f>VLOOKUP(H250,Presupuesto!$B$11:$C$565,2,0)</f>
        <v>#N/A</v>
      </c>
      <c r="J250" s="98" t="str">
        <f t="shared" si="18"/>
        <v>Desarrollo del Sistema de Educación Superior</v>
      </c>
      <c r="K250" s="98" t="s">
        <v>412</v>
      </c>
    </row>
    <row r="251" spans="3:11" hidden="1">
      <c r="C251" s="141"/>
      <c r="D251" s="158"/>
      <c r="E251" s="123"/>
      <c r="F251" s="97">
        <f t="shared" si="17"/>
        <v>0</v>
      </c>
      <c r="G251" s="161"/>
      <c r="H251" s="142"/>
      <c r="I251" s="130" t="e">
        <f>VLOOKUP(H251,Presupuesto!$B$11:$C$565,2,0)</f>
        <v>#N/A</v>
      </c>
      <c r="J251" s="98" t="str">
        <f t="shared" si="18"/>
        <v>Desarrollo del Sistema de Educación Superior</v>
      </c>
      <c r="K251" s="98" t="s">
        <v>412</v>
      </c>
    </row>
    <row r="252" spans="3:11" hidden="1">
      <c r="C252" s="141"/>
      <c r="D252" s="158"/>
      <c r="E252" s="123"/>
      <c r="F252" s="97">
        <f t="shared" si="17"/>
        <v>0</v>
      </c>
      <c r="G252" s="161"/>
      <c r="H252" s="142"/>
      <c r="I252" s="130" t="e">
        <f>VLOOKUP(H252,Presupuesto!$B$11:$C$565,2,0)</f>
        <v>#N/A</v>
      </c>
      <c r="J252" s="98" t="str">
        <f t="shared" si="18"/>
        <v>Desarrollo del Sistema de Educación Superior</v>
      </c>
      <c r="K252" s="98" t="s">
        <v>412</v>
      </c>
    </row>
    <row r="253" spans="3:11" hidden="1">
      <c r="C253" s="141"/>
      <c r="D253" s="158"/>
      <c r="E253" s="123"/>
      <c r="F253" s="97">
        <f t="shared" si="17"/>
        <v>0</v>
      </c>
      <c r="G253" s="161"/>
      <c r="H253" s="142"/>
      <c r="I253" s="130" t="e">
        <f>VLOOKUP(H253,Presupuesto!$B$11:$C$565,2,0)</f>
        <v>#N/A</v>
      </c>
      <c r="J253" s="98" t="str">
        <f t="shared" si="18"/>
        <v>Desarrollo del Sistema de Educación Superior</v>
      </c>
      <c r="K253" s="98" t="s">
        <v>412</v>
      </c>
    </row>
    <row r="254" spans="3:11" hidden="1">
      <c r="C254" s="141"/>
      <c r="D254" s="158"/>
      <c r="E254" s="123"/>
      <c r="F254" s="97">
        <f t="shared" si="17"/>
        <v>0</v>
      </c>
      <c r="G254" s="161"/>
      <c r="H254" s="142"/>
      <c r="I254" s="130" t="e">
        <f>VLOOKUP(H254,Presupuesto!$B$11:$C$565,2,0)</f>
        <v>#N/A</v>
      </c>
      <c r="J254" s="98" t="str">
        <f t="shared" si="18"/>
        <v>Desarrollo del Sistema de Educación Superior</v>
      </c>
      <c r="K254" s="98" t="s">
        <v>412</v>
      </c>
    </row>
    <row r="255" spans="3:11" hidden="1">
      <c r="C255" s="141"/>
      <c r="D255" s="158"/>
      <c r="E255" s="123"/>
      <c r="F255" s="97">
        <f t="shared" si="17"/>
        <v>0</v>
      </c>
      <c r="G255" s="161"/>
      <c r="H255" s="142"/>
      <c r="I255" s="130" t="e">
        <f>VLOOKUP(H255,Presupuesto!$B$11:$C$565,2,0)</f>
        <v>#N/A</v>
      </c>
      <c r="J255" s="98" t="str">
        <f t="shared" si="18"/>
        <v>Desarrollo del Sistema de Educación Superior</v>
      </c>
      <c r="K255" s="98" t="s">
        <v>412</v>
      </c>
    </row>
    <row r="256" spans="3:11" hidden="1">
      <c r="C256" s="141"/>
      <c r="D256" s="158"/>
      <c r="E256" s="123"/>
      <c r="F256" s="97">
        <f t="shared" si="17"/>
        <v>0</v>
      </c>
      <c r="G256" s="161"/>
      <c r="H256" s="142"/>
      <c r="I256" s="130" t="e">
        <f>VLOOKUP(H256,Presupuesto!$B$11:$C$565,2,0)</f>
        <v>#N/A</v>
      </c>
      <c r="J256" s="98" t="str">
        <f t="shared" si="18"/>
        <v>Desarrollo del Sistema de Educación Superior</v>
      </c>
      <c r="K256" s="98" t="s">
        <v>412</v>
      </c>
    </row>
    <row r="257" spans="3:11" hidden="1">
      <c r="C257" s="141"/>
      <c r="D257" s="158"/>
      <c r="E257" s="123"/>
      <c r="F257" s="97">
        <f t="shared" si="17"/>
        <v>0</v>
      </c>
      <c r="G257" s="161"/>
      <c r="H257" s="142"/>
      <c r="I257" s="130" t="e">
        <f>VLOOKUP(H257,Presupuesto!$B$11:$C$565,2,0)</f>
        <v>#N/A</v>
      </c>
      <c r="J257" s="98" t="str">
        <f t="shared" si="18"/>
        <v>Desarrollo del Sistema de Educación Superior</v>
      </c>
      <c r="K257" s="98" t="s">
        <v>412</v>
      </c>
    </row>
    <row r="258" spans="3:11" hidden="1">
      <c r="C258" s="141"/>
      <c r="D258" s="158"/>
      <c r="E258" s="123"/>
      <c r="F258" s="97">
        <f t="shared" si="17"/>
        <v>0</v>
      </c>
      <c r="G258" s="161"/>
      <c r="H258" s="142"/>
      <c r="I258" s="130" t="e">
        <f>VLOOKUP(H258,Presupuesto!$B$11:$C$565,2,0)</f>
        <v>#N/A</v>
      </c>
      <c r="J258" s="98" t="str">
        <f t="shared" si="18"/>
        <v>Desarrollo del Sistema de Educación Superior</v>
      </c>
      <c r="K258" s="98" t="s">
        <v>412</v>
      </c>
    </row>
    <row r="259" spans="3:11" hidden="1">
      <c r="C259" s="141"/>
      <c r="D259" s="158"/>
      <c r="E259" s="123"/>
      <c r="F259" s="97">
        <f t="shared" si="17"/>
        <v>0</v>
      </c>
      <c r="G259" s="161"/>
      <c r="H259" s="142"/>
      <c r="I259" s="130" t="e">
        <f>VLOOKUP(H259,Presupuesto!$B$11:$C$565,2,0)</f>
        <v>#N/A</v>
      </c>
      <c r="J259" s="98" t="str">
        <f t="shared" si="18"/>
        <v>Desarrollo del Sistema de Educación Superior</v>
      </c>
      <c r="K259" s="98" t="s">
        <v>412</v>
      </c>
    </row>
    <row r="260" spans="3:11" hidden="1">
      <c r="C260" s="141"/>
      <c r="D260" s="158"/>
      <c r="E260" s="123"/>
      <c r="F260" s="97">
        <f t="shared" si="17"/>
        <v>0</v>
      </c>
      <c r="G260" s="161"/>
      <c r="H260" s="142"/>
      <c r="I260" s="130" t="e">
        <f>VLOOKUP(H260,Presupuesto!$B$11:$C$565,2,0)</f>
        <v>#N/A</v>
      </c>
      <c r="J260" s="98" t="str">
        <f t="shared" si="18"/>
        <v>Desarrollo del Sistema de Educación Superior</v>
      </c>
      <c r="K260" s="98" t="s">
        <v>412</v>
      </c>
    </row>
    <row r="261" spans="3:11" hidden="1">
      <c r="C261" s="141"/>
      <c r="D261" s="158"/>
      <c r="E261" s="123"/>
      <c r="F261" s="97">
        <f t="shared" si="17"/>
        <v>0</v>
      </c>
      <c r="G261" s="161"/>
      <c r="H261" s="142"/>
      <c r="I261" s="130" t="e">
        <f>VLOOKUP(H261,Presupuesto!$B$11:$C$565,2,0)</f>
        <v>#N/A</v>
      </c>
      <c r="J261" s="98" t="str">
        <f t="shared" si="18"/>
        <v>Desarrollo del Sistema de Educación Superior</v>
      </c>
      <c r="K261" s="98" t="s">
        <v>412</v>
      </c>
    </row>
    <row r="262" spans="3:11" hidden="1">
      <c r="C262" s="141"/>
      <c r="D262" s="158"/>
      <c r="E262" s="123"/>
      <c r="F262" s="97">
        <f t="shared" si="17"/>
        <v>0</v>
      </c>
      <c r="G262" s="161"/>
      <c r="H262" s="142"/>
      <c r="I262" s="130" t="e">
        <f>VLOOKUP(H262,Presupuesto!$B$11:$C$565,2,0)</f>
        <v>#N/A</v>
      </c>
      <c r="J262" s="98" t="str">
        <f t="shared" si="18"/>
        <v>Desarrollo del Sistema de Educación Superior</v>
      </c>
      <c r="K262" s="98" t="s">
        <v>412</v>
      </c>
    </row>
    <row r="263" spans="3:11" hidden="1">
      <c r="C263" s="141"/>
      <c r="D263" s="158"/>
      <c r="E263" s="123"/>
      <c r="F263" s="97">
        <f t="shared" si="17"/>
        <v>0</v>
      </c>
      <c r="G263" s="161"/>
      <c r="H263" s="142"/>
      <c r="I263" s="130" t="e">
        <f>VLOOKUP(H263,Presupuesto!$B$11:$C$565,2,0)</f>
        <v>#N/A</v>
      </c>
      <c r="J263" s="98" t="str">
        <f t="shared" si="18"/>
        <v>Desarrollo del Sistema de Educación Superior</v>
      </c>
      <c r="K263" s="98" t="s">
        <v>412</v>
      </c>
    </row>
    <row r="264" spans="3:11" hidden="1">
      <c r="C264" s="141"/>
      <c r="D264" s="158"/>
      <c r="E264" s="123"/>
      <c r="F264" s="97">
        <f t="shared" si="17"/>
        <v>0</v>
      </c>
      <c r="G264" s="161"/>
      <c r="H264" s="142"/>
      <c r="I264" s="130" t="e">
        <f>VLOOKUP(H264,Presupuesto!$B$11:$C$565,2,0)</f>
        <v>#N/A</v>
      </c>
      <c r="J264" s="98" t="str">
        <f t="shared" si="18"/>
        <v>Desarrollo del Sistema de Educación Superior</v>
      </c>
      <c r="K264" s="98" t="s">
        <v>412</v>
      </c>
    </row>
    <row r="265" spans="3:11" hidden="1">
      <c r="C265" s="141"/>
      <c r="D265" s="158"/>
      <c r="E265" s="123"/>
      <c r="F265" s="97">
        <f t="shared" si="17"/>
        <v>0</v>
      </c>
      <c r="G265" s="161"/>
      <c r="H265" s="142"/>
      <c r="I265" s="130" t="e">
        <f>VLOOKUP(H265,Presupuesto!$B$11:$C$565,2,0)</f>
        <v>#N/A</v>
      </c>
      <c r="J265" s="98" t="str">
        <f t="shared" si="18"/>
        <v>Desarrollo del Sistema de Educación Superior</v>
      </c>
      <c r="K265" s="98" t="s">
        <v>412</v>
      </c>
    </row>
    <row r="266" spans="3:11" hidden="1">
      <c r="C266" s="143"/>
      <c r="D266" s="151"/>
      <c r="E266" s="118"/>
      <c r="F266" s="97">
        <f t="shared" si="17"/>
        <v>0</v>
      </c>
      <c r="G266" s="161"/>
      <c r="H266" s="144"/>
      <c r="I266" s="130" t="e">
        <f>VLOOKUP(H266,Presupuesto!$B$11:$C$565,2,0)</f>
        <v>#N/A</v>
      </c>
      <c r="J266" s="98" t="str">
        <f t="shared" si="18"/>
        <v>Desarrollo del Sistema de Educación Superior</v>
      </c>
      <c r="K266" s="98" t="s">
        <v>412</v>
      </c>
    </row>
    <row r="267" spans="3:11" hidden="1">
      <c r="C267" s="143"/>
      <c r="D267" s="151"/>
      <c r="E267" s="118"/>
      <c r="F267" s="97">
        <f t="shared" si="17"/>
        <v>0</v>
      </c>
      <c r="G267" s="161"/>
      <c r="H267" s="144"/>
      <c r="I267" s="130" t="e">
        <f>VLOOKUP(H267,Presupuesto!$B$11:$C$565,2,0)</f>
        <v>#N/A</v>
      </c>
      <c r="J267" s="98" t="str">
        <f t="shared" si="18"/>
        <v>Desarrollo del Sistema de Educación Superior</v>
      </c>
      <c r="K267" s="98" t="s">
        <v>412</v>
      </c>
    </row>
    <row r="268" spans="3:11" hidden="1">
      <c r="C268" s="143"/>
      <c r="D268" s="151"/>
      <c r="E268" s="118"/>
      <c r="F268" s="97">
        <f t="shared" si="17"/>
        <v>0</v>
      </c>
      <c r="G268" s="161"/>
      <c r="H268" s="144"/>
      <c r="I268" s="130" t="e">
        <f>VLOOKUP(H268,Presupuesto!$B$11:$C$565,2,0)</f>
        <v>#N/A</v>
      </c>
      <c r="J268" s="98" t="str">
        <f t="shared" si="18"/>
        <v>Desarrollo del Sistema de Educación Superior</v>
      </c>
      <c r="K268" s="98" t="s">
        <v>412</v>
      </c>
    </row>
    <row r="269" spans="3:11" hidden="1">
      <c r="C269" s="143"/>
      <c r="D269" s="151"/>
      <c r="E269" s="118"/>
      <c r="F269" s="97">
        <f t="shared" si="17"/>
        <v>0</v>
      </c>
      <c r="G269" s="161"/>
      <c r="H269" s="144"/>
      <c r="I269" s="130" t="e">
        <f>VLOOKUP(H269,Presupuesto!$B$11:$C$565,2,0)</f>
        <v>#N/A</v>
      </c>
      <c r="J269" s="98" t="str">
        <f t="shared" si="18"/>
        <v>Desarrollo del Sistema de Educación Superior</v>
      </c>
      <c r="K269" s="98" t="s">
        <v>412</v>
      </c>
    </row>
    <row r="270" spans="3:11" hidden="1">
      <c r="C270" s="143"/>
      <c r="D270" s="151"/>
      <c r="E270" s="118"/>
      <c r="F270" s="97">
        <f t="shared" si="17"/>
        <v>0</v>
      </c>
      <c r="G270" s="161"/>
      <c r="H270" s="144"/>
      <c r="I270" s="130" t="e">
        <f>VLOOKUP(H270,Presupuesto!$B$11:$C$565,2,0)</f>
        <v>#N/A</v>
      </c>
      <c r="J270" s="98" t="str">
        <f t="shared" si="18"/>
        <v>Desarrollo del Sistema de Educación Superior</v>
      </c>
      <c r="K270" s="98" t="s">
        <v>412</v>
      </c>
    </row>
    <row r="271" spans="3:11" hidden="1">
      <c r="C271" s="143"/>
      <c r="D271" s="151"/>
      <c r="E271" s="118"/>
      <c r="F271" s="97">
        <f t="shared" si="17"/>
        <v>0</v>
      </c>
      <c r="G271" s="161"/>
      <c r="H271" s="144"/>
      <c r="I271" s="130" t="e">
        <f>VLOOKUP(H271,Presupuesto!$B$11:$C$565,2,0)</f>
        <v>#N/A</v>
      </c>
      <c r="J271" s="98" t="str">
        <f t="shared" si="18"/>
        <v>Desarrollo del Sistema de Educación Superior</v>
      </c>
      <c r="K271" s="98" t="s">
        <v>412</v>
      </c>
    </row>
    <row r="272" spans="3:11" hidden="1">
      <c r="C272" s="143"/>
      <c r="D272" s="151"/>
      <c r="E272" s="118"/>
      <c r="F272" s="97">
        <f t="shared" si="17"/>
        <v>0</v>
      </c>
      <c r="G272" s="161"/>
      <c r="H272" s="144"/>
      <c r="I272" s="130" t="e">
        <f>VLOOKUP(H272,Presupuesto!$B$11:$C$565,2,0)</f>
        <v>#N/A</v>
      </c>
      <c r="J272" s="98" t="str">
        <f t="shared" si="18"/>
        <v>Desarrollo del Sistema de Educación Superior</v>
      </c>
      <c r="K272" s="98" t="s">
        <v>412</v>
      </c>
    </row>
    <row r="273" spans="3:11" hidden="1">
      <c r="C273" s="143"/>
      <c r="D273" s="151"/>
      <c r="E273" s="118"/>
      <c r="F273" s="97">
        <f t="shared" si="17"/>
        <v>0</v>
      </c>
      <c r="G273" s="161"/>
      <c r="H273" s="144"/>
      <c r="I273" s="130" t="e">
        <f>VLOOKUP(H273,Presupuesto!$B$11:$C$565,2,0)</f>
        <v>#N/A</v>
      </c>
      <c r="J273" s="98" t="str">
        <f t="shared" si="18"/>
        <v>Desarrollo del Sistema de Educación Superior</v>
      </c>
      <c r="K273" s="98" t="s">
        <v>412</v>
      </c>
    </row>
    <row r="274" spans="3:11" hidden="1">
      <c r="C274" s="145"/>
      <c r="D274" s="151"/>
      <c r="E274" s="118"/>
      <c r="F274" s="97">
        <f t="shared" si="17"/>
        <v>0</v>
      </c>
      <c r="G274" s="161"/>
      <c r="H274" s="146"/>
      <c r="I274" s="130" t="e">
        <f>VLOOKUP(H274,Presupuesto!$B$11:$C$565,2,0)</f>
        <v>#N/A</v>
      </c>
      <c r="J274" s="98" t="str">
        <f t="shared" si="18"/>
        <v>Desarrollo del Sistema de Educación Superior</v>
      </c>
      <c r="K274" s="98" t="s">
        <v>403</v>
      </c>
    </row>
    <row r="275" spans="3:11" hidden="1">
      <c r="C275" s="145"/>
      <c r="D275" s="151"/>
      <c r="E275" s="118"/>
      <c r="F275" s="97">
        <f t="shared" si="17"/>
        <v>0</v>
      </c>
      <c r="G275" s="161"/>
      <c r="H275" s="146"/>
      <c r="I275" s="130" t="e">
        <f>VLOOKUP(H275,Presupuesto!$B$11:$C$565,2,0)</f>
        <v>#N/A</v>
      </c>
      <c r="J275" s="98" t="str">
        <f t="shared" si="18"/>
        <v>Desarrollo del Sistema de Educación Superior</v>
      </c>
      <c r="K275" s="98" t="s">
        <v>412</v>
      </c>
    </row>
    <row r="276" spans="3:11" hidden="1">
      <c r="C276" s="145"/>
      <c r="D276" s="151"/>
      <c r="E276" s="118"/>
      <c r="F276" s="97">
        <f t="shared" si="17"/>
        <v>0</v>
      </c>
      <c r="G276" s="161"/>
      <c r="H276" s="146"/>
      <c r="I276" s="130" t="e">
        <f>VLOOKUP(H276,Presupuesto!$B$11:$C$565,2,0)</f>
        <v>#N/A</v>
      </c>
      <c r="J276" s="98" t="str">
        <f t="shared" si="18"/>
        <v>Desarrollo del Sistema de Educación Superior</v>
      </c>
      <c r="K276" s="98" t="s">
        <v>412</v>
      </c>
    </row>
    <row r="277" spans="3:11" hidden="1">
      <c r="C277" s="145"/>
      <c r="D277" s="151"/>
      <c r="E277" s="118"/>
      <c r="F277" s="97">
        <f t="shared" si="17"/>
        <v>0</v>
      </c>
      <c r="G277" s="161"/>
      <c r="H277" s="146"/>
      <c r="I277" s="130" t="e">
        <f>VLOOKUP(H277,Presupuesto!$B$11:$C$565,2,0)</f>
        <v>#N/A</v>
      </c>
      <c r="J277" s="98" t="str">
        <f t="shared" si="18"/>
        <v>Desarrollo del Sistema de Educación Superior</v>
      </c>
      <c r="K277" s="98" t="s">
        <v>412</v>
      </c>
    </row>
    <row r="278" spans="3:11" ht="15.75" hidden="1" thickBot="1">
      <c r="C278" s="147"/>
      <c r="D278" s="159"/>
      <c r="E278" s="103"/>
      <c r="F278" s="105">
        <f t="shared" si="17"/>
        <v>0</v>
      </c>
      <c r="G278" s="162"/>
      <c r="H278" s="148"/>
      <c r="I278" s="132" t="e">
        <f>VLOOKUP(H278,Presupuesto!$B$11:$C$565,2,0)</f>
        <v>#N/A</v>
      </c>
      <c r="J278" s="106" t="str">
        <f t="shared" si="18"/>
        <v>Desarrollo del Sistema de Educación Superior</v>
      </c>
      <c r="K278" s="124" t="s">
        <v>394</v>
      </c>
    </row>
    <row r="280" spans="3:11" ht="15.75" thickBot="1">
      <c r="F280" s="90"/>
      <c r="G280" s="89"/>
      <c r="H280" s="90"/>
      <c r="I280" s="90"/>
    </row>
    <row r="281" spans="3:11" ht="15.75" thickBot="1">
      <c r="C281" s="157" t="s">
        <v>53</v>
      </c>
      <c r="D281" s="368">
        <f>SUM(F288:F322)</f>
        <v>0</v>
      </c>
      <c r="F281" s="70"/>
      <c r="G281" s="79"/>
      <c r="H281" s="70"/>
      <c r="I281" s="70"/>
    </row>
    <row r="282" spans="3:11">
      <c r="C282" s="70"/>
      <c r="D282" s="31"/>
      <c r="E282" s="93"/>
      <c r="F282" s="93"/>
      <c r="G282" s="93"/>
      <c r="H282" s="76"/>
      <c r="I282" s="76"/>
      <c r="J282" s="76"/>
      <c r="K282" s="112"/>
    </row>
    <row r="283" spans="3:11">
      <c r="C283" s="70"/>
      <c r="D283" s="31"/>
      <c r="E283" s="93"/>
      <c r="F283" s="93"/>
      <c r="G283" s="93"/>
      <c r="H283" s="76"/>
      <c r="I283" s="76"/>
      <c r="J283" s="76"/>
      <c r="K283" s="112"/>
    </row>
    <row r="284" spans="3:11" ht="15.75">
      <c r="C284" s="202" t="s">
        <v>392</v>
      </c>
      <c r="D284" s="364"/>
      <c r="E284" s="93"/>
      <c r="F284" s="93"/>
      <c r="G284" s="93"/>
      <c r="H284" s="76"/>
      <c r="I284" s="76"/>
      <c r="J284" s="76"/>
      <c r="K284" s="112"/>
    </row>
    <row r="285" spans="3:11" ht="18.75">
      <c r="C285" s="210" t="e">
        <f>IFERROR(VLOOKUP(D284,'1. Desarrollo e Innov. Curricu.'!$E:$F,2,FALSE),IFERROR(VLOOKUP(D284,'2. Investigación Científica'!$E:$F,2,FALSE),IFERROR(VLOOKUP(D284,'3. Vinculación Univ. Sociedad'!$E:$F,2,FALSE),IFERROR(VLOOKUP(D284,'4. Docencia y Profesorado Univ.'!$E:$F,2,FALSE),IFERROR(VLOOKUP(D284,'5. Estudiantes y Graduados'!$E:$F,2,FALSE),IFERROR(VLOOKUP(D284,'11. Gestion Administrativa'!$E:$F,2,FALSE),IFERROR(VLOOKUP(D284,'13. Gestión Académica'!$E:$F,2,FALSE),IFERROR(VLOOKUP(D284,'8. Asegura. de la Calid. y M'!$E:$F,2,FALSE),IFERROR(VLOOKUP(D284,'6. Gestión del Conocimiento'!$E:$F,2,FALSE),IFERROR(VLOOKUP(D284,'15. Gobernabilidad y Proceso...'!$E:$F,2,FALSE),IFERROR(VLOOKUP(D284,'12. Gestión del Talento Humano'!$E:$F,2,FALSE),IFERROR(VLOOKUP(D284,'14. Internacional... de la E.S.'!$E:$F,2,FALSE),IFERROR(VLOOKUP(D284,'10. Posgrado'!$E:$F,2,FALSE),IFERROR(VLOOKUP(D284,'17. Gestión TIC'!$E:$F,2,FALSE),IFERROR(VLOOKUP(D284,'16. Desa. del Sistema Educ.Sup.'!$E:$F,2,FALSE),IFERROR(VLOOKUP(D284,'9. Cultura de Inno. Insti...'!$E:$F,2,FALSE),VLOOKUP(D284,'7. Lo Esencial de la Reforma U.'!$E:$F,2,0)))))))))))))))))</f>
        <v>#N/A</v>
      </c>
      <c r="D285" s="31"/>
      <c r="E285" s="93"/>
      <c r="F285" s="93"/>
      <c r="G285" s="93"/>
      <c r="H285" s="76"/>
      <c r="I285" s="76"/>
      <c r="J285" s="76"/>
      <c r="K285" s="112"/>
    </row>
    <row r="286" spans="3:11" ht="15.75" thickBot="1">
      <c r="F286" s="93"/>
      <c r="G286" s="76"/>
      <c r="H286" s="76"/>
      <c r="I286" s="76"/>
    </row>
    <row r="287" spans="3:11" ht="30.75" thickBot="1">
      <c r="C287" s="129" t="s">
        <v>44</v>
      </c>
      <c r="D287" s="129" t="s">
        <v>55</v>
      </c>
      <c r="E287" s="136" t="s">
        <v>57</v>
      </c>
      <c r="F287" s="135" t="s">
        <v>27</v>
      </c>
      <c r="G287" s="133" t="s">
        <v>131</v>
      </c>
      <c r="H287" s="136" t="s">
        <v>46</v>
      </c>
      <c r="I287" s="133" t="s">
        <v>132</v>
      </c>
      <c r="J287" s="133" t="s">
        <v>410</v>
      </c>
      <c r="K287" s="133" t="s">
        <v>411</v>
      </c>
    </row>
    <row r="288" spans="3:11" hidden="1">
      <c r="C288" s="220" t="s">
        <v>439</v>
      </c>
      <c r="D288" s="221"/>
      <c r="E288" s="219">
        <f>HLOOKUP(C288,$AH$2:$BU$3,2,0)</f>
        <v>620</v>
      </c>
      <c r="F288" s="97">
        <f t="shared" ref="F288:F322" si="19">D288*E288</f>
        <v>0</v>
      </c>
      <c r="G288" s="161"/>
      <c r="H288" s="142"/>
      <c r="I288" s="130" t="e">
        <f>VLOOKUP(H288,Presupuesto!$B$11:$C$565,2,0)</f>
        <v>#N/A</v>
      </c>
      <c r="J288" s="218" t="s">
        <v>1479</v>
      </c>
      <c r="K288" s="98" t="s">
        <v>394</v>
      </c>
    </row>
    <row r="289" spans="3:11" hidden="1">
      <c r="C289" s="141"/>
      <c r="D289" s="158"/>
      <c r="E289" s="123"/>
      <c r="F289" s="97">
        <f t="shared" si="19"/>
        <v>0</v>
      </c>
      <c r="G289" s="161"/>
      <c r="H289" s="142"/>
      <c r="I289" s="130" t="e">
        <f>VLOOKUP(H289,Presupuesto!$B$11:$C$565,2,0)</f>
        <v>#N/A</v>
      </c>
      <c r="J289" s="98" t="str">
        <f>$J$288</f>
        <v>Desarrollo del Sistema de Educación Superior</v>
      </c>
      <c r="K289" s="98" t="s">
        <v>412</v>
      </c>
    </row>
    <row r="290" spans="3:11" hidden="1">
      <c r="C290" s="141"/>
      <c r="D290" s="158"/>
      <c r="E290" s="123"/>
      <c r="F290" s="97">
        <f t="shared" si="19"/>
        <v>0</v>
      </c>
      <c r="G290" s="161"/>
      <c r="H290" s="142"/>
      <c r="I290" s="130" t="e">
        <f>VLOOKUP(H290,Presupuesto!$B$11:$C$565,2,0)</f>
        <v>#N/A</v>
      </c>
      <c r="J290" s="98" t="str">
        <f t="shared" ref="J290:J322" si="20">$J$288</f>
        <v>Desarrollo del Sistema de Educación Superior</v>
      </c>
      <c r="K290" s="98" t="s">
        <v>412</v>
      </c>
    </row>
    <row r="291" spans="3:11" hidden="1">
      <c r="C291" s="141"/>
      <c r="D291" s="158"/>
      <c r="E291" s="123"/>
      <c r="F291" s="97">
        <f t="shared" si="19"/>
        <v>0</v>
      </c>
      <c r="G291" s="161"/>
      <c r="H291" s="142"/>
      <c r="I291" s="130" t="e">
        <f>VLOOKUP(H291,Presupuesto!$B$11:$C$565,2,0)</f>
        <v>#N/A</v>
      </c>
      <c r="J291" s="98" t="str">
        <f t="shared" si="20"/>
        <v>Desarrollo del Sistema de Educación Superior</v>
      </c>
      <c r="K291" s="98" t="s">
        <v>412</v>
      </c>
    </row>
    <row r="292" spans="3:11" hidden="1">
      <c r="C292" s="141"/>
      <c r="D292" s="158"/>
      <c r="E292" s="123"/>
      <c r="F292" s="97">
        <f t="shared" si="19"/>
        <v>0</v>
      </c>
      <c r="G292" s="161"/>
      <c r="H292" s="142"/>
      <c r="I292" s="130" t="e">
        <f>VLOOKUP(H292,Presupuesto!$B$11:$C$565,2,0)</f>
        <v>#N/A</v>
      </c>
      <c r="J292" s="98" t="str">
        <f t="shared" si="20"/>
        <v>Desarrollo del Sistema de Educación Superior</v>
      </c>
      <c r="K292" s="98" t="s">
        <v>412</v>
      </c>
    </row>
    <row r="293" spans="3:11" hidden="1">
      <c r="C293" s="141"/>
      <c r="D293" s="158"/>
      <c r="E293" s="123"/>
      <c r="F293" s="97">
        <f t="shared" si="19"/>
        <v>0</v>
      </c>
      <c r="G293" s="161"/>
      <c r="H293" s="142"/>
      <c r="I293" s="130" t="e">
        <f>VLOOKUP(H293,Presupuesto!$B$11:$C$565,2,0)</f>
        <v>#N/A</v>
      </c>
      <c r="J293" s="98" t="str">
        <f t="shared" si="20"/>
        <v>Desarrollo del Sistema de Educación Superior</v>
      </c>
      <c r="K293" s="98" t="s">
        <v>401</v>
      </c>
    </row>
    <row r="294" spans="3:11" hidden="1">
      <c r="C294" s="141"/>
      <c r="D294" s="158"/>
      <c r="E294" s="123"/>
      <c r="F294" s="97">
        <f t="shared" si="19"/>
        <v>0</v>
      </c>
      <c r="G294" s="161"/>
      <c r="H294" s="142"/>
      <c r="I294" s="130" t="e">
        <f>VLOOKUP(H294,Presupuesto!$B$11:$C$565,2,0)</f>
        <v>#N/A</v>
      </c>
      <c r="J294" s="98" t="str">
        <f t="shared" si="20"/>
        <v>Desarrollo del Sistema de Educación Superior</v>
      </c>
      <c r="K294" s="98" t="s">
        <v>412</v>
      </c>
    </row>
    <row r="295" spans="3:11" hidden="1">
      <c r="C295" s="141"/>
      <c r="D295" s="158"/>
      <c r="E295" s="123"/>
      <c r="F295" s="97">
        <f t="shared" si="19"/>
        <v>0</v>
      </c>
      <c r="G295" s="161"/>
      <c r="H295" s="142"/>
      <c r="I295" s="130" t="e">
        <f>VLOOKUP(H295,Presupuesto!$B$11:$C$565,2,0)</f>
        <v>#N/A</v>
      </c>
      <c r="J295" s="98" t="str">
        <f t="shared" si="20"/>
        <v>Desarrollo del Sistema de Educación Superior</v>
      </c>
      <c r="K295" s="98" t="s">
        <v>412</v>
      </c>
    </row>
    <row r="296" spans="3:11" hidden="1">
      <c r="C296" s="141"/>
      <c r="D296" s="158"/>
      <c r="E296" s="123"/>
      <c r="F296" s="97">
        <f t="shared" si="19"/>
        <v>0</v>
      </c>
      <c r="G296" s="161"/>
      <c r="H296" s="142"/>
      <c r="I296" s="130" t="e">
        <f>VLOOKUP(H296,Presupuesto!$B$11:$C$565,2,0)</f>
        <v>#N/A</v>
      </c>
      <c r="J296" s="98" t="str">
        <f t="shared" si="20"/>
        <v>Desarrollo del Sistema de Educación Superior</v>
      </c>
      <c r="K296" s="98" t="s">
        <v>412</v>
      </c>
    </row>
    <row r="297" spans="3:11" hidden="1">
      <c r="C297" s="141"/>
      <c r="D297" s="158"/>
      <c r="E297" s="123"/>
      <c r="F297" s="97">
        <f t="shared" si="19"/>
        <v>0</v>
      </c>
      <c r="G297" s="161"/>
      <c r="H297" s="142"/>
      <c r="I297" s="130" t="e">
        <f>VLOOKUP(H297,Presupuesto!$B$11:$C$565,2,0)</f>
        <v>#N/A</v>
      </c>
      <c r="J297" s="98" t="str">
        <f t="shared" si="20"/>
        <v>Desarrollo del Sistema de Educación Superior</v>
      </c>
      <c r="K297" s="98" t="s">
        <v>412</v>
      </c>
    </row>
    <row r="298" spans="3:11" hidden="1">
      <c r="C298" s="141"/>
      <c r="D298" s="158"/>
      <c r="E298" s="123"/>
      <c r="F298" s="97">
        <f t="shared" si="19"/>
        <v>0</v>
      </c>
      <c r="G298" s="161"/>
      <c r="H298" s="142"/>
      <c r="I298" s="130" t="e">
        <f>VLOOKUP(H298,Presupuesto!$B$11:$C$565,2,0)</f>
        <v>#N/A</v>
      </c>
      <c r="J298" s="98" t="str">
        <f t="shared" si="20"/>
        <v>Desarrollo del Sistema de Educación Superior</v>
      </c>
      <c r="K298" s="98" t="s">
        <v>412</v>
      </c>
    </row>
    <row r="299" spans="3:11" hidden="1">
      <c r="C299" s="141"/>
      <c r="D299" s="158"/>
      <c r="E299" s="123"/>
      <c r="F299" s="97">
        <f t="shared" si="19"/>
        <v>0</v>
      </c>
      <c r="G299" s="161"/>
      <c r="H299" s="142"/>
      <c r="I299" s="130" t="e">
        <f>VLOOKUP(H299,Presupuesto!$B$11:$C$565,2,0)</f>
        <v>#N/A</v>
      </c>
      <c r="J299" s="98" t="str">
        <f t="shared" si="20"/>
        <v>Desarrollo del Sistema de Educación Superior</v>
      </c>
      <c r="K299" s="98" t="s">
        <v>412</v>
      </c>
    </row>
    <row r="300" spans="3:11" hidden="1">
      <c r="C300" s="141"/>
      <c r="D300" s="158"/>
      <c r="E300" s="123"/>
      <c r="F300" s="97">
        <f t="shared" si="19"/>
        <v>0</v>
      </c>
      <c r="G300" s="161"/>
      <c r="H300" s="142"/>
      <c r="I300" s="130" t="e">
        <f>VLOOKUP(H300,Presupuesto!$B$11:$C$565,2,0)</f>
        <v>#N/A</v>
      </c>
      <c r="J300" s="98" t="str">
        <f t="shared" si="20"/>
        <v>Desarrollo del Sistema de Educación Superior</v>
      </c>
      <c r="K300" s="98" t="s">
        <v>412</v>
      </c>
    </row>
    <row r="301" spans="3:11" hidden="1">
      <c r="C301" s="141"/>
      <c r="D301" s="158"/>
      <c r="E301" s="123"/>
      <c r="F301" s="97">
        <f t="shared" si="19"/>
        <v>0</v>
      </c>
      <c r="G301" s="161"/>
      <c r="H301" s="142"/>
      <c r="I301" s="130" t="e">
        <f>VLOOKUP(H301,Presupuesto!$B$11:$C$565,2,0)</f>
        <v>#N/A</v>
      </c>
      <c r="J301" s="98" t="str">
        <f t="shared" si="20"/>
        <v>Desarrollo del Sistema de Educación Superior</v>
      </c>
      <c r="K301" s="98" t="s">
        <v>412</v>
      </c>
    </row>
    <row r="302" spans="3:11" hidden="1">
      <c r="C302" s="141"/>
      <c r="D302" s="158"/>
      <c r="E302" s="123"/>
      <c r="F302" s="97">
        <f t="shared" si="19"/>
        <v>0</v>
      </c>
      <c r="G302" s="161"/>
      <c r="H302" s="142"/>
      <c r="I302" s="130" t="e">
        <f>VLOOKUP(H302,Presupuesto!$B$11:$C$565,2,0)</f>
        <v>#N/A</v>
      </c>
      <c r="J302" s="98" t="str">
        <f t="shared" si="20"/>
        <v>Desarrollo del Sistema de Educación Superior</v>
      </c>
      <c r="K302" s="98" t="s">
        <v>412</v>
      </c>
    </row>
    <row r="303" spans="3:11" hidden="1">
      <c r="C303" s="141"/>
      <c r="D303" s="158"/>
      <c r="E303" s="123"/>
      <c r="F303" s="97">
        <f t="shared" si="19"/>
        <v>0</v>
      </c>
      <c r="G303" s="161"/>
      <c r="H303" s="142"/>
      <c r="I303" s="130" t="e">
        <f>VLOOKUP(H303,Presupuesto!$B$11:$C$565,2,0)</f>
        <v>#N/A</v>
      </c>
      <c r="J303" s="98" t="str">
        <f t="shared" si="20"/>
        <v>Desarrollo del Sistema de Educación Superior</v>
      </c>
      <c r="K303" s="98" t="s">
        <v>412</v>
      </c>
    </row>
    <row r="304" spans="3:11" hidden="1">
      <c r="C304" s="141"/>
      <c r="D304" s="158"/>
      <c r="E304" s="123"/>
      <c r="F304" s="97">
        <f t="shared" si="19"/>
        <v>0</v>
      </c>
      <c r="G304" s="161"/>
      <c r="H304" s="142"/>
      <c r="I304" s="130" t="e">
        <f>VLOOKUP(H304,Presupuesto!$B$11:$C$565,2,0)</f>
        <v>#N/A</v>
      </c>
      <c r="J304" s="98" t="str">
        <f t="shared" si="20"/>
        <v>Desarrollo del Sistema de Educación Superior</v>
      </c>
      <c r="K304" s="98" t="s">
        <v>412</v>
      </c>
    </row>
    <row r="305" spans="3:11" hidden="1">
      <c r="C305" s="141"/>
      <c r="D305" s="158"/>
      <c r="E305" s="123"/>
      <c r="F305" s="97">
        <f t="shared" si="19"/>
        <v>0</v>
      </c>
      <c r="G305" s="161"/>
      <c r="H305" s="142"/>
      <c r="I305" s="130" t="e">
        <f>VLOOKUP(H305,Presupuesto!$B$11:$C$565,2,0)</f>
        <v>#N/A</v>
      </c>
      <c r="J305" s="98" t="str">
        <f t="shared" si="20"/>
        <v>Desarrollo del Sistema de Educación Superior</v>
      </c>
      <c r="K305" s="98" t="s">
        <v>412</v>
      </c>
    </row>
    <row r="306" spans="3:11" hidden="1">
      <c r="C306" s="141"/>
      <c r="D306" s="158"/>
      <c r="E306" s="123"/>
      <c r="F306" s="97">
        <f t="shared" si="19"/>
        <v>0</v>
      </c>
      <c r="G306" s="161"/>
      <c r="H306" s="142"/>
      <c r="I306" s="130" t="e">
        <f>VLOOKUP(H306,Presupuesto!$B$11:$C$565,2,0)</f>
        <v>#N/A</v>
      </c>
      <c r="J306" s="98" t="str">
        <f t="shared" si="20"/>
        <v>Desarrollo del Sistema de Educación Superior</v>
      </c>
      <c r="K306" s="98" t="s">
        <v>412</v>
      </c>
    </row>
    <row r="307" spans="3:11" hidden="1">
      <c r="C307" s="141"/>
      <c r="D307" s="158"/>
      <c r="E307" s="123"/>
      <c r="F307" s="97">
        <f t="shared" si="19"/>
        <v>0</v>
      </c>
      <c r="G307" s="161"/>
      <c r="H307" s="142"/>
      <c r="I307" s="130" t="e">
        <f>VLOOKUP(H307,Presupuesto!$B$11:$C$565,2,0)</f>
        <v>#N/A</v>
      </c>
      <c r="J307" s="98" t="str">
        <f t="shared" si="20"/>
        <v>Desarrollo del Sistema de Educación Superior</v>
      </c>
      <c r="K307" s="98" t="s">
        <v>412</v>
      </c>
    </row>
    <row r="308" spans="3:11" hidden="1">
      <c r="C308" s="141"/>
      <c r="D308" s="158"/>
      <c r="E308" s="123"/>
      <c r="F308" s="97">
        <f t="shared" si="19"/>
        <v>0</v>
      </c>
      <c r="G308" s="161"/>
      <c r="H308" s="142"/>
      <c r="I308" s="130" t="e">
        <f>VLOOKUP(H308,Presupuesto!$B$11:$C$565,2,0)</f>
        <v>#N/A</v>
      </c>
      <c r="J308" s="98" t="str">
        <f t="shared" si="20"/>
        <v>Desarrollo del Sistema de Educación Superior</v>
      </c>
      <c r="K308" s="98" t="s">
        <v>412</v>
      </c>
    </row>
    <row r="309" spans="3:11" hidden="1">
      <c r="C309" s="141"/>
      <c r="D309" s="158"/>
      <c r="E309" s="123"/>
      <c r="F309" s="97">
        <f t="shared" si="19"/>
        <v>0</v>
      </c>
      <c r="G309" s="161"/>
      <c r="H309" s="142"/>
      <c r="I309" s="130" t="e">
        <f>VLOOKUP(H309,Presupuesto!$B$11:$C$565,2,0)</f>
        <v>#N/A</v>
      </c>
      <c r="J309" s="98" t="str">
        <f t="shared" si="20"/>
        <v>Desarrollo del Sistema de Educación Superior</v>
      </c>
      <c r="K309" s="98" t="s">
        <v>412</v>
      </c>
    </row>
    <row r="310" spans="3:11" hidden="1">
      <c r="C310" s="143"/>
      <c r="D310" s="151"/>
      <c r="E310" s="118"/>
      <c r="F310" s="97">
        <f t="shared" si="19"/>
        <v>0</v>
      </c>
      <c r="G310" s="161"/>
      <c r="H310" s="144"/>
      <c r="I310" s="130" t="e">
        <f>VLOOKUP(H310,Presupuesto!$B$11:$C$565,2,0)</f>
        <v>#N/A</v>
      </c>
      <c r="J310" s="98" t="str">
        <f t="shared" si="20"/>
        <v>Desarrollo del Sistema de Educación Superior</v>
      </c>
      <c r="K310" s="98" t="s">
        <v>412</v>
      </c>
    </row>
    <row r="311" spans="3:11" hidden="1">
      <c r="C311" s="143"/>
      <c r="D311" s="151"/>
      <c r="E311" s="118"/>
      <c r="F311" s="97">
        <f t="shared" si="19"/>
        <v>0</v>
      </c>
      <c r="G311" s="161"/>
      <c r="H311" s="144"/>
      <c r="I311" s="130" t="e">
        <f>VLOOKUP(H311,Presupuesto!$B$11:$C$565,2,0)</f>
        <v>#N/A</v>
      </c>
      <c r="J311" s="98" t="str">
        <f t="shared" si="20"/>
        <v>Desarrollo del Sistema de Educación Superior</v>
      </c>
      <c r="K311" s="98" t="s">
        <v>412</v>
      </c>
    </row>
    <row r="312" spans="3:11" hidden="1">
      <c r="C312" s="143"/>
      <c r="D312" s="151"/>
      <c r="E312" s="118"/>
      <c r="F312" s="97">
        <f t="shared" si="19"/>
        <v>0</v>
      </c>
      <c r="G312" s="161"/>
      <c r="H312" s="144"/>
      <c r="I312" s="130" t="e">
        <f>VLOOKUP(H312,Presupuesto!$B$11:$C$565,2,0)</f>
        <v>#N/A</v>
      </c>
      <c r="J312" s="98" t="str">
        <f t="shared" si="20"/>
        <v>Desarrollo del Sistema de Educación Superior</v>
      </c>
      <c r="K312" s="98" t="s">
        <v>412</v>
      </c>
    </row>
    <row r="313" spans="3:11" hidden="1">
      <c r="C313" s="143"/>
      <c r="D313" s="151"/>
      <c r="E313" s="118"/>
      <c r="F313" s="97">
        <f t="shared" si="19"/>
        <v>0</v>
      </c>
      <c r="G313" s="161"/>
      <c r="H313" s="144"/>
      <c r="I313" s="130" t="e">
        <f>VLOOKUP(H313,Presupuesto!$B$11:$C$565,2,0)</f>
        <v>#N/A</v>
      </c>
      <c r="J313" s="98" t="str">
        <f t="shared" si="20"/>
        <v>Desarrollo del Sistema de Educación Superior</v>
      </c>
      <c r="K313" s="98" t="s">
        <v>412</v>
      </c>
    </row>
    <row r="314" spans="3:11" hidden="1">
      <c r="C314" s="143"/>
      <c r="D314" s="151"/>
      <c r="E314" s="118"/>
      <c r="F314" s="97">
        <f t="shared" si="19"/>
        <v>0</v>
      </c>
      <c r="G314" s="161"/>
      <c r="H314" s="144"/>
      <c r="I314" s="130" t="e">
        <f>VLOOKUP(H314,Presupuesto!$B$11:$C$565,2,0)</f>
        <v>#N/A</v>
      </c>
      <c r="J314" s="98" t="str">
        <f t="shared" si="20"/>
        <v>Desarrollo del Sistema de Educación Superior</v>
      </c>
      <c r="K314" s="98" t="s">
        <v>412</v>
      </c>
    </row>
    <row r="315" spans="3:11" hidden="1">
      <c r="C315" s="143"/>
      <c r="D315" s="151"/>
      <c r="E315" s="118"/>
      <c r="F315" s="97">
        <f t="shared" si="19"/>
        <v>0</v>
      </c>
      <c r="G315" s="161"/>
      <c r="H315" s="144"/>
      <c r="I315" s="130" t="e">
        <f>VLOOKUP(H315,Presupuesto!$B$11:$C$565,2,0)</f>
        <v>#N/A</v>
      </c>
      <c r="J315" s="98" t="str">
        <f t="shared" si="20"/>
        <v>Desarrollo del Sistema de Educación Superior</v>
      </c>
      <c r="K315" s="98" t="s">
        <v>412</v>
      </c>
    </row>
    <row r="316" spans="3:11" hidden="1">
      <c r="C316" s="143"/>
      <c r="D316" s="151"/>
      <c r="E316" s="118"/>
      <c r="F316" s="97">
        <f t="shared" si="19"/>
        <v>0</v>
      </c>
      <c r="G316" s="161"/>
      <c r="H316" s="144"/>
      <c r="I316" s="130" t="e">
        <f>VLOOKUP(H316,Presupuesto!$B$11:$C$565,2,0)</f>
        <v>#N/A</v>
      </c>
      <c r="J316" s="98" t="str">
        <f t="shared" si="20"/>
        <v>Desarrollo del Sistema de Educación Superior</v>
      </c>
      <c r="K316" s="98" t="s">
        <v>412</v>
      </c>
    </row>
    <row r="317" spans="3:11" hidden="1">
      <c r="C317" s="143"/>
      <c r="D317" s="151"/>
      <c r="E317" s="118"/>
      <c r="F317" s="97">
        <f t="shared" si="19"/>
        <v>0</v>
      </c>
      <c r="G317" s="161"/>
      <c r="H317" s="144"/>
      <c r="I317" s="130" t="e">
        <f>VLOOKUP(H317,Presupuesto!$B$11:$C$565,2,0)</f>
        <v>#N/A</v>
      </c>
      <c r="J317" s="98" t="str">
        <f t="shared" si="20"/>
        <v>Desarrollo del Sistema de Educación Superior</v>
      </c>
      <c r="K317" s="98" t="s">
        <v>412</v>
      </c>
    </row>
    <row r="318" spans="3:11" hidden="1">
      <c r="C318" s="145"/>
      <c r="D318" s="151"/>
      <c r="E318" s="118"/>
      <c r="F318" s="97">
        <f t="shared" si="19"/>
        <v>0</v>
      </c>
      <c r="G318" s="161"/>
      <c r="H318" s="146"/>
      <c r="I318" s="130" t="e">
        <f>VLOOKUP(H318,Presupuesto!$B$11:$C$565,2,0)</f>
        <v>#N/A</v>
      </c>
      <c r="J318" s="98" t="str">
        <f t="shared" si="20"/>
        <v>Desarrollo del Sistema de Educación Superior</v>
      </c>
      <c r="K318" s="98" t="s">
        <v>403</v>
      </c>
    </row>
    <row r="319" spans="3:11" hidden="1">
      <c r="C319" s="145"/>
      <c r="D319" s="151"/>
      <c r="E319" s="118"/>
      <c r="F319" s="97">
        <f t="shared" si="19"/>
        <v>0</v>
      </c>
      <c r="G319" s="161"/>
      <c r="H319" s="146"/>
      <c r="I319" s="130" t="e">
        <f>VLOOKUP(H319,Presupuesto!$B$11:$C$565,2,0)</f>
        <v>#N/A</v>
      </c>
      <c r="J319" s="98" t="str">
        <f t="shared" si="20"/>
        <v>Desarrollo del Sistema de Educación Superior</v>
      </c>
      <c r="K319" s="98" t="s">
        <v>412</v>
      </c>
    </row>
    <row r="320" spans="3:11" hidden="1">
      <c r="C320" s="145"/>
      <c r="D320" s="151"/>
      <c r="E320" s="118"/>
      <c r="F320" s="97">
        <f t="shared" si="19"/>
        <v>0</v>
      </c>
      <c r="G320" s="161"/>
      <c r="H320" s="146"/>
      <c r="I320" s="130" t="e">
        <f>VLOOKUP(H320,Presupuesto!$B$11:$C$565,2,0)</f>
        <v>#N/A</v>
      </c>
      <c r="J320" s="98" t="str">
        <f t="shared" si="20"/>
        <v>Desarrollo del Sistema de Educación Superior</v>
      </c>
      <c r="K320" s="98" t="s">
        <v>412</v>
      </c>
    </row>
    <row r="321" spans="3:11" hidden="1">
      <c r="C321" s="145"/>
      <c r="D321" s="151"/>
      <c r="E321" s="118"/>
      <c r="F321" s="97">
        <f t="shared" si="19"/>
        <v>0</v>
      </c>
      <c r="G321" s="161"/>
      <c r="H321" s="146"/>
      <c r="I321" s="130" t="e">
        <f>VLOOKUP(H321,Presupuesto!$B$11:$C$565,2,0)</f>
        <v>#N/A</v>
      </c>
      <c r="J321" s="98" t="str">
        <f t="shared" si="20"/>
        <v>Desarrollo del Sistema de Educación Superior</v>
      </c>
      <c r="K321" s="98" t="s">
        <v>412</v>
      </c>
    </row>
    <row r="322" spans="3:11" ht="15.75" hidden="1" thickBot="1">
      <c r="C322" s="147"/>
      <c r="D322" s="159"/>
      <c r="E322" s="103"/>
      <c r="F322" s="105">
        <f t="shared" si="19"/>
        <v>0</v>
      </c>
      <c r="G322" s="162"/>
      <c r="H322" s="148"/>
      <c r="I322" s="132" t="e">
        <f>VLOOKUP(H322,Presupuesto!$B$11:$C$565,2,0)</f>
        <v>#N/A</v>
      </c>
      <c r="J322" s="106" t="str">
        <f t="shared" si="20"/>
        <v>Desarrollo del Sistema de Educación Superior</v>
      </c>
      <c r="K322" s="124" t="s">
        <v>394</v>
      </c>
    </row>
    <row r="324" spans="3:11" ht="15.75" thickBot="1"/>
    <row r="325" spans="3:11" ht="15.75" thickBot="1">
      <c r="C325" s="157" t="s">
        <v>53</v>
      </c>
      <c r="D325" s="368">
        <f>SUM(F332:F366)</f>
        <v>0</v>
      </c>
      <c r="F325" s="70"/>
      <c r="G325" s="79"/>
      <c r="H325" s="70"/>
      <c r="I325" s="70"/>
    </row>
    <row r="326" spans="3:11">
      <c r="C326" s="70"/>
      <c r="D326" s="31"/>
      <c r="E326" s="93"/>
      <c r="F326" s="93"/>
      <c r="G326" s="93"/>
      <c r="H326" s="76"/>
      <c r="I326" s="76"/>
      <c r="J326" s="76"/>
      <c r="K326" s="112"/>
    </row>
    <row r="327" spans="3:11">
      <c r="C327" s="70"/>
      <c r="D327" s="31"/>
      <c r="E327" s="93"/>
      <c r="F327" s="93"/>
      <c r="G327" s="93"/>
      <c r="H327" s="76"/>
      <c r="I327" s="76"/>
      <c r="J327" s="76"/>
      <c r="K327" s="112"/>
    </row>
    <row r="328" spans="3:11" ht="15.75">
      <c r="C328" s="202" t="s">
        <v>392</v>
      </c>
      <c r="D328" s="364"/>
      <c r="E328" s="93"/>
      <c r="F328" s="93"/>
      <c r="G328" s="93"/>
      <c r="H328" s="76"/>
      <c r="I328" s="76"/>
      <c r="J328" s="76"/>
      <c r="K328" s="112"/>
    </row>
    <row r="329" spans="3:11" ht="18.75">
      <c r="C329" s="210" t="e">
        <f>IFERROR(VLOOKUP(D328,'1. Desarrollo e Innov. Curricu.'!$E:$F,2,FALSE),IFERROR(VLOOKUP(D328,'2. Investigación Científica'!$E:$F,2,FALSE),IFERROR(VLOOKUP(D328,'3. Vinculación Univ. Sociedad'!$E:$F,2,FALSE),IFERROR(VLOOKUP(D328,'4. Docencia y Profesorado Univ.'!$E:$F,2,FALSE),IFERROR(VLOOKUP(D328,'5. Estudiantes y Graduados'!$E:$F,2,FALSE),IFERROR(VLOOKUP(D328,'11. Gestion Administrativa'!$E:$F,2,FALSE),IFERROR(VLOOKUP(D328,'13. Gestión Académica'!$E:$F,2,FALSE),IFERROR(VLOOKUP(D328,'8. Asegura. de la Calid. y M'!$E:$F,2,FALSE),IFERROR(VLOOKUP(D328,'6. Gestión del Conocimiento'!$E:$F,2,FALSE),IFERROR(VLOOKUP(D328,'15. Gobernabilidad y Proceso...'!$E:$F,2,FALSE),IFERROR(VLOOKUP(D328,'12. Gestión del Talento Humano'!$E:$F,2,FALSE),IFERROR(VLOOKUP(D328,'14. Internacional... de la E.S.'!$E:$F,2,FALSE),IFERROR(VLOOKUP(D328,'10. Posgrado'!$E:$F,2,FALSE),IFERROR(VLOOKUP(D328,'17. Gestión TIC'!$E:$F,2,FALSE),IFERROR(VLOOKUP(D328,'16. Desa. del Sistema Educ.Sup.'!$E:$F,2,FALSE),IFERROR(VLOOKUP(D328,'9. Cultura de Inno. Insti...'!$E:$F,2,FALSE),VLOOKUP(D328,'7. Lo Esencial de la Reforma U.'!$E:$F,2,0)))))))))))))))))</f>
        <v>#N/A</v>
      </c>
      <c r="D329" s="31"/>
      <c r="E329" s="93"/>
      <c r="F329" s="93"/>
      <c r="G329" s="93"/>
      <c r="H329" s="76"/>
      <c r="I329" s="76"/>
      <c r="J329" s="76"/>
      <c r="K329" s="112"/>
    </row>
    <row r="330" spans="3:11" ht="15.75" thickBot="1">
      <c r="F330" s="93"/>
      <c r="G330" s="76"/>
      <c r="H330" s="76"/>
      <c r="I330" s="76"/>
    </row>
    <row r="331" spans="3:11" ht="30.75" thickBot="1">
      <c r="C331" s="129" t="s">
        <v>44</v>
      </c>
      <c r="D331" s="129" t="s">
        <v>55</v>
      </c>
      <c r="E331" s="136" t="s">
        <v>57</v>
      </c>
      <c r="F331" s="135" t="s">
        <v>27</v>
      </c>
      <c r="G331" s="133" t="s">
        <v>131</v>
      </c>
      <c r="H331" s="136" t="s">
        <v>46</v>
      </c>
      <c r="I331" s="133" t="s">
        <v>132</v>
      </c>
      <c r="J331" s="133" t="s">
        <v>410</v>
      </c>
      <c r="K331" s="133" t="s">
        <v>411</v>
      </c>
    </row>
    <row r="332" spans="3:11" hidden="1">
      <c r="C332" s="220" t="s">
        <v>439</v>
      </c>
      <c r="D332" s="221"/>
      <c r="E332" s="219">
        <f>HLOOKUP(C332,$AH$2:$BU$3,2,0)</f>
        <v>620</v>
      </c>
      <c r="F332" s="97">
        <f t="shared" ref="F332:F366" si="21">D332*E332</f>
        <v>0</v>
      </c>
      <c r="G332" s="161"/>
      <c r="H332" s="142"/>
      <c r="I332" s="130" t="e">
        <f>VLOOKUP(H332,Presupuesto!$B$11:$C$565,2,0)</f>
        <v>#N/A</v>
      </c>
      <c r="J332" s="218" t="s">
        <v>1479</v>
      </c>
      <c r="K332" s="98" t="s">
        <v>394</v>
      </c>
    </row>
    <row r="333" spans="3:11" hidden="1">
      <c r="C333" s="141"/>
      <c r="D333" s="158"/>
      <c r="E333" s="123"/>
      <c r="F333" s="97">
        <f t="shared" si="21"/>
        <v>0</v>
      </c>
      <c r="G333" s="161"/>
      <c r="H333" s="142"/>
      <c r="I333" s="130" t="e">
        <f>VLOOKUP(H333,Presupuesto!$B$11:$C$565,2,0)</f>
        <v>#N/A</v>
      </c>
      <c r="J333" s="98" t="str">
        <f>$J$332</f>
        <v>Desarrollo del Sistema de Educación Superior</v>
      </c>
      <c r="K333" s="98" t="s">
        <v>412</v>
      </c>
    </row>
    <row r="334" spans="3:11" hidden="1">
      <c r="C334" s="141"/>
      <c r="D334" s="158"/>
      <c r="E334" s="123"/>
      <c r="F334" s="97">
        <f t="shared" si="21"/>
        <v>0</v>
      </c>
      <c r="G334" s="161"/>
      <c r="H334" s="142"/>
      <c r="I334" s="130" t="e">
        <f>VLOOKUP(H334,Presupuesto!$B$11:$C$565,2,0)</f>
        <v>#N/A</v>
      </c>
      <c r="J334" s="98" t="str">
        <f t="shared" ref="J334:J366" si="22">$J$332</f>
        <v>Desarrollo del Sistema de Educación Superior</v>
      </c>
      <c r="K334" s="98" t="s">
        <v>412</v>
      </c>
    </row>
    <row r="335" spans="3:11" hidden="1">
      <c r="C335" s="141"/>
      <c r="D335" s="158"/>
      <c r="E335" s="123"/>
      <c r="F335" s="97">
        <f t="shared" si="21"/>
        <v>0</v>
      </c>
      <c r="G335" s="161"/>
      <c r="H335" s="142"/>
      <c r="I335" s="130" t="e">
        <f>VLOOKUP(H335,Presupuesto!$B$11:$C$565,2,0)</f>
        <v>#N/A</v>
      </c>
      <c r="J335" s="98" t="str">
        <f t="shared" si="22"/>
        <v>Desarrollo del Sistema de Educación Superior</v>
      </c>
      <c r="K335" s="98" t="s">
        <v>412</v>
      </c>
    </row>
    <row r="336" spans="3:11" hidden="1">
      <c r="C336" s="141"/>
      <c r="D336" s="158"/>
      <c r="E336" s="123"/>
      <c r="F336" s="97">
        <f t="shared" si="21"/>
        <v>0</v>
      </c>
      <c r="G336" s="161"/>
      <c r="H336" s="142"/>
      <c r="I336" s="130" t="e">
        <f>VLOOKUP(H336,Presupuesto!$B$11:$C$565,2,0)</f>
        <v>#N/A</v>
      </c>
      <c r="J336" s="98" t="str">
        <f t="shared" si="22"/>
        <v>Desarrollo del Sistema de Educación Superior</v>
      </c>
      <c r="K336" s="98" t="s">
        <v>412</v>
      </c>
    </row>
    <row r="337" spans="3:11" hidden="1">
      <c r="C337" s="141"/>
      <c r="D337" s="158"/>
      <c r="E337" s="123"/>
      <c r="F337" s="97">
        <f t="shared" si="21"/>
        <v>0</v>
      </c>
      <c r="G337" s="161"/>
      <c r="H337" s="142"/>
      <c r="I337" s="130" t="e">
        <f>VLOOKUP(H337,Presupuesto!$B$11:$C$565,2,0)</f>
        <v>#N/A</v>
      </c>
      <c r="J337" s="98" t="str">
        <f t="shared" si="22"/>
        <v>Desarrollo del Sistema de Educación Superior</v>
      </c>
      <c r="K337" s="98" t="s">
        <v>401</v>
      </c>
    </row>
    <row r="338" spans="3:11" hidden="1">
      <c r="C338" s="141"/>
      <c r="D338" s="158"/>
      <c r="E338" s="123"/>
      <c r="F338" s="97">
        <f t="shared" si="21"/>
        <v>0</v>
      </c>
      <c r="G338" s="161"/>
      <c r="H338" s="142"/>
      <c r="I338" s="130" t="e">
        <f>VLOOKUP(H338,Presupuesto!$B$11:$C$565,2,0)</f>
        <v>#N/A</v>
      </c>
      <c r="J338" s="98" t="str">
        <f t="shared" si="22"/>
        <v>Desarrollo del Sistema de Educación Superior</v>
      </c>
      <c r="K338" s="98" t="s">
        <v>412</v>
      </c>
    </row>
    <row r="339" spans="3:11" hidden="1">
      <c r="C339" s="141"/>
      <c r="D339" s="158"/>
      <c r="E339" s="123"/>
      <c r="F339" s="97">
        <f t="shared" si="21"/>
        <v>0</v>
      </c>
      <c r="G339" s="161"/>
      <c r="H339" s="142"/>
      <c r="I339" s="130" t="e">
        <f>VLOOKUP(H339,Presupuesto!$B$11:$C$565,2,0)</f>
        <v>#N/A</v>
      </c>
      <c r="J339" s="98" t="str">
        <f t="shared" si="22"/>
        <v>Desarrollo del Sistema de Educación Superior</v>
      </c>
      <c r="K339" s="98" t="s">
        <v>412</v>
      </c>
    </row>
    <row r="340" spans="3:11" hidden="1">
      <c r="C340" s="141"/>
      <c r="D340" s="158"/>
      <c r="E340" s="123"/>
      <c r="F340" s="97">
        <f t="shared" si="21"/>
        <v>0</v>
      </c>
      <c r="G340" s="161"/>
      <c r="H340" s="142"/>
      <c r="I340" s="130" t="e">
        <f>VLOOKUP(H340,Presupuesto!$B$11:$C$565,2,0)</f>
        <v>#N/A</v>
      </c>
      <c r="J340" s="98" t="str">
        <f t="shared" si="22"/>
        <v>Desarrollo del Sistema de Educación Superior</v>
      </c>
      <c r="K340" s="98" t="s">
        <v>412</v>
      </c>
    </row>
    <row r="341" spans="3:11" hidden="1">
      <c r="C341" s="141"/>
      <c r="D341" s="158"/>
      <c r="E341" s="123"/>
      <c r="F341" s="97">
        <f t="shared" si="21"/>
        <v>0</v>
      </c>
      <c r="G341" s="161"/>
      <c r="H341" s="142"/>
      <c r="I341" s="130" t="e">
        <f>VLOOKUP(H341,Presupuesto!$B$11:$C$565,2,0)</f>
        <v>#N/A</v>
      </c>
      <c r="J341" s="98" t="str">
        <f t="shared" si="22"/>
        <v>Desarrollo del Sistema de Educación Superior</v>
      </c>
      <c r="K341" s="98" t="s">
        <v>412</v>
      </c>
    </row>
    <row r="342" spans="3:11" hidden="1">
      <c r="C342" s="141"/>
      <c r="D342" s="158"/>
      <c r="E342" s="123"/>
      <c r="F342" s="97">
        <f t="shared" si="21"/>
        <v>0</v>
      </c>
      <c r="G342" s="161"/>
      <c r="H342" s="142"/>
      <c r="I342" s="130" t="e">
        <f>VLOOKUP(H342,Presupuesto!$B$11:$C$565,2,0)</f>
        <v>#N/A</v>
      </c>
      <c r="J342" s="98" t="str">
        <f t="shared" si="22"/>
        <v>Desarrollo del Sistema de Educación Superior</v>
      </c>
      <c r="K342" s="98" t="s">
        <v>412</v>
      </c>
    </row>
    <row r="343" spans="3:11" hidden="1">
      <c r="C343" s="141"/>
      <c r="D343" s="158"/>
      <c r="E343" s="123"/>
      <c r="F343" s="97">
        <f t="shared" si="21"/>
        <v>0</v>
      </c>
      <c r="G343" s="161"/>
      <c r="H343" s="142"/>
      <c r="I343" s="130" t="e">
        <f>VLOOKUP(H343,Presupuesto!$B$11:$C$565,2,0)</f>
        <v>#N/A</v>
      </c>
      <c r="J343" s="98" t="str">
        <f t="shared" si="22"/>
        <v>Desarrollo del Sistema de Educación Superior</v>
      </c>
      <c r="K343" s="98" t="s">
        <v>412</v>
      </c>
    </row>
    <row r="344" spans="3:11" hidden="1">
      <c r="C344" s="141"/>
      <c r="D344" s="158"/>
      <c r="E344" s="123"/>
      <c r="F344" s="97">
        <f t="shared" si="21"/>
        <v>0</v>
      </c>
      <c r="G344" s="161"/>
      <c r="H344" s="142"/>
      <c r="I344" s="130" t="e">
        <f>VLOOKUP(H344,Presupuesto!$B$11:$C$565,2,0)</f>
        <v>#N/A</v>
      </c>
      <c r="J344" s="98" t="str">
        <f t="shared" si="22"/>
        <v>Desarrollo del Sistema de Educación Superior</v>
      </c>
      <c r="K344" s="98" t="s">
        <v>412</v>
      </c>
    </row>
    <row r="345" spans="3:11" hidden="1">
      <c r="C345" s="141"/>
      <c r="D345" s="158"/>
      <c r="E345" s="123"/>
      <c r="F345" s="97">
        <f t="shared" si="21"/>
        <v>0</v>
      </c>
      <c r="G345" s="161"/>
      <c r="H345" s="142"/>
      <c r="I345" s="130" t="e">
        <f>VLOOKUP(H345,Presupuesto!$B$11:$C$565,2,0)</f>
        <v>#N/A</v>
      </c>
      <c r="J345" s="98" t="str">
        <f t="shared" si="22"/>
        <v>Desarrollo del Sistema de Educación Superior</v>
      </c>
      <c r="K345" s="98" t="s">
        <v>412</v>
      </c>
    </row>
    <row r="346" spans="3:11" hidden="1">
      <c r="C346" s="141"/>
      <c r="D346" s="158"/>
      <c r="E346" s="123"/>
      <c r="F346" s="97">
        <f t="shared" si="21"/>
        <v>0</v>
      </c>
      <c r="G346" s="161"/>
      <c r="H346" s="142"/>
      <c r="I346" s="130" t="e">
        <f>VLOOKUP(H346,Presupuesto!$B$11:$C$565,2,0)</f>
        <v>#N/A</v>
      </c>
      <c r="J346" s="98" t="str">
        <f t="shared" si="22"/>
        <v>Desarrollo del Sistema de Educación Superior</v>
      </c>
      <c r="K346" s="98" t="s">
        <v>412</v>
      </c>
    </row>
    <row r="347" spans="3:11" hidden="1">
      <c r="C347" s="141"/>
      <c r="D347" s="158"/>
      <c r="E347" s="123"/>
      <c r="F347" s="97">
        <f t="shared" si="21"/>
        <v>0</v>
      </c>
      <c r="G347" s="161"/>
      <c r="H347" s="142"/>
      <c r="I347" s="130" t="e">
        <f>VLOOKUP(H347,Presupuesto!$B$11:$C$565,2,0)</f>
        <v>#N/A</v>
      </c>
      <c r="J347" s="98" t="str">
        <f t="shared" si="22"/>
        <v>Desarrollo del Sistema de Educación Superior</v>
      </c>
      <c r="K347" s="98" t="s">
        <v>412</v>
      </c>
    </row>
    <row r="348" spans="3:11" hidden="1">
      <c r="C348" s="141"/>
      <c r="D348" s="158"/>
      <c r="E348" s="123"/>
      <c r="F348" s="97">
        <f t="shared" si="21"/>
        <v>0</v>
      </c>
      <c r="G348" s="161"/>
      <c r="H348" s="142"/>
      <c r="I348" s="130" t="e">
        <f>VLOOKUP(H348,Presupuesto!$B$11:$C$565,2,0)</f>
        <v>#N/A</v>
      </c>
      <c r="J348" s="98" t="str">
        <f t="shared" si="22"/>
        <v>Desarrollo del Sistema de Educación Superior</v>
      </c>
      <c r="K348" s="98" t="s">
        <v>412</v>
      </c>
    </row>
    <row r="349" spans="3:11" hidden="1">
      <c r="C349" s="141"/>
      <c r="D349" s="158"/>
      <c r="E349" s="123"/>
      <c r="F349" s="97">
        <f t="shared" si="21"/>
        <v>0</v>
      </c>
      <c r="G349" s="161"/>
      <c r="H349" s="142"/>
      <c r="I349" s="130" t="e">
        <f>VLOOKUP(H349,Presupuesto!$B$11:$C$565,2,0)</f>
        <v>#N/A</v>
      </c>
      <c r="J349" s="98" t="str">
        <f t="shared" si="22"/>
        <v>Desarrollo del Sistema de Educación Superior</v>
      </c>
      <c r="K349" s="98" t="s">
        <v>412</v>
      </c>
    </row>
    <row r="350" spans="3:11" hidden="1">
      <c r="C350" s="141"/>
      <c r="D350" s="158"/>
      <c r="E350" s="123"/>
      <c r="F350" s="97">
        <f t="shared" si="21"/>
        <v>0</v>
      </c>
      <c r="G350" s="161"/>
      <c r="H350" s="142"/>
      <c r="I350" s="130" t="e">
        <f>VLOOKUP(H350,Presupuesto!$B$11:$C$565,2,0)</f>
        <v>#N/A</v>
      </c>
      <c r="J350" s="98" t="str">
        <f t="shared" si="22"/>
        <v>Desarrollo del Sistema de Educación Superior</v>
      </c>
      <c r="K350" s="98" t="s">
        <v>412</v>
      </c>
    </row>
    <row r="351" spans="3:11" hidden="1">
      <c r="C351" s="141"/>
      <c r="D351" s="158"/>
      <c r="E351" s="123"/>
      <c r="F351" s="97">
        <f t="shared" si="21"/>
        <v>0</v>
      </c>
      <c r="G351" s="161"/>
      <c r="H351" s="142"/>
      <c r="I351" s="130" t="e">
        <f>VLOOKUP(H351,Presupuesto!$B$11:$C$565,2,0)</f>
        <v>#N/A</v>
      </c>
      <c r="J351" s="98" t="str">
        <f t="shared" si="22"/>
        <v>Desarrollo del Sistema de Educación Superior</v>
      </c>
      <c r="K351" s="98" t="s">
        <v>412</v>
      </c>
    </row>
    <row r="352" spans="3:11" hidden="1">
      <c r="C352" s="141"/>
      <c r="D352" s="158"/>
      <c r="E352" s="123"/>
      <c r="F352" s="97">
        <f t="shared" si="21"/>
        <v>0</v>
      </c>
      <c r="G352" s="161"/>
      <c r="H352" s="142"/>
      <c r="I352" s="130" t="e">
        <f>VLOOKUP(H352,Presupuesto!$B$11:$C$565,2,0)</f>
        <v>#N/A</v>
      </c>
      <c r="J352" s="98" t="str">
        <f t="shared" si="22"/>
        <v>Desarrollo del Sistema de Educación Superior</v>
      </c>
      <c r="K352" s="98" t="s">
        <v>412</v>
      </c>
    </row>
    <row r="353" spans="3:11" hidden="1">
      <c r="C353" s="141"/>
      <c r="D353" s="158"/>
      <c r="E353" s="123"/>
      <c r="F353" s="97">
        <f t="shared" si="21"/>
        <v>0</v>
      </c>
      <c r="G353" s="161"/>
      <c r="H353" s="142"/>
      <c r="I353" s="130" t="e">
        <f>VLOOKUP(H353,Presupuesto!$B$11:$C$565,2,0)</f>
        <v>#N/A</v>
      </c>
      <c r="J353" s="98" t="str">
        <f t="shared" si="22"/>
        <v>Desarrollo del Sistema de Educación Superior</v>
      </c>
      <c r="K353" s="98" t="s">
        <v>412</v>
      </c>
    </row>
    <row r="354" spans="3:11" hidden="1">
      <c r="C354" s="143"/>
      <c r="D354" s="151"/>
      <c r="E354" s="118"/>
      <c r="F354" s="97">
        <f t="shared" si="21"/>
        <v>0</v>
      </c>
      <c r="G354" s="161"/>
      <c r="H354" s="144"/>
      <c r="I354" s="130" t="e">
        <f>VLOOKUP(H354,Presupuesto!$B$11:$C$565,2,0)</f>
        <v>#N/A</v>
      </c>
      <c r="J354" s="98" t="str">
        <f t="shared" si="22"/>
        <v>Desarrollo del Sistema de Educación Superior</v>
      </c>
      <c r="K354" s="98" t="s">
        <v>412</v>
      </c>
    </row>
    <row r="355" spans="3:11" hidden="1">
      <c r="C355" s="143"/>
      <c r="D355" s="151"/>
      <c r="E355" s="118"/>
      <c r="F355" s="97">
        <f t="shared" si="21"/>
        <v>0</v>
      </c>
      <c r="G355" s="161"/>
      <c r="H355" s="144"/>
      <c r="I355" s="130" t="e">
        <f>VLOOKUP(H355,Presupuesto!$B$11:$C$565,2,0)</f>
        <v>#N/A</v>
      </c>
      <c r="J355" s="98" t="str">
        <f t="shared" si="22"/>
        <v>Desarrollo del Sistema de Educación Superior</v>
      </c>
      <c r="K355" s="98" t="s">
        <v>412</v>
      </c>
    </row>
    <row r="356" spans="3:11" hidden="1">
      <c r="C356" s="143"/>
      <c r="D356" s="151"/>
      <c r="E356" s="118"/>
      <c r="F356" s="97">
        <f t="shared" si="21"/>
        <v>0</v>
      </c>
      <c r="G356" s="161"/>
      <c r="H356" s="144"/>
      <c r="I356" s="130" t="e">
        <f>VLOOKUP(H356,Presupuesto!$B$11:$C$565,2,0)</f>
        <v>#N/A</v>
      </c>
      <c r="J356" s="98" t="str">
        <f t="shared" si="22"/>
        <v>Desarrollo del Sistema de Educación Superior</v>
      </c>
      <c r="K356" s="98" t="s">
        <v>412</v>
      </c>
    </row>
    <row r="357" spans="3:11" hidden="1">
      <c r="C357" s="143"/>
      <c r="D357" s="151"/>
      <c r="E357" s="118"/>
      <c r="F357" s="97">
        <f t="shared" si="21"/>
        <v>0</v>
      </c>
      <c r="G357" s="161"/>
      <c r="H357" s="144"/>
      <c r="I357" s="130" t="e">
        <f>VLOOKUP(H357,Presupuesto!$B$11:$C$565,2,0)</f>
        <v>#N/A</v>
      </c>
      <c r="J357" s="98" t="str">
        <f t="shared" si="22"/>
        <v>Desarrollo del Sistema de Educación Superior</v>
      </c>
      <c r="K357" s="98" t="s">
        <v>412</v>
      </c>
    </row>
    <row r="358" spans="3:11" hidden="1">
      <c r="C358" s="143"/>
      <c r="D358" s="151"/>
      <c r="E358" s="118"/>
      <c r="F358" s="97">
        <f t="shared" si="21"/>
        <v>0</v>
      </c>
      <c r="G358" s="161"/>
      <c r="H358" s="144"/>
      <c r="I358" s="130" t="e">
        <f>VLOOKUP(H358,Presupuesto!$B$11:$C$565,2,0)</f>
        <v>#N/A</v>
      </c>
      <c r="J358" s="98" t="str">
        <f t="shared" si="22"/>
        <v>Desarrollo del Sistema de Educación Superior</v>
      </c>
      <c r="K358" s="98" t="s">
        <v>412</v>
      </c>
    </row>
    <row r="359" spans="3:11" hidden="1">
      <c r="C359" s="143"/>
      <c r="D359" s="151"/>
      <c r="E359" s="118"/>
      <c r="F359" s="97">
        <f t="shared" si="21"/>
        <v>0</v>
      </c>
      <c r="G359" s="161"/>
      <c r="H359" s="144"/>
      <c r="I359" s="130" t="e">
        <f>VLOOKUP(H359,Presupuesto!$B$11:$C$565,2,0)</f>
        <v>#N/A</v>
      </c>
      <c r="J359" s="98" t="str">
        <f t="shared" si="22"/>
        <v>Desarrollo del Sistema de Educación Superior</v>
      </c>
      <c r="K359" s="98" t="s">
        <v>412</v>
      </c>
    </row>
    <row r="360" spans="3:11" hidden="1">
      <c r="C360" s="143"/>
      <c r="D360" s="151"/>
      <c r="E360" s="118"/>
      <c r="F360" s="97">
        <f t="shared" si="21"/>
        <v>0</v>
      </c>
      <c r="G360" s="161"/>
      <c r="H360" s="144"/>
      <c r="I360" s="130" t="e">
        <f>VLOOKUP(H360,Presupuesto!$B$11:$C$565,2,0)</f>
        <v>#N/A</v>
      </c>
      <c r="J360" s="98" t="str">
        <f t="shared" si="22"/>
        <v>Desarrollo del Sistema de Educación Superior</v>
      </c>
      <c r="K360" s="98" t="s">
        <v>412</v>
      </c>
    </row>
    <row r="361" spans="3:11" hidden="1">
      <c r="C361" s="143"/>
      <c r="D361" s="151"/>
      <c r="E361" s="118"/>
      <c r="F361" s="97">
        <f t="shared" si="21"/>
        <v>0</v>
      </c>
      <c r="G361" s="161"/>
      <c r="H361" s="144"/>
      <c r="I361" s="130" t="e">
        <f>VLOOKUP(H361,Presupuesto!$B$11:$C$565,2,0)</f>
        <v>#N/A</v>
      </c>
      <c r="J361" s="98" t="str">
        <f t="shared" si="22"/>
        <v>Desarrollo del Sistema de Educación Superior</v>
      </c>
      <c r="K361" s="98" t="s">
        <v>412</v>
      </c>
    </row>
    <row r="362" spans="3:11" hidden="1">
      <c r="C362" s="145"/>
      <c r="D362" s="151"/>
      <c r="E362" s="118"/>
      <c r="F362" s="97">
        <f t="shared" si="21"/>
        <v>0</v>
      </c>
      <c r="G362" s="161"/>
      <c r="H362" s="146"/>
      <c r="I362" s="130" t="e">
        <f>VLOOKUP(H362,Presupuesto!$B$11:$C$565,2,0)</f>
        <v>#N/A</v>
      </c>
      <c r="J362" s="98" t="str">
        <f t="shared" si="22"/>
        <v>Desarrollo del Sistema de Educación Superior</v>
      </c>
      <c r="K362" s="98" t="s">
        <v>403</v>
      </c>
    </row>
    <row r="363" spans="3:11" hidden="1">
      <c r="C363" s="145"/>
      <c r="D363" s="151"/>
      <c r="E363" s="118"/>
      <c r="F363" s="97">
        <f t="shared" si="21"/>
        <v>0</v>
      </c>
      <c r="G363" s="161"/>
      <c r="H363" s="146"/>
      <c r="I363" s="130" t="e">
        <f>VLOOKUP(H363,Presupuesto!$B$11:$C$565,2,0)</f>
        <v>#N/A</v>
      </c>
      <c r="J363" s="98" t="str">
        <f t="shared" si="22"/>
        <v>Desarrollo del Sistema de Educación Superior</v>
      </c>
      <c r="K363" s="98" t="s">
        <v>412</v>
      </c>
    </row>
    <row r="364" spans="3:11" hidden="1">
      <c r="C364" s="145"/>
      <c r="D364" s="151"/>
      <c r="E364" s="118"/>
      <c r="F364" s="97">
        <f t="shared" si="21"/>
        <v>0</v>
      </c>
      <c r="G364" s="161"/>
      <c r="H364" s="146"/>
      <c r="I364" s="130" t="e">
        <f>VLOOKUP(H364,Presupuesto!$B$11:$C$565,2,0)</f>
        <v>#N/A</v>
      </c>
      <c r="J364" s="98" t="str">
        <f t="shared" si="22"/>
        <v>Desarrollo del Sistema de Educación Superior</v>
      </c>
      <c r="K364" s="98" t="s">
        <v>412</v>
      </c>
    </row>
    <row r="365" spans="3:11" hidden="1">
      <c r="C365" s="145"/>
      <c r="D365" s="151"/>
      <c r="E365" s="118"/>
      <c r="F365" s="97">
        <f t="shared" si="21"/>
        <v>0</v>
      </c>
      <c r="G365" s="161"/>
      <c r="H365" s="146"/>
      <c r="I365" s="130" t="e">
        <f>VLOOKUP(H365,Presupuesto!$B$11:$C$565,2,0)</f>
        <v>#N/A</v>
      </c>
      <c r="J365" s="98" t="str">
        <f t="shared" si="22"/>
        <v>Desarrollo del Sistema de Educación Superior</v>
      </c>
      <c r="K365" s="98" t="s">
        <v>412</v>
      </c>
    </row>
    <row r="366" spans="3:11" ht="15.75" hidden="1" thickBot="1">
      <c r="C366" s="147"/>
      <c r="D366" s="159"/>
      <c r="E366" s="103"/>
      <c r="F366" s="105">
        <f t="shared" si="21"/>
        <v>0</v>
      </c>
      <c r="G366" s="162"/>
      <c r="H366" s="148"/>
      <c r="I366" s="132" t="e">
        <f>VLOOKUP(H366,Presupuesto!$B$11:$C$565,2,0)</f>
        <v>#N/A</v>
      </c>
      <c r="J366" s="106" t="str">
        <f t="shared" si="22"/>
        <v>Desarrollo del Sistema de Educación Superior</v>
      </c>
      <c r="K366" s="124" t="s">
        <v>394</v>
      </c>
    </row>
    <row r="368" spans="3:11" ht="15.75" thickBot="1">
      <c r="F368" s="90"/>
      <c r="G368" s="89"/>
      <c r="H368" s="90"/>
      <c r="I368" s="90"/>
    </row>
    <row r="369" spans="3:11" ht="15.75" thickBot="1">
      <c r="C369" s="157" t="s">
        <v>53</v>
      </c>
      <c r="D369" s="368">
        <f>SUM(F376:F410)</f>
        <v>0</v>
      </c>
      <c r="F369" s="70"/>
      <c r="G369" s="79"/>
      <c r="H369" s="70"/>
      <c r="I369" s="70"/>
    </row>
    <row r="370" spans="3:11">
      <c r="C370" s="70"/>
      <c r="D370" s="31"/>
      <c r="E370" s="93"/>
      <c r="F370" s="93"/>
      <c r="G370" s="93"/>
      <c r="H370" s="76"/>
      <c r="I370" s="76"/>
      <c r="J370" s="76"/>
      <c r="K370" s="112"/>
    </row>
    <row r="371" spans="3:11">
      <c r="C371" s="70"/>
      <c r="D371" s="31"/>
      <c r="E371" s="93"/>
      <c r="F371" s="93"/>
      <c r="G371" s="93"/>
      <c r="H371" s="76"/>
      <c r="I371" s="76"/>
      <c r="J371" s="76"/>
      <c r="K371" s="112"/>
    </row>
    <row r="372" spans="3:11" ht="15.75">
      <c r="C372" s="202" t="s">
        <v>392</v>
      </c>
      <c r="D372" s="364"/>
      <c r="E372" s="93"/>
      <c r="F372" s="93"/>
      <c r="G372" s="93"/>
      <c r="H372" s="76"/>
      <c r="I372" s="76"/>
      <c r="J372" s="76"/>
      <c r="K372" s="112"/>
    </row>
    <row r="373" spans="3:11" ht="18.75">
      <c r="C373" s="210" t="e">
        <f>IFERROR(VLOOKUP(D372,'1. Desarrollo e Innov. Curricu.'!$E:$F,2,FALSE),IFERROR(VLOOKUP(D372,'2. Investigación Científica'!$E:$F,2,FALSE),IFERROR(VLOOKUP(D372,'3. Vinculación Univ. Sociedad'!$E:$F,2,FALSE),IFERROR(VLOOKUP(D372,'4. Docencia y Profesorado Univ.'!$E:$F,2,FALSE),IFERROR(VLOOKUP(D372,'5. Estudiantes y Graduados'!$E:$F,2,FALSE),IFERROR(VLOOKUP(D372,'11. Gestion Administrativa'!$E:$F,2,FALSE),IFERROR(VLOOKUP(D372,'13. Gestión Académica'!$E:$F,2,FALSE),IFERROR(VLOOKUP(D372,'8. Asegura. de la Calid. y M'!$E:$F,2,FALSE),IFERROR(VLOOKUP(D372,'6. Gestión del Conocimiento'!$E:$F,2,FALSE),IFERROR(VLOOKUP(D372,'15. Gobernabilidad y Proceso...'!$E:$F,2,FALSE),IFERROR(VLOOKUP(D372,'12. Gestión del Talento Humano'!$E:$F,2,FALSE),IFERROR(VLOOKUP(D372,'14. Internacional... de la E.S.'!$E:$F,2,FALSE),IFERROR(VLOOKUP(D372,'10. Posgrado'!$E:$F,2,FALSE),IFERROR(VLOOKUP(D372,'17. Gestión TIC'!$E:$F,2,FALSE),IFERROR(VLOOKUP(D372,'16. Desa. del Sistema Educ.Sup.'!$E:$F,2,FALSE),IFERROR(VLOOKUP(D372,'9. Cultura de Inno. Insti...'!$E:$F,2,FALSE),VLOOKUP(D372,'7. Lo Esencial de la Reforma U.'!$E:$F,2,0)))))))))))))))))</f>
        <v>#N/A</v>
      </c>
      <c r="D373" s="31"/>
      <c r="E373" s="93"/>
      <c r="F373" s="93"/>
      <c r="G373" s="93"/>
      <c r="H373" s="76"/>
      <c r="I373" s="76"/>
      <c r="J373" s="76"/>
      <c r="K373" s="112"/>
    </row>
    <row r="374" spans="3:11" ht="15.75" thickBot="1">
      <c r="F374" s="93"/>
      <c r="G374" s="76"/>
      <c r="H374" s="76"/>
      <c r="I374" s="76"/>
    </row>
    <row r="375" spans="3:11" ht="30.75" thickBot="1">
      <c r="C375" s="129" t="s">
        <v>44</v>
      </c>
      <c r="D375" s="129" t="s">
        <v>55</v>
      </c>
      <c r="E375" s="136" t="s">
        <v>57</v>
      </c>
      <c r="F375" s="135" t="s">
        <v>27</v>
      </c>
      <c r="G375" s="133" t="s">
        <v>131</v>
      </c>
      <c r="H375" s="136" t="s">
        <v>46</v>
      </c>
      <c r="I375" s="133" t="s">
        <v>132</v>
      </c>
      <c r="J375" s="133" t="s">
        <v>410</v>
      </c>
      <c r="K375" s="133" t="s">
        <v>411</v>
      </c>
    </row>
    <row r="376" spans="3:11" hidden="1">
      <c r="C376" s="220" t="s">
        <v>439</v>
      </c>
      <c r="D376" s="221"/>
      <c r="E376" s="219">
        <f>HLOOKUP(C376,$AH$2:$BU$3,2,0)</f>
        <v>620</v>
      </c>
      <c r="F376" s="97">
        <f t="shared" ref="F376:F410" si="23">D376*E376</f>
        <v>0</v>
      </c>
      <c r="G376" s="161"/>
      <c r="H376" s="142"/>
      <c r="I376" s="130" t="e">
        <f>VLOOKUP(H376,Presupuesto!$B$11:$C$565,2,0)</f>
        <v>#N/A</v>
      </c>
      <c r="J376" s="218" t="s">
        <v>1479</v>
      </c>
      <c r="K376" s="98" t="s">
        <v>394</v>
      </c>
    </row>
    <row r="377" spans="3:11" hidden="1">
      <c r="C377" s="141"/>
      <c r="D377" s="158"/>
      <c r="E377" s="123"/>
      <c r="F377" s="97">
        <f t="shared" si="23"/>
        <v>0</v>
      </c>
      <c r="G377" s="161"/>
      <c r="H377" s="142"/>
      <c r="I377" s="130" t="e">
        <f>VLOOKUP(H377,Presupuesto!$B$11:$C$565,2,0)</f>
        <v>#N/A</v>
      </c>
      <c r="J377" s="98" t="str">
        <f>$J$376</f>
        <v>Desarrollo del Sistema de Educación Superior</v>
      </c>
      <c r="K377" s="98" t="s">
        <v>412</v>
      </c>
    </row>
    <row r="378" spans="3:11" hidden="1">
      <c r="C378" s="141"/>
      <c r="D378" s="158"/>
      <c r="E378" s="123"/>
      <c r="F378" s="97">
        <f t="shared" si="23"/>
        <v>0</v>
      </c>
      <c r="G378" s="161"/>
      <c r="H378" s="142"/>
      <c r="I378" s="130" t="e">
        <f>VLOOKUP(H378,Presupuesto!$B$11:$C$565,2,0)</f>
        <v>#N/A</v>
      </c>
      <c r="J378" s="98" t="str">
        <f t="shared" ref="J378:J410" si="24">$J$376</f>
        <v>Desarrollo del Sistema de Educación Superior</v>
      </c>
      <c r="K378" s="98" t="s">
        <v>412</v>
      </c>
    </row>
    <row r="379" spans="3:11" hidden="1">
      <c r="C379" s="141"/>
      <c r="D379" s="158"/>
      <c r="E379" s="123"/>
      <c r="F379" s="97">
        <f t="shared" si="23"/>
        <v>0</v>
      </c>
      <c r="G379" s="161"/>
      <c r="H379" s="142"/>
      <c r="I379" s="130" t="e">
        <f>VLOOKUP(H379,Presupuesto!$B$11:$C$565,2,0)</f>
        <v>#N/A</v>
      </c>
      <c r="J379" s="98" t="str">
        <f t="shared" si="24"/>
        <v>Desarrollo del Sistema de Educación Superior</v>
      </c>
      <c r="K379" s="98" t="s">
        <v>412</v>
      </c>
    </row>
    <row r="380" spans="3:11" hidden="1">
      <c r="C380" s="141"/>
      <c r="D380" s="158"/>
      <c r="E380" s="123"/>
      <c r="F380" s="97">
        <f t="shared" si="23"/>
        <v>0</v>
      </c>
      <c r="G380" s="161"/>
      <c r="H380" s="142"/>
      <c r="I380" s="130" t="e">
        <f>VLOOKUP(H380,Presupuesto!$B$11:$C$565,2,0)</f>
        <v>#N/A</v>
      </c>
      <c r="J380" s="98" t="str">
        <f t="shared" si="24"/>
        <v>Desarrollo del Sistema de Educación Superior</v>
      </c>
      <c r="K380" s="98" t="s">
        <v>412</v>
      </c>
    </row>
    <row r="381" spans="3:11" hidden="1">
      <c r="C381" s="141"/>
      <c r="D381" s="158"/>
      <c r="E381" s="123"/>
      <c r="F381" s="97">
        <f t="shared" si="23"/>
        <v>0</v>
      </c>
      <c r="G381" s="161"/>
      <c r="H381" s="142"/>
      <c r="I381" s="130" t="e">
        <f>VLOOKUP(H381,Presupuesto!$B$11:$C$565,2,0)</f>
        <v>#N/A</v>
      </c>
      <c r="J381" s="98" t="str">
        <f t="shared" si="24"/>
        <v>Desarrollo del Sistema de Educación Superior</v>
      </c>
      <c r="K381" s="98" t="s">
        <v>401</v>
      </c>
    </row>
    <row r="382" spans="3:11" hidden="1">
      <c r="C382" s="141"/>
      <c r="D382" s="158"/>
      <c r="E382" s="123"/>
      <c r="F382" s="97">
        <f t="shared" si="23"/>
        <v>0</v>
      </c>
      <c r="G382" s="161"/>
      <c r="H382" s="142"/>
      <c r="I382" s="130" t="e">
        <f>VLOOKUP(H382,Presupuesto!$B$11:$C$565,2,0)</f>
        <v>#N/A</v>
      </c>
      <c r="J382" s="98" t="str">
        <f t="shared" si="24"/>
        <v>Desarrollo del Sistema de Educación Superior</v>
      </c>
      <c r="K382" s="98" t="s">
        <v>412</v>
      </c>
    </row>
    <row r="383" spans="3:11" hidden="1">
      <c r="C383" s="141"/>
      <c r="D383" s="158"/>
      <c r="E383" s="123"/>
      <c r="F383" s="97">
        <f t="shared" si="23"/>
        <v>0</v>
      </c>
      <c r="G383" s="161"/>
      <c r="H383" s="142"/>
      <c r="I383" s="130" t="e">
        <f>VLOOKUP(H383,Presupuesto!$B$11:$C$565,2,0)</f>
        <v>#N/A</v>
      </c>
      <c r="J383" s="98" t="str">
        <f t="shared" si="24"/>
        <v>Desarrollo del Sistema de Educación Superior</v>
      </c>
      <c r="K383" s="98" t="s">
        <v>412</v>
      </c>
    </row>
    <row r="384" spans="3:11" hidden="1">
      <c r="C384" s="141"/>
      <c r="D384" s="158"/>
      <c r="E384" s="123"/>
      <c r="F384" s="97">
        <f t="shared" si="23"/>
        <v>0</v>
      </c>
      <c r="G384" s="161"/>
      <c r="H384" s="142"/>
      <c r="I384" s="130" t="e">
        <f>VLOOKUP(H384,Presupuesto!$B$11:$C$565,2,0)</f>
        <v>#N/A</v>
      </c>
      <c r="J384" s="98" t="str">
        <f t="shared" si="24"/>
        <v>Desarrollo del Sistema de Educación Superior</v>
      </c>
      <c r="K384" s="98" t="s">
        <v>412</v>
      </c>
    </row>
    <row r="385" spans="3:11" hidden="1">
      <c r="C385" s="141"/>
      <c r="D385" s="158"/>
      <c r="E385" s="123"/>
      <c r="F385" s="97">
        <f t="shared" si="23"/>
        <v>0</v>
      </c>
      <c r="G385" s="161"/>
      <c r="H385" s="142"/>
      <c r="I385" s="130" t="e">
        <f>VLOOKUP(H385,Presupuesto!$B$11:$C$565,2,0)</f>
        <v>#N/A</v>
      </c>
      <c r="J385" s="98" t="str">
        <f t="shared" si="24"/>
        <v>Desarrollo del Sistema de Educación Superior</v>
      </c>
      <c r="K385" s="98" t="s">
        <v>412</v>
      </c>
    </row>
    <row r="386" spans="3:11" hidden="1">
      <c r="C386" s="141"/>
      <c r="D386" s="158"/>
      <c r="E386" s="123"/>
      <c r="F386" s="97">
        <f t="shared" si="23"/>
        <v>0</v>
      </c>
      <c r="G386" s="161"/>
      <c r="H386" s="142"/>
      <c r="I386" s="130" t="e">
        <f>VLOOKUP(H386,Presupuesto!$B$11:$C$565,2,0)</f>
        <v>#N/A</v>
      </c>
      <c r="J386" s="98" t="str">
        <f t="shared" si="24"/>
        <v>Desarrollo del Sistema de Educación Superior</v>
      </c>
      <c r="K386" s="98" t="s">
        <v>412</v>
      </c>
    </row>
    <row r="387" spans="3:11" hidden="1">
      <c r="C387" s="141"/>
      <c r="D387" s="158"/>
      <c r="E387" s="123"/>
      <c r="F387" s="97">
        <f t="shared" si="23"/>
        <v>0</v>
      </c>
      <c r="G387" s="161"/>
      <c r="H387" s="142"/>
      <c r="I387" s="130" t="e">
        <f>VLOOKUP(H387,Presupuesto!$B$11:$C$565,2,0)</f>
        <v>#N/A</v>
      </c>
      <c r="J387" s="98" t="str">
        <f t="shared" si="24"/>
        <v>Desarrollo del Sistema de Educación Superior</v>
      </c>
      <c r="K387" s="98" t="s">
        <v>412</v>
      </c>
    </row>
    <row r="388" spans="3:11" hidden="1">
      <c r="C388" s="141"/>
      <c r="D388" s="158"/>
      <c r="E388" s="123"/>
      <c r="F388" s="97">
        <f t="shared" si="23"/>
        <v>0</v>
      </c>
      <c r="G388" s="161"/>
      <c r="H388" s="142"/>
      <c r="I388" s="130" t="e">
        <f>VLOOKUP(H388,Presupuesto!$B$11:$C$565,2,0)</f>
        <v>#N/A</v>
      </c>
      <c r="J388" s="98" t="str">
        <f t="shared" si="24"/>
        <v>Desarrollo del Sistema de Educación Superior</v>
      </c>
      <c r="K388" s="98" t="s">
        <v>412</v>
      </c>
    </row>
    <row r="389" spans="3:11" hidden="1">
      <c r="C389" s="141"/>
      <c r="D389" s="158"/>
      <c r="E389" s="123"/>
      <c r="F389" s="97">
        <f t="shared" si="23"/>
        <v>0</v>
      </c>
      <c r="G389" s="161"/>
      <c r="H389" s="142"/>
      <c r="I389" s="130" t="e">
        <f>VLOOKUP(H389,Presupuesto!$B$11:$C$565,2,0)</f>
        <v>#N/A</v>
      </c>
      <c r="J389" s="98" t="str">
        <f t="shared" si="24"/>
        <v>Desarrollo del Sistema de Educación Superior</v>
      </c>
      <c r="K389" s="98" t="s">
        <v>412</v>
      </c>
    </row>
    <row r="390" spans="3:11" hidden="1">
      <c r="C390" s="141"/>
      <c r="D390" s="158"/>
      <c r="E390" s="123"/>
      <c r="F390" s="97">
        <f t="shared" si="23"/>
        <v>0</v>
      </c>
      <c r="G390" s="161"/>
      <c r="H390" s="142"/>
      <c r="I390" s="130" t="e">
        <f>VLOOKUP(H390,Presupuesto!$B$11:$C$565,2,0)</f>
        <v>#N/A</v>
      </c>
      <c r="J390" s="98" t="str">
        <f t="shared" si="24"/>
        <v>Desarrollo del Sistema de Educación Superior</v>
      </c>
      <c r="K390" s="98" t="s">
        <v>412</v>
      </c>
    </row>
    <row r="391" spans="3:11" hidden="1">
      <c r="C391" s="141"/>
      <c r="D391" s="158"/>
      <c r="E391" s="123"/>
      <c r="F391" s="97">
        <f t="shared" si="23"/>
        <v>0</v>
      </c>
      <c r="G391" s="161"/>
      <c r="H391" s="142"/>
      <c r="I391" s="130" t="e">
        <f>VLOOKUP(H391,Presupuesto!$B$11:$C$565,2,0)</f>
        <v>#N/A</v>
      </c>
      <c r="J391" s="98" t="str">
        <f t="shared" si="24"/>
        <v>Desarrollo del Sistema de Educación Superior</v>
      </c>
      <c r="K391" s="98" t="s">
        <v>412</v>
      </c>
    </row>
    <row r="392" spans="3:11" hidden="1">
      <c r="C392" s="141"/>
      <c r="D392" s="158"/>
      <c r="E392" s="123"/>
      <c r="F392" s="97">
        <f t="shared" si="23"/>
        <v>0</v>
      </c>
      <c r="G392" s="161"/>
      <c r="H392" s="142"/>
      <c r="I392" s="130" t="e">
        <f>VLOOKUP(H392,Presupuesto!$B$11:$C$565,2,0)</f>
        <v>#N/A</v>
      </c>
      <c r="J392" s="98" t="str">
        <f t="shared" si="24"/>
        <v>Desarrollo del Sistema de Educación Superior</v>
      </c>
      <c r="K392" s="98" t="s">
        <v>412</v>
      </c>
    </row>
    <row r="393" spans="3:11" hidden="1">
      <c r="C393" s="141"/>
      <c r="D393" s="158"/>
      <c r="E393" s="123"/>
      <c r="F393" s="97">
        <f t="shared" si="23"/>
        <v>0</v>
      </c>
      <c r="G393" s="161"/>
      <c r="H393" s="142"/>
      <c r="I393" s="130" t="e">
        <f>VLOOKUP(H393,Presupuesto!$B$11:$C$565,2,0)</f>
        <v>#N/A</v>
      </c>
      <c r="J393" s="98" t="str">
        <f t="shared" si="24"/>
        <v>Desarrollo del Sistema de Educación Superior</v>
      </c>
      <c r="K393" s="98" t="s">
        <v>412</v>
      </c>
    </row>
    <row r="394" spans="3:11" hidden="1">
      <c r="C394" s="141"/>
      <c r="D394" s="158"/>
      <c r="E394" s="123"/>
      <c r="F394" s="97">
        <f t="shared" si="23"/>
        <v>0</v>
      </c>
      <c r="G394" s="161"/>
      <c r="H394" s="142"/>
      <c r="I394" s="130" t="e">
        <f>VLOOKUP(H394,Presupuesto!$B$11:$C$565,2,0)</f>
        <v>#N/A</v>
      </c>
      <c r="J394" s="98" t="str">
        <f t="shared" si="24"/>
        <v>Desarrollo del Sistema de Educación Superior</v>
      </c>
      <c r="K394" s="98" t="s">
        <v>412</v>
      </c>
    </row>
    <row r="395" spans="3:11" hidden="1">
      <c r="C395" s="141"/>
      <c r="D395" s="158"/>
      <c r="E395" s="123"/>
      <c r="F395" s="97">
        <f t="shared" si="23"/>
        <v>0</v>
      </c>
      <c r="G395" s="161"/>
      <c r="H395" s="142"/>
      <c r="I395" s="130" t="e">
        <f>VLOOKUP(H395,Presupuesto!$B$11:$C$565,2,0)</f>
        <v>#N/A</v>
      </c>
      <c r="J395" s="98" t="str">
        <f t="shared" si="24"/>
        <v>Desarrollo del Sistema de Educación Superior</v>
      </c>
      <c r="K395" s="98" t="s">
        <v>412</v>
      </c>
    </row>
    <row r="396" spans="3:11" hidden="1">
      <c r="C396" s="141"/>
      <c r="D396" s="158"/>
      <c r="E396" s="123"/>
      <c r="F396" s="97">
        <f t="shared" si="23"/>
        <v>0</v>
      </c>
      <c r="G396" s="161"/>
      <c r="H396" s="142"/>
      <c r="I396" s="130" t="e">
        <f>VLOOKUP(H396,Presupuesto!$B$11:$C$565,2,0)</f>
        <v>#N/A</v>
      </c>
      <c r="J396" s="98" t="str">
        <f t="shared" si="24"/>
        <v>Desarrollo del Sistema de Educación Superior</v>
      </c>
      <c r="K396" s="98" t="s">
        <v>412</v>
      </c>
    </row>
    <row r="397" spans="3:11" hidden="1">
      <c r="C397" s="141"/>
      <c r="D397" s="158"/>
      <c r="E397" s="123"/>
      <c r="F397" s="97">
        <f t="shared" si="23"/>
        <v>0</v>
      </c>
      <c r="G397" s="161"/>
      <c r="H397" s="142"/>
      <c r="I397" s="130" t="e">
        <f>VLOOKUP(H397,Presupuesto!$B$11:$C$565,2,0)</f>
        <v>#N/A</v>
      </c>
      <c r="J397" s="98" t="str">
        <f t="shared" si="24"/>
        <v>Desarrollo del Sistema de Educación Superior</v>
      </c>
      <c r="K397" s="98" t="s">
        <v>412</v>
      </c>
    </row>
    <row r="398" spans="3:11" hidden="1">
      <c r="C398" s="143"/>
      <c r="D398" s="151"/>
      <c r="E398" s="118"/>
      <c r="F398" s="97">
        <f t="shared" si="23"/>
        <v>0</v>
      </c>
      <c r="G398" s="161"/>
      <c r="H398" s="144"/>
      <c r="I398" s="130" t="e">
        <f>VLOOKUP(H398,Presupuesto!$B$11:$C$565,2,0)</f>
        <v>#N/A</v>
      </c>
      <c r="J398" s="98" t="str">
        <f t="shared" si="24"/>
        <v>Desarrollo del Sistema de Educación Superior</v>
      </c>
      <c r="K398" s="98" t="s">
        <v>412</v>
      </c>
    </row>
    <row r="399" spans="3:11" hidden="1">
      <c r="C399" s="143"/>
      <c r="D399" s="151"/>
      <c r="E399" s="118"/>
      <c r="F399" s="97">
        <f t="shared" si="23"/>
        <v>0</v>
      </c>
      <c r="G399" s="161"/>
      <c r="H399" s="144"/>
      <c r="I399" s="130" t="e">
        <f>VLOOKUP(H399,Presupuesto!$B$11:$C$565,2,0)</f>
        <v>#N/A</v>
      </c>
      <c r="J399" s="98" t="str">
        <f t="shared" si="24"/>
        <v>Desarrollo del Sistema de Educación Superior</v>
      </c>
      <c r="K399" s="98" t="s">
        <v>412</v>
      </c>
    </row>
    <row r="400" spans="3:11" hidden="1">
      <c r="C400" s="143"/>
      <c r="D400" s="151"/>
      <c r="E400" s="118"/>
      <c r="F400" s="97">
        <f t="shared" si="23"/>
        <v>0</v>
      </c>
      <c r="G400" s="161"/>
      <c r="H400" s="144"/>
      <c r="I400" s="130" t="e">
        <f>VLOOKUP(H400,Presupuesto!$B$11:$C$565,2,0)</f>
        <v>#N/A</v>
      </c>
      <c r="J400" s="98" t="str">
        <f t="shared" si="24"/>
        <v>Desarrollo del Sistema de Educación Superior</v>
      </c>
      <c r="K400" s="98" t="s">
        <v>412</v>
      </c>
    </row>
    <row r="401" spans="3:11" hidden="1">
      <c r="C401" s="143"/>
      <c r="D401" s="151"/>
      <c r="E401" s="118"/>
      <c r="F401" s="97">
        <f t="shared" si="23"/>
        <v>0</v>
      </c>
      <c r="G401" s="161"/>
      <c r="H401" s="144"/>
      <c r="I401" s="130" t="e">
        <f>VLOOKUP(H401,Presupuesto!$B$11:$C$565,2,0)</f>
        <v>#N/A</v>
      </c>
      <c r="J401" s="98" t="str">
        <f t="shared" si="24"/>
        <v>Desarrollo del Sistema de Educación Superior</v>
      </c>
      <c r="K401" s="98" t="s">
        <v>412</v>
      </c>
    </row>
    <row r="402" spans="3:11" hidden="1">
      <c r="C402" s="143"/>
      <c r="D402" s="151"/>
      <c r="E402" s="118"/>
      <c r="F402" s="97">
        <f t="shared" si="23"/>
        <v>0</v>
      </c>
      <c r="G402" s="161"/>
      <c r="H402" s="144"/>
      <c r="I402" s="130" t="e">
        <f>VLOOKUP(H402,Presupuesto!$B$11:$C$565,2,0)</f>
        <v>#N/A</v>
      </c>
      <c r="J402" s="98" t="str">
        <f t="shared" si="24"/>
        <v>Desarrollo del Sistema de Educación Superior</v>
      </c>
      <c r="K402" s="98" t="s">
        <v>412</v>
      </c>
    </row>
    <row r="403" spans="3:11" hidden="1">
      <c r="C403" s="143"/>
      <c r="D403" s="151"/>
      <c r="E403" s="118"/>
      <c r="F403" s="97">
        <f t="shared" si="23"/>
        <v>0</v>
      </c>
      <c r="G403" s="161"/>
      <c r="H403" s="144"/>
      <c r="I403" s="130" t="e">
        <f>VLOOKUP(H403,Presupuesto!$B$11:$C$565,2,0)</f>
        <v>#N/A</v>
      </c>
      <c r="J403" s="98" t="str">
        <f t="shared" si="24"/>
        <v>Desarrollo del Sistema de Educación Superior</v>
      </c>
      <c r="K403" s="98" t="s">
        <v>412</v>
      </c>
    </row>
    <row r="404" spans="3:11" hidden="1">
      <c r="C404" s="143"/>
      <c r="D404" s="151"/>
      <c r="E404" s="118"/>
      <c r="F404" s="97">
        <f t="shared" si="23"/>
        <v>0</v>
      </c>
      <c r="G404" s="161"/>
      <c r="H404" s="144"/>
      <c r="I404" s="130" t="e">
        <f>VLOOKUP(H404,Presupuesto!$B$11:$C$565,2,0)</f>
        <v>#N/A</v>
      </c>
      <c r="J404" s="98" t="str">
        <f t="shared" si="24"/>
        <v>Desarrollo del Sistema de Educación Superior</v>
      </c>
      <c r="K404" s="98" t="s">
        <v>412</v>
      </c>
    </row>
    <row r="405" spans="3:11" hidden="1">
      <c r="C405" s="143"/>
      <c r="D405" s="151"/>
      <c r="E405" s="118"/>
      <c r="F405" s="97">
        <f t="shared" si="23"/>
        <v>0</v>
      </c>
      <c r="G405" s="161"/>
      <c r="H405" s="144"/>
      <c r="I405" s="130" t="e">
        <f>VLOOKUP(H405,Presupuesto!$B$11:$C$565,2,0)</f>
        <v>#N/A</v>
      </c>
      <c r="J405" s="98" t="str">
        <f t="shared" si="24"/>
        <v>Desarrollo del Sistema de Educación Superior</v>
      </c>
      <c r="K405" s="98" t="s">
        <v>412</v>
      </c>
    </row>
    <row r="406" spans="3:11" hidden="1">
      <c r="C406" s="145"/>
      <c r="D406" s="151"/>
      <c r="E406" s="118"/>
      <c r="F406" s="97">
        <f t="shared" si="23"/>
        <v>0</v>
      </c>
      <c r="G406" s="161"/>
      <c r="H406" s="146"/>
      <c r="I406" s="130" t="e">
        <f>VLOOKUP(H406,Presupuesto!$B$11:$C$565,2,0)</f>
        <v>#N/A</v>
      </c>
      <c r="J406" s="98" t="str">
        <f t="shared" si="24"/>
        <v>Desarrollo del Sistema de Educación Superior</v>
      </c>
      <c r="K406" s="98" t="s">
        <v>403</v>
      </c>
    </row>
    <row r="407" spans="3:11" hidden="1">
      <c r="C407" s="145"/>
      <c r="D407" s="151"/>
      <c r="E407" s="118"/>
      <c r="F407" s="97">
        <f t="shared" si="23"/>
        <v>0</v>
      </c>
      <c r="G407" s="161"/>
      <c r="H407" s="146"/>
      <c r="I407" s="130" t="e">
        <f>VLOOKUP(H407,Presupuesto!$B$11:$C$565,2,0)</f>
        <v>#N/A</v>
      </c>
      <c r="J407" s="98" t="str">
        <f t="shared" si="24"/>
        <v>Desarrollo del Sistema de Educación Superior</v>
      </c>
      <c r="K407" s="98" t="s">
        <v>412</v>
      </c>
    </row>
    <row r="408" spans="3:11" hidden="1">
      <c r="C408" s="145"/>
      <c r="D408" s="151"/>
      <c r="E408" s="118"/>
      <c r="F408" s="97">
        <f t="shared" si="23"/>
        <v>0</v>
      </c>
      <c r="G408" s="161"/>
      <c r="H408" s="146"/>
      <c r="I408" s="130" t="e">
        <f>VLOOKUP(H408,Presupuesto!$B$11:$C$565,2,0)</f>
        <v>#N/A</v>
      </c>
      <c r="J408" s="98" t="str">
        <f t="shared" si="24"/>
        <v>Desarrollo del Sistema de Educación Superior</v>
      </c>
      <c r="K408" s="98" t="s">
        <v>412</v>
      </c>
    </row>
    <row r="409" spans="3:11" hidden="1">
      <c r="C409" s="145"/>
      <c r="D409" s="151"/>
      <c r="E409" s="118"/>
      <c r="F409" s="97">
        <f t="shared" si="23"/>
        <v>0</v>
      </c>
      <c r="G409" s="161"/>
      <c r="H409" s="146"/>
      <c r="I409" s="130" t="e">
        <f>VLOOKUP(H409,Presupuesto!$B$11:$C$565,2,0)</f>
        <v>#N/A</v>
      </c>
      <c r="J409" s="98" t="str">
        <f t="shared" si="24"/>
        <v>Desarrollo del Sistema de Educación Superior</v>
      </c>
      <c r="K409" s="98" t="s">
        <v>412</v>
      </c>
    </row>
    <row r="410" spans="3:11" ht="15.75" hidden="1" thickBot="1">
      <c r="C410" s="147"/>
      <c r="D410" s="159"/>
      <c r="E410" s="103"/>
      <c r="F410" s="105">
        <f t="shared" si="23"/>
        <v>0</v>
      </c>
      <c r="G410" s="162"/>
      <c r="H410" s="148"/>
      <c r="I410" s="132" t="e">
        <f>VLOOKUP(H410,Presupuesto!$B$11:$C$565,2,0)</f>
        <v>#N/A</v>
      </c>
      <c r="J410" s="106" t="str">
        <f t="shared" si="24"/>
        <v>Desarrollo del Sistema de Educación Superior</v>
      </c>
      <c r="K410" s="124" t="s">
        <v>394</v>
      </c>
    </row>
    <row r="412" spans="3:11" ht="15.75" thickBot="1"/>
    <row r="413" spans="3:11" ht="15.75" thickBot="1">
      <c r="C413" s="157" t="s">
        <v>53</v>
      </c>
      <c r="D413" s="368">
        <f>SUM(F420:F454)</f>
        <v>0</v>
      </c>
      <c r="F413" s="70"/>
      <c r="G413" s="79"/>
      <c r="H413" s="70"/>
      <c r="I413" s="70"/>
    </row>
    <row r="414" spans="3:11">
      <c r="C414" s="70"/>
      <c r="D414" s="31"/>
      <c r="E414" s="93"/>
      <c r="F414" s="93"/>
      <c r="G414" s="93"/>
      <c r="H414" s="76"/>
      <c r="I414" s="76"/>
      <c r="J414" s="76"/>
      <c r="K414" s="112"/>
    </row>
    <row r="415" spans="3:11">
      <c r="C415" s="70"/>
      <c r="D415" s="31"/>
      <c r="E415" s="93"/>
      <c r="F415" s="93"/>
      <c r="G415" s="93"/>
      <c r="H415" s="76"/>
      <c r="I415" s="76"/>
      <c r="J415" s="76"/>
      <c r="K415" s="112"/>
    </row>
    <row r="416" spans="3:11" ht="15.75">
      <c r="C416" s="202" t="s">
        <v>392</v>
      </c>
      <c r="D416" s="364"/>
      <c r="E416" s="93"/>
      <c r="F416" s="93"/>
      <c r="G416" s="93"/>
      <c r="H416" s="76"/>
      <c r="I416" s="76"/>
      <c r="J416" s="76"/>
      <c r="K416" s="112"/>
    </row>
    <row r="417" spans="3:11" ht="18.75">
      <c r="C417" s="210" t="e">
        <f>IFERROR(VLOOKUP(D416,'1. Desarrollo e Innov. Curricu.'!$E:$F,2,FALSE),IFERROR(VLOOKUP(D416,'2. Investigación Científica'!$E:$F,2,FALSE),IFERROR(VLOOKUP(D416,'3. Vinculación Univ. Sociedad'!$E:$F,2,FALSE),IFERROR(VLOOKUP(D416,'4. Docencia y Profesorado Univ.'!$E:$F,2,FALSE),IFERROR(VLOOKUP(D416,'5. Estudiantes y Graduados'!$E:$F,2,FALSE),IFERROR(VLOOKUP(D416,'11. Gestion Administrativa'!$E:$F,2,FALSE),IFERROR(VLOOKUP(D416,'13. Gestión Académica'!$E:$F,2,FALSE),IFERROR(VLOOKUP(D416,'8. Asegura. de la Calid. y M'!$E:$F,2,FALSE),IFERROR(VLOOKUP(D416,'6. Gestión del Conocimiento'!$E:$F,2,FALSE),IFERROR(VLOOKUP(D416,'15. Gobernabilidad y Proceso...'!$E:$F,2,FALSE),IFERROR(VLOOKUP(D416,'12. Gestión del Talento Humano'!$E:$F,2,FALSE),IFERROR(VLOOKUP(D416,'14. Internacional... de la E.S.'!$E:$F,2,FALSE),IFERROR(VLOOKUP(D416,'10. Posgrado'!$E:$F,2,FALSE),IFERROR(VLOOKUP(D416,'17. Gestión TIC'!$E:$F,2,FALSE),IFERROR(VLOOKUP(D416,'16. Desa. del Sistema Educ.Sup.'!$E:$F,2,FALSE),IFERROR(VLOOKUP(D416,'9. Cultura de Inno. Insti...'!$E:$F,2,FALSE),VLOOKUP(D416,'7. Lo Esencial de la Reforma U.'!$E:$F,2,0)))))))))))))))))</f>
        <v>#N/A</v>
      </c>
      <c r="D417" s="31"/>
      <c r="E417" s="93"/>
      <c r="F417" s="93"/>
      <c r="G417" s="93"/>
      <c r="H417" s="76"/>
      <c r="I417" s="76"/>
      <c r="J417" s="76"/>
      <c r="K417" s="112"/>
    </row>
    <row r="418" spans="3:11" ht="15.75" thickBot="1">
      <c r="F418" s="93"/>
      <c r="G418" s="76"/>
      <c r="H418" s="76"/>
      <c r="I418" s="76"/>
    </row>
    <row r="419" spans="3:11" ht="30.75" thickBot="1">
      <c r="C419" s="129" t="s">
        <v>44</v>
      </c>
      <c r="D419" s="129" t="s">
        <v>55</v>
      </c>
      <c r="E419" s="136" t="s">
        <v>57</v>
      </c>
      <c r="F419" s="135" t="s">
        <v>27</v>
      </c>
      <c r="G419" s="133" t="s">
        <v>131</v>
      </c>
      <c r="H419" s="136" t="s">
        <v>46</v>
      </c>
      <c r="I419" s="133" t="s">
        <v>132</v>
      </c>
      <c r="J419" s="133" t="s">
        <v>410</v>
      </c>
      <c r="K419" s="133" t="s">
        <v>411</v>
      </c>
    </row>
    <row r="420" spans="3:11" hidden="1">
      <c r="C420" s="220" t="s">
        <v>439</v>
      </c>
      <c r="D420" s="221"/>
      <c r="E420" s="219">
        <f>HLOOKUP(C420,$AH$2:$BU$3,2,0)</f>
        <v>620</v>
      </c>
      <c r="F420" s="97">
        <f t="shared" ref="F420:F454" si="25">D420*E420</f>
        <v>0</v>
      </c>
      <c r="G420" s="161"/>
      <c r="H420" s="142"/>
      <c r="I420" s="130" t="e">
        <f>VLOOKUP(H420,Presupuesto!$B$11:$C$565,2,0)</f>
        <v>#N/A</v>
      </c>
      <c r="J420" s="218" t="s">
        <v>1479</v>
      </c>
      <c r="K420" s="98" t="s">
        <v>394</v>
      </c>
    </row>
    <row r="421" spans="3:11" hidden="1">
      <c r="C421" s="141"/>
      <c r="D421" s="158"/>
      <c r="E421" s="123"/>
      <c r="F421" s="97">
        <f t="shared" si="25"/>
        <v>0</v>
      </c>
      <c r="G421" s="161"/>
      <c r="H421" s="142"/>
      <c r="I421" s="130" t="e">
        <f>VLOOKUP(H421,Presupuesto!$B$11:$C$565,2,0)</f>
        <v>#N/A</v>
      </c>
      <c r="J421" s="98" t="str">
        <f>$J$420</f>
        <v>Desarrollo del Sistema de Educación Superior</v>
      </c>
      <c r="K421" s="98" t="s">
        <v>412</v>
      </c>
    </row>
    <row r="422" spans="3:11" hidden="1">
      <c r="C422" s="141"/>
      <c r="D422" s="158"/>
      <c r="E422" s="123"/>
      <c r="F422" s="97">
        <f t="shared" si="25"/>
        <v>0</v>
      </c>
      <c r="G422" s="161"/>
      <c r="H422" s="142"/>
      <c r="I422" s="130" t="e">
        <f>VLOOKUP(H422,Presupuesto!$B$11:$C$565,2,0)</f>
        <v>#N/A</v>
      </c>
      <c r="J422" s="98" t="str">
        <f t="shared" ref="J422:J454" si="26">$J$420</f>
        <v>Desarrollo del Sistema de Educación Superior</v>
      </c>
      <c r="K422" s="98" t="s">
        <v>412</v>
      </c>
    </row>
    <row r="423" spans="3:11" hidden="1">
      <c r="C423" s="141"/>
      <c r="D423" s="158"/>
      <c r="E423" s="123"/>
      <c r="F423" s="97">
        <f t="shared" si="25"/>
        <v>0</v>
      </c>
      <c r="G423" s="161"/>
      <c r="H423" s="142"/>
      <c r="I423" s="130" t="e">
        <f>VLOOKUP(H423,Presupuesto!$B$11:$C$565,2,0)</f>
        <v>#N/A</v>
      </c>
      <c r="J423" s="98" t="str">
        <f t="shared" si="26"/>
        <v>Desarrollo del Sistema de Educación Superior</v>
      </c>
      <c r="K423" s="98" t="s">
        <v>412</v>
      </c>
    </row>
    <row r="424" spans="3:11" hidden="1">
      <c r="C424" s="141"/>
      <c r="D424" s="158"/>
      <c r="E424" s="123"/>
      <c r="F424" s="97">
        <f t="shared" si="25"/>
        <v>0</v>
      </c>
      <c r="G424" s="161"/>
      <c r="H424" s="142"/>
      <c r="I424" s="130" t="e">
        <f>VLOOKUP(H424,Presupuesto!$B$11:$C$565,2,0)</f>
        <v>#N/A</v>
      </c>
      <c r="J424" s="98" t="str">
        <f t="shared" si="26"/>
        <v>Desarrollo del Sistema de Educación Superior</v>
      </c>
      <c r="K424" s="98" t="s">
        <v>412</v>
      </c>
    </row>
    <row r="425" spans="3:11" hidden="1">
      <c r="C425" s="141"/>
      <c r="D425" s="158"/>
      <c r="E425" s="123"/>
      <c r="F425" s="97">
        <f t="shared" si="25"/>
        <v>0</v>
      </c>
      <c r="G425" s="161"/>
      <c r="H425" s="142"/>
      <c r="I425" s="130" t="e">
        <f>VLOOKUP(H425,Presupuesto!$B$11:$C$565,2,0)</f>
        <v>#N/A</v>
      </c>
      <c r="J425" s="98" t="str">
        <f t="shared" si="26"/>
        <v>Desarrollo del Sistema de Educación Superior</v>
      </c>
      <c r="K425" s="98" t="s">
        <v>401</v>
      </c>
    </row>
    <row r="426" spans="3:11" hidden="1">
      <c r="C426" s="141"/>
      <c r="D426" s="158"/>
      <c r="E426" s="123"/>
      <c r="F426" s="97">
        <f t="shared" si="25"/>
        <v>0</v>
      </c>
      <c r="G426" s="161"/>
      <c r="H426" s="142"/>
      <c r="I426" s="130" t="e">
        <f>VLOOKUP(H426,Presupuesto!$B$11:$C$565,2,0)</f>
        <v>#N/A</v>
      </c>
      <c r="J426" s="98" t="str">
        <f t="shared" si="26"/>
        <v>Desarrollo del Sistema de Educación Superior</v>
      </c>
      <c r="K426" s="98" t="s">
        <v>412</v>
      </c>
    </row>
    <row r="427" spans="3:11" hidden="1">
      <c r="C427" s="141"/>
      <c r="D427" s="158"/>
      <c r="E427" s="123"/>
      <c r="F427" s="97">
        <f t="shared" si="25"/>
        <v>0</v>
      </c>
      <c r="G427" s="161"/>
      <c r="H427" s="142"/>
      <c r="I427" s="130" t="e">
        <f>VLOOKUP(H427,Presupuesto!$B$11:$C$565,2,0)</f>
        <v>#N/A</v>
      </c>
      <c r="J427" s="98" t="str">
        <f t="shared" si="26"/>
        <v>Desarrollo del Sistema de Educación Superior</v>
      </c>
      <c r="K427" s="98" t="s">
        <v>412</v>
      </c>
    </row>
    <row r="428" spans="3:11" hidden="1">
      <c r="C428" s="141"/>
      <c r="D428" s="158"/>
      <c r="E428" s="123"/>
      <c r="F428" s="97">
        <f t="shared" si="25"/>
        <v>0</v>
      </c>
      <c r="G428" s="161"/>
      <c r="H428" s="142"/>
      <c r="I428" s="130" t="e">
        <f>VLOOKUP(H428,Presupuesto!$B$11:$C$565,2,0)</f>
        <v>#N/A</v>
      </c>
      <c r="J428" s="98" t="str">
        <f t="shared" si="26"/>
        <v>Desarrollo del Sistema de Educación Superior</v>
      </c>
      <c r="K428" s="98" t="s">
        <v>412</v>
      </c>
    </row>
    <row r="429" spans="3:11" hidden="1">
      <c r="C429" s="141"/>
      <c r="D429" s="158"/>
      <c r="E429" s="123"/>
      <c r="F429" s="97">
        <f t="shared" si="25"/>
        <v>0</v>
      </c>
      <c r="G429" s="161"/>
      <c r="H429" s="142"/>
      <c r="I429" s="130" t="e">
        <f>VLOOKUP(H429,Presupuesto!$B$11:$C$565,2,0)</f>
        <v>#N/A</v>
      </c>
      <c r="J429" s="98" t="str">
        <f t="shared" si="26"/>
        <v>Desarrollo del Sistema de Educación Superior</v>
      </c>
      <c r="K429" s="98" t="s">
        <v>412</v>
      </c>
    </row>
    <row r="430" spans="3:11" hidden="1">
      <c r="C430" s="141"/>
      <c r="D430" s="158"/>
      <c r="E430" s="123"/>
      <c r="F430" s="97">
        <f t="shared" si="25"/>
        <v>0</v>
      </c>
      <c r="G430" s="161"/>
      <c r="H430" s="142"/>
      <c r="I430" s="130" t="e">
        <f>VLOOKUP(H430,Presupuesto!$B$11:$C$565,2,0)</f>
        <v>#N/A</v>
      </c>
      <c r="J430" s="98" t="str">
        <f t="shared" si="26"/>
        <v>Desarrollo del Sistema de Educación Superior</v>
      </c>
      <c r="K430" s="98" t="s">
        <v>412</v>
      </c>
    </row>
    <row r="431" spans="3:11" hidden="1">
      <c r="C431" s="141"/>
      <c r="D431" s="158"/>
      <c r="E431" s="123"/>
      <c r="F431" s="97">
        <f t="shared" si="25"/>
        <v>0</v>
      </c>
      <c r="G431" s="161"/>
      <c r="H431" s="142"/>
      <c r="I431" s="130" t="e">
        <f>VLOOKUP(H431,Presupuesto!$B$11:$C$565,2,0)</f>
        <v>#N/A</v>
      </c>
      <c r="J431" s="98" t="str">
        <f t="shared" si="26"/>
        <v>Desarrollo del Sistema de Educación Superior</v>
      </c>
      <c r="K431" s="98" t="s">
        <v>412</v>
      </c>
    </row>
    <row r="432" spans="3:11" hidden="1">
      <c r="C432" s="141"/>
      <c r="D432" s="158"/>
      <c r="E432" s="123"/>
      <c r="F432" s="97">
        <f t="shared" si="25"/>
        <v>0</v>
      </c>
      <c r="G432" s="161"/>
      <c r="H432" s="142"/>
      <c r="I432" s="130" t="e">
        <f>VLOOKUP(H432,Presupuesto!$B$11:$C$565,2,0)</f>
        <v>#N/A</v>
      </c>
      <c r="J432" s="98" t="str">
        <f t="shared" si="26"/>
        <v>Desarrollo del Sistema de Educación Superior</v>
      </c>
      <c r="K432" s="98" t="s">
        <v>412</v>
      </c>
    </row>
    <row r="433" spans="3:11" hidden="1">
      <c r="C433" s="141"/>
      <c r="D433" s="158"/>
      <c r="E433" s="123"/>
      <c r="F433" s="97">
        <f t="shared" si="25"/>
        <v>0</v>
      </c>
      <c r="G433" s="161"/>
      <c r="H433" s="142"/>
      <c r="I433" s="130" t="e">
        <f>VLOOKUP(H433,Presupuesto!$B$11:$C$565,2,0)</f>
        <v>#N/A</v>
      </c>
      <c r="J433" s="98" t="str">
        <f t="shared" si="26"/>
        <v>Desarrollo del Sistema de Educación Superior</v>
      </c>
      <c r="K433" s="98" t="s">
        <v>412</v>
      </c>
    </row>
    <row r="434" spans="3:11" hidden="1">
      <c r="C434" s="141"/>
      <c r="D434" s="158"/>
      <c r="E434" s="123"/>
      <c r="F434" s="97">
        <f t="shared" si="25"/>
        <v>0</v>
      </c>
      <c r="G434" s="161"/>
      <c r="H434" s="142"/>
      <c r="I434" s="130" t="e">
        <f>VLOOKUP(H434,Presupuesto!$B$11:$C$565,2,0)</f>
        <v>#N/A</v>
      </c>
      <c r="J434" s="98" t="str">
        <f t="shared" si="26"/>
        <v>Desarrollo del Sistema de Educación Superior</v>
      </c>
      <c r="K434" s="98" t="s">
        <v>412</v>
      </c>
    </row>
    <row r="435" spans="3:11" hidden="1">
      <c r="C435" s="141"/>
      <c r="D435" s="158"/>
      <c r="E435" s="123"/>
      <c r="F435" s="97">
        <f t="shared" si="25"/>
        <v>0</v>
      </c>
      <c r="G435" s="161"/>
      <c r="H435" s="142"/>
      <c r="I435" s="130" t="e">
        <f>VLOOKUP(H435,Presupuesto!$B$11:$C$565,2,0)</f>
        <v>#N/A</v>
      </c>
      <c r="J435" s="98" t="str">
        <f t="shared" si="26"/>
        <v>Desarrollo del Sistema de Educación Superior</v>
      </c>
      <c r="K435" s="98" t="s">
        <v>412</v>
      </c>
    </row>
    <row r="436" spans="3:11" hidden="1">
      <c r="C436" s="141"/>
      <c r="D436" s="158"/>
      <c r="E436" s="123"/>
      <c r="F436" s="97">
        <f t="shared" si="25"/>
        <v>0</v>
      </c>
      <c r="G436" s="161"/>
      <c r="H436" s="142"/>
      <c r="I436" s="130" t="e">
        <f>VLOOKUP(H436,Presupuesto!$B$11:$C$565,2,0)</f>
        <v>#N/A</v>
      </c>
      <c r="J436" s="98" t="str">
        <f t="shared" si="26"/>
        <v>Desarrollo del Sistema de Educación Superior</v>
      </c>
      <c r="K436" s="98" t="s">
        <v>412</v>
      </c>
    </row>
    <row r="437" spans="3:11" hidden="1">
      <c r="C437" s="141"/>
      <c r="D437" s="158"/>
      <c r="E437" s="123"/>
      <c r="F437" s="97">
        <f t="shared" si="25"/>
        <v>0</v>
      </c>
      <c r="G437" s="161"/>
      <c r="H437" s="142"/>
      <c r="I437" s="130" t="e">
        <f>VLOOKUP(H437,Presupuesto!$B$11:$C$565,2,0)</f>
        <v>#N/A</v>
      </c>
      <c r="J437" s="98" t="str">
        <f t="shared" si="26"/>
        <v>Desarrollo del Sistema de Educación Superior</v>
      </c>
      <c r="K437" s="98" t="s">
        <v>412</v>
      </c>
    </row>
    <row r="438" spans="3:11" hidden="1">
      <c r="C438" s="141"/>
      <c r="D438" s="158"/>
      <c r="E438" s="123"/>
      <c r="F438" s="97">
        <f t="shared" si="25"/>
        <v>0</v>
      </c>
      <c r="G438" s="161"/>
      <c r="H438" s="142"/>
      <c r="I438" s="130" t="e">
        <f>VLOOKUP(H438,Presupuesto!$B$11:$C$565,2,0)</f>
        <v>#N/A</v>
      </c>
      <c r="J438" s="98" t="str">
        <f t="shared" si="26"/>
        <v>Desarrollo del Sistema de Educación Superior</v>
      </c>
      <c r="K438" s="98" t="s">
        <v>412</v>
      </c>
    </row>
    <row r="439" spans="3:11" hidden="1">
      <c r="C439" s="141"/>
      <c r="D439" s="158"/>
      <c r="E439" s="123"/>
      <c r="F439" s="97">
        <f t="shared" si="25"/>
        <v>0</v>
      </c>
      <c r="G439" s="161"/>
      <c r="H439" s="142"/>
      <c r="I439" s="130" t="e">
        <f>VLOOKUP(H439,Presupuesto!$B$11:$C$565,2,0)</f>
        <v>#N/A</v>
      </c>
      <c r="J439" s="98" t="str">
        <f t="shared" si="26"/>
        <v>Desarrollo del Sistema de Educación Superior</v>
      </c>
      <c r="K439" s="98" t="s">
        <v>412</v>
      </c>
    </row>
    <row r="440" spans="3:11" hidden="1">
      <c r="C440" s="141"/>
      <c r="D440" s="158"/>
      <c r="E440" s="123"/>
      <c r="F440" s="97">
        <f t="shared" si="25"/>
        <v>0</v>
      </c>
      <c r="G440" s="161"/>
      <c r="H440" s="142"/>
      <c r="I440" s="130" t="e">
        <f>VLOOKUP(H440,Presupuesto!$B$11:$C$565,2,0)</f>
        <v>#N/A</v>
      </c>
      <c r="J440" s="98" t="str">
        <f t="shared" si="26"/>
        <v>Desarrollo del Sistema de Educación Superior</v>
      </c>
      <c r="K440" s="98" t="s">
        <v>412</v>
      </c>
    </row>
    <row r="441" spans="3:11" hidden="1">
      <c r="C441" s="141"/>
      <c r="D441" s="158"/>
      <c r="E441" s="123"/>
      <c r="F441" s="97">
        <f t="shared" si="25"/>
        <v>0</v>
      </c>
      <c r="G441" s="161"/>
      <c r="H441" s="142"/>
      <c r="I441" s="130" t="e">
        <f>VLOOKUP(H441,Presupuesto!$B$11:$C$565,2,0)</f>
        <v>#N/A</v>
      </c>
      <c r="J441" s="98" t="str">
        <f t="shared" si="26"/>
        <v>Desarrollo del Sistema de Educación Superior</v>
      </c>
      <c r="K441" s="98" t="s">
        <v>412</v>
      </c>
    </row>
    <row r="442" spans="3:11" hidden="1">
      <c r="C442" s="143"/>
      <c r="D442" s="151"/>
      <c r="E442" s="118"/>
      <c r="F442" s="97">
        <f t="shared" si="25"/>
        <v>0</v>
      </c>
      <c r="G442" s="161"/>
      <c r="H442" s="144"/>
      <c r="I442" s="130" t="e">
        <f>VLOOKUP(H442,Presupuesto!$B$11:$C$565,2,0)</f>
        <v>#N/A</v>
      </c>
      <c r="J442" s="98" t="str">
        <f t="shared" si="26"/>
        <v>Desarrollo del Sistema de Educación Superior</v>
      </c>
      <c r="K442" s="98" t="s">
        <v>412</v>
      </c>
    </row>
    <row r="443" spans="3:11" hidden="1">
      <c r="C443" s="143"/>
      <c r="D443" s="151"/>
      <c r="E443" s="118"/>
      <c r="F443" s="97">
        <f t="shared" si="25"/>
        <v>0</v>
      </c>
      <c r="G443" s="161"/>
      <c r="H443" s="144"/>
      <c r="I443" s="130" t="e">
        <f>VLOOKUP(H443,Presupuesto!$B$11:$C$565,2,0)</f>
        <v>#N/A</v>
      </c>
      <c r="J443" s="98" t="str">
        <f t="shared" si="26"/>
        <v>Desarrollo del Sistema de Educación Superior</v>
      </c>
      <c r="K443" s="98" t="s">
        <v>412</v>
      </c>
    </row>
    <row r="444" spans="3:11" hidden="1">
      <c r="C444" s="143"/>
      <c r="D444" s="151"/>
      <c r="E444" s="118"/>
      <c r="F444" s="97">
        <f t="shared" si="25"/>
        <v>0</v>
      </c>
      <c r="G444" s="161"/>
      <c r="H444" s="144"/>
      <c r="I444" s="130" t="e">
        <f>VLOOKUP(H444,Presupuesto!$B$11:$C$565,2,0)</f>
        <v>#N/A</v>
      </c>
      <c r="J444" s="98" t="str">
        <f t="shared" si="26"/>
        <v>Desarrollo del Sistema de Educación Superior</v>
      </c>
      <c r="K444" s="98" t="s">
        <v>412</v>
      </c>
    </row>
    <row r="445" spans="3:11" hidden="1">
      <c r="C445" s="143"/>
      <c r="D445" s="151"/>
      <c r="E445" s="118"/>
      <c r="F445" s="97">
        <f t="shared" si="25"/>
        <v>0</v>
      </c>
      <c r="G445" s="161"/>
      <c r="H445" s="144"/>
      <c r="I445" s="130" t="e">
        <f>VLOOKUP(H445,Presupuesto!$B$11:$C$565,2,0)</f>
        <v>#N/A</v>
      </c>
      <c r="J445" s="98" t="str">
        <f t="shared" si="26"/>
        <v>Desarrollo del Sistema de Educación Superior</v>
      </c>
      <c r="K445" s="98" t="s">
        <v>412</v>
      </c>
    </row>
    <row r="446" spans="3:11" hidden="1">
      <c r="C446" s="143"/>
      <c r="D446" s="151"/>
      <c r="E446" s="118"/>
      <c r="F446" s="97">
        <f t="shared" si="25"/>
        <v>0</v>
      </c>
      <c r="G446" s="161"/>
      <c r="H446" s="144"/>
      <c r="I446" s="130" t="e">
        <f>VLOOKUP(H446,Presupuesto!$B$11:$C$565,2,0)</f>
        <v>#N/A</v>
      </c>
      <c r="J446" s="98" t="str">
        <f t="shared" si="26"/>
        <v>Desarrollo del Sistema de Educación Superior</v>
      </c>
      <c r="K446" s="98" t="s">
        <v>412</v>
      </c>
    </row>
    <row r="447" spans="3:11" hidden="1">
      <c r="C447" s="143"/>
      <c r="D447" s="151"/>
      <c r="E447" s="118"/>
      <c r="F447" s="97">
        <f t="shared" si="25"/>
        <v>0</v>
      </c>
      <c r="G447" s="161"/>
      <c r="H447" s="144"/>
      <c r="I447" s="130" t="e">
        <f>VLOOKUP(H447,Presupuesto!$B$11:$C$565,2,0)</f>
        <v>#N/A</v>
      </c>
      <c r="J447" s="98" t="str">
        <f t="shared" si="26"/>
        <v>Desarrollo del Sistema de Educación Superior</v>
      </c>
      <c r="K447" s="98" t="s">
        <v>412</v>
      </c>
    </row>
    <row r="448" spans="3:11" hidden="1">
      <c r="C448" s="143"/>
      <c r="D448" s="151"/>
      <c r="E448" s="118"/>
      <c r="F448" s="97">
        <f t="shared" si="25"/>
        <v>0</v>
      </c>
      <c r="G448" s="161"/>
      <c r="H448" s="144"/>
      <c r="I448" s="130" t="e">
        <f>VLOOKUP(H448,Presupuesto!$B$11:$C$565,2,0)</f>
        <v>#N/A</v>
      </c>
      <c r="J448" s="98" t="str">
        <f t="shared" si="26"/>
        <v>Desarrollo del Sistema de Educación Superior</v>
      </c>
      <c r="K448" s="98" t="s">
        <v>412</v>
      </c>
    </row>
    <row r="449" spans="3:11" hidden="1">
      <c r="C449" s="143"/>
      <c r="D449" s="151"/>
      <c r="E449" s="118"/>
      <c r="F449" s="97">
        <f t="shared" si="25"/>
        <v>0</v>
      </c>
      <c r="G449" s="161"/>
      <c r="H449" s="144"/>
      <c r="I449" s="130" t="e">
        <f>VLOOKUP(H449,Presupuesto!$B$11:$C$565,2,0)</f>
        <v>#N/A</v>
      </c>
      <c r="J449" s="98" t="str">
        <f t="shared" si="26"/>
        <v>Desarrollo del Sistema de Educación Superior</v>
      </c>
      <c r="K449" s="98" t="s">
        <v>412</v>
      </c>
    </row>
    <row r="450" spans="3:11" hidden="1">
      <c r="C450" s="145"/>
      <c r="D450" s="151"/>
      <c r="E450" s="118"/>
      <c r="F450" s="97">
        <f t="shared" si="25"/>
        <v>0</v>
      </c>
      <c r="G450" s="161"/>
      <c r="H450" s="146"/>
      <c r="I450" s="130" t="e">
        <f>VLOOKUP(H450,Presupuesto!$B$11:$C$565,2,0)</f>
        <v>#N/A</v>
      </c>
      <c r="J450" s="98" t="str">
        <f t="shared" si="26"/>
        <v>Desarrollo del Sistema de Educación Superior</v>
      </c>
      <c r="K450" s="98" t="s">
        <v>403</v>
      </c>
    </row>
    <row r="451" spans="3:11" hidden="1">
      <c r="C451" s="145"/>
      <c r="D451" s="151"/>
      <c r="E451" s="118"/>
      <c r="F451" s="97">
        <f t="shared" si="25"/>
        <v>0</v>
      </c>
      <c r="G451" s="161"/>
      <c r="H451" s="146"/>
      <c r="I451" s="130" t="e">
        <f>VLOOKUP(H451,Presupuesto!$B$11:$C$565,2,0)</f>
        <v>#N/A</v>
      </c>
      <c r="J451" s="98" t="str">
        <f t="shared" si="26"/>
        <v>Desarrollo del Sistema de Educación Superior</v>
      </c>
      <c r="K451" s="98" t="s">
        <v>412</v>
      </c>
    </row>
    <row r="452" spans="3:11" hidden="1">
      <c r="C452" s="145"/>
      <c r="D452" s="151"/>
      <c r="E452" s="118"/>
      <c r="F452" s="97">
        <f t="shared" si="25"/>
        <v>0</v>
      </c>
      <c r="G452" s="161"/>
      <c r="H452" s="146"/>
      <c r="I452" s="130" t="e">
        <f>VLOOKUP(H452,Presupuesto!$B$11:$C$565,2,0)</f>
        <v>#N/A</v>
      </c>
      <c r="J452" s="98" t="str">
        <f t="shared" si="26"/>
        <v>Desarrollo del Sistema de Educación Superior</v>
      </c>
      <c r="K452" s="98" t="s">
        <v>412</v>
      </c>
    </row>
    <row r="453" spans="3:11" hidden="1">
      <c r="C453" s="145"/>
      <c r="D453" s="151"/>
      <c r="E453" s="118"/>
      <c r="F453" s="97">
        <f t="shared" si="25"/>
        <v>0</v>
      </c>
      <c r="G453" s="161"/>
      <c r="H453" s="146"/>
      <c r="I453" s="130" t="e">
        <f>VLOOKUP(H453,Presupuesto!$B$11:$C$565,2,0)</f>
        <v>#N/A</v>
      </c>
      <c r="J453" s="98" t="str">
        <f t="shared" si="26"/>
        <v>Desarrollo del Sistema de Educación Superior</v>
      </c>
      <c r="K453" s="98" t="s">
        <v>412</v>
      </c>
    </row>
    <row r="454" spans="3:11" ht="15.75" hidden="1" thickBot="1">
      <c r="C454" s="147"/>
      <c r="D454" s="159"/>
      <c r="E454" s="103"/>
      <c r="F454" s="105">
        <f t="shared" si="25"/>
        <v>0</v>
      </c>
      <c r="G454" s="162"/>
      <c r="H454" s="148"/>
      <c r="I454" s="132" t="e">
        <f>VLOOKUP(H454,Presupuesto!$B$11:$C$565,2,0)</f>
        <v>#N/A</v>
      </c>
      <c r="J454" s="106" t="str">
        <f t="shared" si="26"/>
        <v>Desarrollo del Sistema de Educación Superior</v>
      </c>
      <c r="K454" s="124" t="s">
        <v>394</v>
      </c>
    </row>
    <row r="456" spans="3:11" ht="15.75" thickBot="1">
      <c r="F456" s="90"/>
      <c r="G456" s="89"/>
      <c r="H456" s="90"/>
      <c r="I456" s="90"/>
    </row>
    <row r="457" spans="3:11" ht="15.75" thickBot="1">
      <c r="C457" s="157" t="s">
        <v>53</v>
      </c>
      <c r="D457" s="368">
        <f>SUM(F464:F498)</f>
        <v>0</v>
      </c>
      <c r="F457" s="70"/>
      <c r="G457" s="79"/>
      <c r="H457" s="70"/>
      <c r="I457" s="70"/>
    </row>
    <row r="458" spans="3:11">
      <c r="C458" s="70"/>
      <c r="D458" s="31"/>
      <c r="E458" s="93"/>
      <c r="F458" s="93"/>
      <c r="G458" s="93"/>
      <c r="H458" s="76"/>
      <c r="I458" s="76"/>
      <c r="J458" s="76"/>
      <c r="K458" s="112"/>
    </row>
    <row r="459" spans="3:11">
      <c r="C459" s="70"/>
      <c r="D459" s="31"/>
      <c r="E459" s="93"/>
      <c r="F459" s="93"/>
      <c r="G459" s="93"/>
      <c r="H459" s="76"/>
      <c r="I459" s="76"/>
      <c r="J459" s="76"/>
      <c r="K459" s="112"/>
    </row>
    <row r="460" spans="3:11" ht="15.75">
      <c r="C460" s="202" t="s">
        <v>392</v>
      </c>
      <c r="D460" s="364"/>
      <c r="E460" s="93"/>
      <c r="F460" s="93"/>
      <c r="G460" s="93"/>
      <c r="H460" s="76"/>
      <c r="I460" s="76"/>
      <c r="J460" s="76"/>
      <c r="K460" s="112"/>
    </row>
    <row r="461" spans="3:11" ht="18.75">
      <c r="C461" s="210" t="e">
        <f>IFERROR(VLOOKUP(D460,'1. Desarrollo e Innov. Curricu.'!$E:$F,2,FALSE),IFERROR(VLOOKUP(D460,'2. Investigación Científica'!$E:$F,2,FALSE),IFERROR(VLOOKUP(D460,'3. Vinculación Univ. Sociedad'!$E:$F,2,FALSE),IFERROR(VLOOKUP(D460,'4. Docencia y Profesorado Univ.'!$E:$F,2,FALSE),IFERROR(VLOOKUP(D460,'5. Estudiantes y Graduados'!$E:$F,2,FALSE),IFERROR(VLOOKUP(D460,'11. Gestion Administrativa'!$E:$F,2,FALSE),IFERROR(VLOOKUP(D460,'13. Gestión Académica'!$E:$F,2,FALSE),IFERROR(VLOOKUP(D460,'8. Asegura. de la Calid. y M'!$E:$F,2,FALSE),IFERROR(VLOOKUP(D460,'6. Gestión del Conocimiento'!$E:$F,2,FALSE),IFERROR(VLOOKUP(D460,'15. Gobernabilidad y Proceso...'!$E:$F,2,FALSE),IFERROR(VLOOKUP(D460,'12. Gestión del Talento Humano'!$E:$F,2,FALSE),IFERROR(VLOOKUP(D460,'14. Internacional... de la E.S.'!$E:$F,2,FALSE),IFERROR(VLOOKUP(D460,'10. Posgrado'!$E:$F,2,FALSE),IFERROR(VLOOKUP(D460,'17. Gestión TIC'!$E:$F,2,FALSE),IFERROR(VLOOKUP(D460,'16. Desa. del Sistema Educ.Sup.'!$E:$F,2,FALSE),IFERROR(VLOOKUP(D460,'9. Cultura de Inno. Insti...'!$E:$F,2,FALSE),VLOOKUP(D460,'7. Lo Esencial de la Reforma U.'!$E:$F,2,0)))))))))))))))))</f>
        <v>#N/A</v>
      </c>
      <c r="D461" s="31"/>
      <c r="E461" s="93"/>
      <c r="F461" s="93"/>
      <c r="G461" s="93"/>
      <c r="H461" s="76"/>
      <c r="I461" s="76"/>
      <c r="J461" s="76"/>
      <c r="K461" s="112"/>
    </row>
    <row r="462" spans="3:11" ht="15.75" thickBot="1">
      <c r="F462" s="93"/>
      <c r="G462" s="76"/>
      <c r="H462" s="76"/>
      <c r="I462" s="76"/>
    </row>
    <row r="463" spans="3:11" ht="30.75" thickBot="1">
      <c r="C463" s="129" t="s">
        <v>44</v>
      </c>
      <c r="D463" s="129" t="s">
        <v>55</v>
      </c>
      <c r="E463" s="136" t="s">
        <v>57</v>
      </c>
      <c r="F463" s="135" t="s">
        <v>27</v>
      </c>
      <c r="G463" s="133" t="s">
        <v>131</v>
      </c>
      <c r="H463" s="136" t="s">
        <v>46</v>
      </c>
      <c r="I463" s="133" t="s">
        <v>132</v>
      </c>
      <c r="J463" s="133" t="s">
        <v>410</v>
      </c>
      <c r="K463" s="133" t="s">
        <v>411</v>
      </c>
    </row>
    <row r="464" spans="3:11" hidden="1">
      <c r="C464" s="220" t="s">
        <v>439</v>
      </c>
      <c r="D464" s="221"/>
      <c r="E464" s="219">
        <f>HLOOKUP(C464,$AH$2:$BU$3,2,0)</f>
        <v>620</v>
      </c>
      <c r="F464" s="97">
        <f t="shared" ref="F464:F498" si="27">D464*E464</f>
        <v>0</v>
      </c>
      <c r="G464" s="161"/>
      <c r="H464" s="142"/>
      <c r="I464" s="130" t="e">
        <f>VLOOKUP(H464,Presupuesto!$B$11:$C$565,2,0)</f>
        <v>#N/A</v>
      </c>
      <c r="J464" s="218" t="s">
        <v>1479</v>
      </c>
      <c r="K464" s="98" t="s">
        <v>394</v>
      </c>
    </row>
    <row r="465" spans="3:11" hidden="1">
      <c r="C465" s="141"/>
      <c r="D465" s="158"/>
      <c r="E465" s="123"/>
      <c r="F465" s="97">
        <f t="shared" si="27"/>
        <v>0</v>
      </c>
      <c r="G465" s="161"/>
      <c r="H465" s="142"/>
      <c r="I465" s="130" t="e">
        <f>VLOOKUP(H465,Presupuesto!$B$11:$C$565,2,0)</f>
        <v>#N/A</v>
      </c>
      <c r="J465" s="98" t="str">
        <f>$J$464</f>
        <v>Desarrollo del Sistema de Educación Superior</v>
      </c>
      <c r="K465" s="98" t="s">
        <v>412</v>
      </c>
    </row>
    <row r="466" spans="3:11" hidden="1">
      <c r="C466" s="141"/>
      <c r="D466" s="158"/>
      <c r="E466" s="123"/>
      <c r="F466" s="97">
        <f t="shared" si="27"/>
        <v>0</v>
      </c>
      <c r="G466" s="161"/>
      <c r="H466" s="142"/>
      <c r="I466" s="130" t="e">
        <f>VLOOKUP(H466,Presupuesto!$B$11:$C$565,2,0)</f>
        <v>#N/A</v>
      </c>
      <c r="J466" s="98" t="str">
        <f t="shared" ref="J466:J498" si="28">$J$464</f>
        <v>Desarrollo del Sistema de Educación Superior</v>
      </c>
      <c r="K466" s="98" t="s">
        <v>412</v>
      </c>
    </row>
    <row r="467" spans="3:11" hidden="1">
      <c r="C467" s="141"/>
      <c r="D467" s="158"/>
      <c r="E467" s="123"/>
      <c r="F467" s="97">
        <f t="shared" si="27"/>
        <v>0</v>
      </c>
      <c r="G467" s="161"/>
      <c r="H467" s="142"/>
      <c r="I467" s="130" t="e">
        <f>VLOOKUP(H467,Presupuesto!$B$11:$C$565,2,0)</f>
        <v>#N/A</v>
      </c>
      <c r="J467" s="98" t="str">
        <f t="shared" si="28"/>
        <v>Desarrollo del Sistema de Educación Superior</v>
      </c>
      <c r="K467" s="98" t="s">
        <v>412</v>
      </c>
    </row>
    <row r="468" spans="3:11" hidden="1">
      <c r="C468" s="141"/>
      <c r="D468" s="158"/>
      <c r="E468" s="123"/>
      <c r="F468" s="97">
        <f t="shared" si="27"/>
        <v>0</v>
      </c>
      <c r="G468" s="161"/>
      <c r="H468" s="142"/>
      <c r="I468" s="130" t="e">
        <f>VLOOKUP(H468,Presupuesto!$B$11:$C$565,2,0)</f>
        <v>#N/A</v>
      </c>
      <c r="J468" s="98" t="str">
        <f t="shared" si="28"/>
        <v>Desarrollo del Sistema de Educación Superior</v>
      </c>
      <c r="K468" s="98" t="s">
        <v>412</v>
      </c>
    </row>
    <row r="469" spans="3:11" hidden="1">
      <c r="C469" s="141"/>
      <c r="D469" s="158"/>
      <c r="E469" s="123"/>
      <c r="F469" s="97">
        <f t="shared" si="27"/>
        <v>0</v>
      </c>
      <c r="G469" s="161"/>
      <c r="H469" s="142"/>
      <c r="I469" s="130" t="e">
        <f>VLOOKUP(H469,Presupuesto!$B$11:$C$565,2,0)</f>
        <v>#N/A</v>
      </c>
      <c r="J469" s="98" t="str">
        <f t="shared" si="28"/>
        <v>Desarrollo del Sistema de Educación Superior</v>
      </c>
      <c r="K469" s="98" t="s">
        <v>401</v>
      </c>
    </row>
    <row r="470" spans="3:11" hidden="1">
      <c r="C470" s="141"/>
      <c r="D470" s="158"/>
      <c r="E470" s="123"/>
      <c r="F470" s="97">
        <f t="shared" si="27"/>
        <v>0</v>
      </c>
      <c r="G470" s="161"/>
      <c r="H470" s="142"/>
      <c r="I470" s="130" t="e">
        <f>VLOOKUP(H470,Presupuesto!$B$11:$C$565,2,0)</f>
        <v>#N/A</v>
      </c>
      <c r="J470" s="98" t="str">
        <f t="shared" si="28"/>
        <v>Desarrollo del Sistema de Educación Superior</v>
      </c>
      <c r="K470" s="98" t="s">
        <v>412</v>
      </c>
    </row>
    <row r="471" spans="3:11" hidden="1">
      <c r="C471" s="141"/>
      <c r="D471" s="158"/>
      <c r="E471" s="123"/>
      <c r="F471" s="97">
        <f t="shared" si="27"/>
        <v>0</v>
      </c>
      <c r="G471" s="161"/>
      <c r="H471" s="142"/>
      <c r="I471" s="130" t="e">
        <f>VLOOKUP(H471,Presupuesto!$B$11:$C$565,2,0)</f>
        <v>#N/A</v>
      </c>
      <c r="J471" s="98" t="str">
        <f t="shared" si="28"/>
        <v>Desarrollo del Sistema de Educación Superior</v>
      </c>
      <c r="K471" s="98" t="s">
        <v>412</v>
      </c>
    </row>
    <row r="472" spans="3:11" hidden="1">
      <c r="C472" s="141"/>
      <c r="D472" s="158"/>
      <c r="E472" s="123"/>
      <c r="F472" s="97">
        <f t="shared" si="27"/>
        <v>0</v>
      </c>
      <c r="G472" s="161"/>
      <c r="H472" s="142"/>
      <c r="I472" s="130" t="e">
        <f>VLOOKUP(H472,Presupuesto!$B$11:$C$565,2,0)</f>
        <v>#N/A</v>
      </c>
      <c r="J472" s="98" t="str">
        <f t="shared" si="28"/>
        <v>Desarrollo del Sistema de Educación Superior</v>
      </c>
      <c r="K472" s="98" t="s">
        <v>412</v>
      </c>
    </row>
    <row r="473" spans="3:11" hidden="1">
      <c r="C473" s="141"/>
      <c r="D473" s="158"/>
      <c r="E473" s="123"/>
      <c r="F473" s="97">
        <f t="shared" si="27"/>
        <v>0</v>
      </c>
      <c r="G473" s="161"/>
      <c r="H473" s="142"/>
      <c r="I473" s="130" t="e">
        <f>VLOOKUP(H473,Presupuesto!$B$11:$C$565,2,0)</f>
        <v>#N/A</v>
      </c>
      <c r="J473" s="98" t="str">
        <f t="shared" si="28"/>
        <v>Desarrollo del Sistema de Educación Superior</v>
      </c>
      <c r="K473" s="98" t="s">
        <v>412</v>
      </c>
    </row>
    <row r="474" spans="3:11" hidden="1">
      <c r="C474" s="141"/>
      <c r="D474" s="158"/>
      <c r="E474" s="123"/>
      <c r="F474" s="97">
        <f t="shared" si="27"/>
        <v>0</v>
      </c>
      <c r="G474" s="161"/>
      <c r="H474" s="142"/>
      <c r="I474" s="130" t="e">
        <f>VLOOKUP(H474,Presupuesto!$B$11:$C$565,2,0)</f>
        <v>#N/A</v>
      </c>
      <c r="J474" s="98" t="str">
        <f t="shared" si="28"/>
        <v>Desarrollo del Sistema de Educación Superior</v>
      </c>
      <c r="K474" s="98" t="s">
        <v>412</v>
      </c>
    </row>
    <row r="475" spans="3:11" hidden="1">
      <c r="C475" s="141"/>
      <c r="D475" s="158"/>
      <c r="E475" s="123"/>
      <c r="F475" s="97">
        <f t="shared" si="27"/>
        <v>0</v>
      </c>
      <c r="G475" s="161"/>
      <c r="H475" s="142"/>
      <c r="I475" s="130" t="e">
        <f>VLOOKUP(H475,Presupuesto!$B$11:$C$565,2,0)</f>
        <v>#N/A</v>
      </c>
      <c r="J475" s="98" t="str">
        <f t="shared" si="28"/>
        <v>Desarrollo del Sistema de Educación Superior</v>
      </c>
      <c r="K475" s="98" t="s">
        <v>412</v>
      </c>
    </row>
    <row r="476" spans="3:11" hidden="1">
      <c r="C476" s="141"/>
      <c r="D476" s="158"/>
      <c r="E476" s="123"/>
      <c r="F476" s="97">
        <f t="shared" si="27"/>
        <v>0</v>
      </c>
      <c r="G476" s="161"/>
      <c r="H476" s="142"/>
      <c r="I476" s="130" t="e">
        <f>VLOOKUP(H476,Presupuesto!$B$11:$C$565,2,0)</f>
        <v>#N/A</v>
      </c>
      <c r="J476" s="98" t="str">
        <f t="shared" si="28"/>
        <v>Desarrollo del Sistema de Educación Superior</v>
      </c>
      <c r="K476" s="98" t="s">
        <v>412</v>
      </c>
    </row>
    <row r="477" spans="3:11" hidden="1">
      <c r="C477" s="141"/>
      <c r="D477" s="158"/>
      <c r="E477" s="123"/>
      <c r="F477" s="97">
        <f t="shared" si="27"/>
        <v>0</v>
      </c>
      <c r="G477" s="161"/>
      <c r="H477" s="142"/>
      <c r="I477" s="130" t="e">
        <f>VLOOKUP(H477,Presupuesto!$B$11:$C$565,2,0)</f>
        <v>#N/A</v>
      </c>
      <c r="J477" s="98" t="str">
        <f t="shared" si="28"/>
        <v>Desarrollo del Sistema de Educación Superior</v>
      </c>
      <c r="K477" s="98" t="s">
        <v>412</v>
      </c>
    </row>
    <row r="478" spans="3:11" hidden="1">
      <c r="C478" s="141"/>
      <c r="D478" s="158"/>
      <c r="E478" s="123"/>
      <c r="F478" s="97">
        <f t="shared" si="27"/>
        <v>0</v>
      </c>
      <c r="G478" s="161"/>
      <c r="H478" s="142"/>
      <c r="I478" s="130" t="e">
        <f>VLOOKUP(H478,Presupuesto!$B$11:$C$565,2,0)</f>
        <v>#N/A</v>
      </c>
      <c r="J478" s="98" t="str">
        <f t="shared" si="28"/>
        <v>Desarrollo del Sistema de Educación Superior</v>
      </c>
      <c r="K478" s="98" t="s">
        <v>412</v>
      </c>
    </row>
    <row r="479" spans="3:11" hidden="1">
      <c r="C479" s="141"/>
      <c r="D479" s="158"/>
      <c r="E479" s="123"/>
      <c r="F479" s="97">
        <f t="shared" si="27"/>
        <v>0</v>
      </c>
      <c r="G479" s="161"/>
      <c r="H479" s="142"/>
      <c r="I479" s="130" t="e">
        <f>VLOOKUP(H479,Presupuesto!$B$11:$C$565,2,0)</f>
        <v>#N/A</v>
      </c>
      <c r="J479" s="98" t="str">
        <f t="shared" si="28"/>
        <v>Desarrollo del Sistema de Educación Superior</v>
      </c>
      <c r="K479" s="98" t="s">
        <v>412</v>
      </c>
    </row>
    <row r="480" spans="3:11" hidden="1">
      <c r="C480" s="141"/>
      <c r="D480" s="158"/>
      <c r="E480" s="123"/>
      <c r="F480" s="97">
        <f t="shared" si="27"/>
        <v>0</v>
      </c>
      <c r="G480" s="161"/>
      <c r="H480" s="142"/>
      <c r="I480" s="130" t="e">
        <f>VLOOKUP(H480,Presupuesto!$B$11:$C$565,2,0)</f>
        <v>#N/A</v>
      </c>
      <c r="J480" s="98" t="str">
        <f t="shared" si="28"/>
        <v>Desarrollo del Sistema de Educación Superior</v>
      </c>
      <c r="K480" s="98" t="s">
        <v>412</v>
      </c>
    </row>
    <row r="481" spans="3:11" hidden="1">
      <c r="C481" s="141"/>
      <c r="D481" s="158"/>
      <c r="E481" s="123"/>
      <c r="F481" s="97">
        <f t="shared" si="27"/>
        <v>0</v>
      </c>
      <c r="G481" s="161"/>
      <c r="H481" s="142"/>
      <c r="I481" s="130" t="e">
        <f>VLOOKUP(H481,Presupuesto!$B$11:$C$565,2,0)</f>
        <v>#N/A</v>
      </c>
      <c r="J481" s="98" t="str">
        <f t="shared" si="28"/>
        <v>Desarrollo del Sistema de Educación Superior</v>
      </c>
      <c r="K481" s="98" t="s">
        <v>412</v>
      </c>
    </row>
    <row r="482" spans="3:11" hidden="1">
      <c r="C482" s="141"/>
      <c r="D482" s="158"/>
      <c r="E482" s="123"/>
      <c r="F482" s="97">
        <f t="shared" si="27"/>
        <v>0</v>
      </c>
      <c r="G482" s="161"/>
      <c r="H482" s="142"/>
      <c r="I482" s="130" t="e">
        <f>VLOOKUP(H482,Presupuesto!$B$11:$C$565,2,0)</f>
        <v>#N/A</v>
      </c>
      <c r="J482" s="98" t="str">
        <f t="shared" si="28"/>
        <v>Desarrollo del Sistema de Educación Superior</v>
      </c>
      <c r="K482" s="98" t="s">
        <v>412</v>
      </c>
    </row>
    <row r="483" spans="3:11" hidden="1">
      <c r="C483" s="141"/>
      <c r="D483" s="158"/>
      <c r="E483" s="123"/>
      <c r="F483" s="97">
        <f t="shared" si="27"/>
        <v>0</v>
      </c>
      <c r="G483" s="161"/>
      <c r="H483" s="142"/>
      <c r="I483" s="130" t="e">
        <f>VLOOKUP(H483,Presupuesto!$B$11:$C$565,2,0)</f>
        <v>#N/A</v>
      </c>
      <c r="J483" s="98" t="str">
        <f t="shared" si="28"/>
        <v>Desarrollo del Sistema de Educación Superior</v>
      </c>
      <c r="K483" s="98" t="s">
        <v>412</v>
      </c>
    </row>
    <row r="484" spans="3:11" hidden="1">
      <c r="C484" s="141"/>
      <c r="D484" s="158"/>
      <c r="E484" s="123"/>
      <c r="F484" s="97">
        <f t="shared" si="27"/>
        <v>0</v>
      </c>
      <c r="G484" s="161"/>
      <c r="H484" s="142"/>
      <c r="I484" s="130" t="e">
        <f>VLOOKUP(H484,Presupuesto!$B$11:$C$565,2,0)</f>
        <v>#N/A</v>
      </c>
      <c r="J484" s="98" t="str">
        <f t="shared" si="28"/>
        <v>Desarrollo del Sistema de Educación Superior</v>
      </c>
      <c r="K484" s="98" t="s">
        <v>412</v>
      </c>
    </row>
    <row r="485" spans="3:11" hidden="1">
      <c r="C485" s="141"/>
      <c r="D485" s="158"/>
      <c r="E485" s="123"/>
      <c r="F485" s="97">
        <f t="shared" si="27"/>
        <v>0</v>
      </c>
      <c r="G485" s="161"/>
      <c r="H485" s="142"/>
      <c r="I485" s="130" t="e">
        <f>VLOOKUP(H485,Presupuesto!$B$11:$C$565,2,0)</f>
        <v>#N/A</v>
      </c>
      <c r="J485" s="98" t="str">
        <f t="shared" si="28"/>
        <v>Desarrollo del Sistema de Educación Superior</v>
      </c>
      <c r="K485" s="98" t="s">
        <v>412</v>
      </c>
    </row>
    <row r="486" spans="3:11" hidden="1">
      <c r="C486" s="143"/>
      <c r="D486" s="151"/>
      <c r="E486" s="118"/>
      <c r="F486" s="97">
        <f t="shared" si="27"/>
        <v>0</v>
      </c>
      <c r="G486" s="161"/>
      <c r="H486" s="144"/>
      <c r="I486" s="130" t="e">
        <f>VLOOKUP(H486,Presupuesto!$B$11:$C$565,2,0)</f>
        <v>#N/A</v>
      </c>
      <c r="J486" s="98" t="str">
        <f t="shared" si="28"/>
        <v>Desarrollo del Sistema de Educación Superior</v>
      </c>
      <c r="K486" s="98" t="s">
        <v>412</v>
      </c>
    </row>
    <row r="487" spans="3:11" hidden="1">
      <c r="C487" s="143"/>
      <c r="D487" s="151"/>
      <c r="E487" s="118"/>
      <c r="F487" s="97">
        <f t="shared" si="27"/>
        <v>0</v>
      </c>
      <c r="G487" s="161"/>
      <c r="H487" s="144"/>
      <c r="I487" s="130" t="e">
        <f>VLOOKUP(H487,Presupuesto!$B$11:$C$565,2,0)</f>
        <v>#N/A</v>
      </c>
      <c r="J487" s="98" t="str">
        <f t="shared" si="28"/>
        <v>Desarrollo del Sistema de Educación Superior</v>
      </c>
      <c r="K487" s="98" t="s">
        <v>412</v>
      </c>
    </row>
    <row r="488" spans="3:11" hidden="1">
      <c r="C488" s="143"/>
      <c r="D488" s="151"/>
      <c r="E488" s="118"/>
      <c r="F488" s="97">
        <f t="shared" si="27"/>
        <v>0</v>
      </c>
      <c r="G488" s="161"/>
      <c r="H488" s="144"/>
      <c r="I488" s="130" t="e">
        <f>VLOOKUP(H488,Presupuesto!$B$11:$C$565,2,0)</f>
        <v>#N/A</v>
      </c>
      <c r="J488" s="98" t="str">
        <f t="shared" si="28"/>
        <v>Desarrollo del Sistema de Educación Superior</v>
      </c>
      <c r="K488" s="98" t="s">
        <v>412</v>
      </c>
    </row>
    <row r="489" spans="3:11" hidden="1">
      <c r="C489" s="143"/>
      <c r="D489" s="151"/>
      <c r="E489" s="118"/>
      <c r="F489" s="97">
        <f t="shared" si="27"/>
        <v>0</v>
      </c>
      <c r="G489" s="161"/>
      <c r="H489" s="144"/>
      <c r="I489" s="130" t="e">
        <f>VLOOKUP(H489,Presupuesto!$B$11:$C$565,2,0)</f>
        <v>#N/A</v>
      </c>
      <c r="J489" s="98" t="str">
        <f t="shared" si="28"/>
        <v>Desarrollo del Sistema de Educación Superior</v>
      </c>
      <c r="K489" s="98" t="s">
        <v>412</v>
      </c>
    </row>
    <row r="490" spans="3:11" hidden="1">
      <c r="C490" s="143"/>
      <c r="D490" s="151"/>
      <c r="E490" s="118"/>
      <c r="F490" s="97">
        <f t="shared" si="27"/>
        <v>0</v>
      </c>
      <c r="G490" s="161"/>
      <c r="H490" s="144"/>
      <c r="I490" s="130" t="e">
        <f>VLOOKUP(H490,Presupuesto!$B$11:$C$565,2,0)</f>
        <v>#N/A</v>
      </c>
      <c r="J490" s="98" t="str">
        <f t="shared" si="28"/>
        <v>Desarrollo del Sistema de Educación Superior</v>
      </c>
      <c r="K490" s="98" t="s">
        <v>412</v>
      </c>
    </row>
    <row r="491" spans="3:11" hidden="1">
      <c r="C491" s="143"/>
      <c r="D491" s="151"/>
      <c r="E491" s="118"/>
      <c r="F491" s="97">
        <f t="shared" si="27"/>
        <v>0</v>
      </c>
      <c r="G491" s="161"/>
      <c r="H491" s="144"/>
      <c r="I491" s="130" t="e">
        <f>VLOOKUP(H491,Presupuesto!$B$11:$C$565,2,0)</f>
        <v>#N/A</v>
      </c>
      <c r="J491" s="98" t="str">
        <f t="shared" si="28"/>
        <v>Desarrollo del Sistema de Educación Superior</v>
      </c>
      <c r="K491" s="98" t="s">
        <v>412</v>
      </c>
    </row>
    <row r="492" spans="3:11" hidden="1">
      <c r="C492" s="143"/>
      <c r="D492" s="151"/>
      <c r="E492" s="118"/>
      <c r="F492" s="97">
        <f t="shared" si="27"/>
        <v>0</v>
      </c>
      <c r="G492" s="161"/>
      <c r="H492" s="144"/>
      <c r="I492" s="130" t="e">
        <f>VLOOKUP(H492,Presupuesto!$B$11:$C$565,2,0)</f>
        <v>#N/A</v>
      </c>
      <c r="J492" s="98" t="str">
        <f t="shared" si="28"/>
        <v>Desarrollo del Sistema de Educación Superior</v>
      </c>
      <c r="K492" s="98" t="s">
        <v>412</v>
      </c>
    </row>
    <row r="493" spans="3:11" hidden="1">
      <c r="C493" s="143"/>
      <c r="D493" s="151"/>
      <c r="E493" s="118"/>
      <c r="F493" s="97">
        <f t="shared" si="27"/>
        <v>0</v>
      </c>
      <c r="G493" s="161"/>
      <c r="H493" s="144"/>
      <c r="I493" s="130" t="e">
        <f>VLOOKUP(H493,Presupuesto!$B$11:$C$565,2,0)</f>
        <v>#N/A</v>
      </c>
      <c r="J493" s="98" t="str">
        <f t="shared" si="28"/>
        <v>Desarrollo del Sistema de Educación Superior</v>
      </c>
      <c r="K493" s="98" t="s">
        <v>412</v>
      </c>
    </row>
    <row r="494" spans="3:11" hidden="1">
      <c r="C494" s="145"/>
      <c r="D494" s="151"/>
      <c r="E494" s="118"/>
      <c r="F494" s="97">
        <f t="shared" si="27"/>
        <v>0</v>
      </c>
      <c r="G494" s="161"/>
      <c r="H494" s="146"/>
      <c r="I494" s="130" t="e">
        <f>VLOOKUP(H494,Presupuesto!$B$11:$C$565,2,0)</f>
        <v>#N/A</v>
      </c>
      <c r="J494" s="98" t="str">
        <f t="shared" si="28"/>
        <v>Desarrollo del Sistema de Educación Superior</v>
      </c>
      <c r="K494" s="98" t="s">
        <v>403</v>
      </c>
    </row>
    <row r="495" spans="3:11" hidden="1">
      <c r="C495" s="145"/>
      <c r="D495" s="151"/>
      <c r="E495" s="118"/>
      <c r="F495" s="97">
        <f t="shared" si="27"/>
        <v>0</v>
      </c>
      <c r="G495" s="161"/>
      <c r="H495" s="146"/>
      <c r="I495" s="130" t="e">
        <f>VLOOKUP(H495,Presupuesto!$B$11:$C$565,2,0)</f>
        <v>#N/A</v>
      </c>
      <c r="J495" s="98" t="str">
        <f t="shared" si="28"/>
        <v>Desarrollo del Sistema de Educación Superior</v>
      </c>
      <c r="K495" s="98" t="s">
        <v>412</v>
      </c>
    </row>
    <row r="496" spans="3:11" hidden="1">
      <c r="C496" s="145"/>
      <c r="D496" s="151"/>
      <c r="E496" s="118"/>
      <c r="F496" s="97">
        <f t="shared" si="27"/>
        <v>0</v>
      </c>
      <c r="G496" s="161"/>
      <c r="H496" s="146"/>
      <c r="I496" s="130" t="e">
        <f>VLOOKUP(H496,Presupuesto!$B$11:$C$565,2,0)</f>
        <v>#N/A</v>
      </c>
      <c r="J496" s="98" t="str">
        <f t="shared" si="28"/>
        <v>Desarrollo del Sistema de Educación Superior</v>
      </c>
      <c r="K496" s="98" t="s">
        <v>412</v>
      </c>
    </row>
    <row r="497" spans="3:11" hidden="1">
      <c r="C497" s="145"/>
      <c r="D497" s="151"/>
      <c r="E497" s="118"/>
      <c r="F497" s="97">
        <f t="shared" si="27"/>
        <v>0</v>
      </c>
      <c r="G497" s="161"/>
      <c r="H497" s="146"/>
      <c r="I497" s="130" t="e">
        <f>VLOOKUP(H497,Presupuesto!$B$11:$C$565,2,0)</f>
        <v>#N/A</v>
      </c>
      <c r="J497" s="98" t="str">
        <f t="shared" si="28"/>
        <v>Desarrollo del Sistema de Educación Superior</v>
      </c>
      <c r="K497" s="98" t="s">
        <v>412</v>
      </c>
    </row>
    <row r="498" spans="3:11" ht="15.75" hidden="1" thickBot="1">
      <c r="C498" s="147"/>
      <c r="D498" s="159"/>
      <c r="E498" s="103"/>
      <c r="F498" s="105">
        <f t="shared" si="27"/>
        <v>0</v>
      </c>
      <c r="G498" s="162"/>
      <c r="H498" s="148"/>
      <c r="I498" s="132" t="e">
        <f>VLOOKUP(H498,Presupuesto!$B$11:$C$565,2,0)</f>
        <v>#N/A</v>
      </c>
      <c r="J498" s="106" t="str">
        <f t="shared" si="28"/>
        <v>Desarrollo del Sistema de Educación Superior</v>
      </c>
      <c r="K498" s="124" t="s">
        <v>394</v>
      </c>
    </row>
    <row r="500" spans="3:11" ht="15.75" thickBot="1"/>
    <row r="501" spans="3:11" ht="15.75" thickBot="1">
      <c r="C501" s="157" t="s">
        <v>53</v>
      </c>
      <c r="D501" s="368">
        <f>SUM(F508:F542)</f>
        <v>0</v>
      </c>
      <c r="F501" s="70"/>
      <c r="G501" s="79"/>
      <c r="H501" s="70"/>
      <c r="I501" s="70"/>
    </row>
    <row r="502" spans="3:11">
      <c r="C502" s="70"/>
      <c r="D502" s="31"/>
      <c r="E502" s="93"/>
      <c r="F502" s="93"/>
      <c r="G502" s="93"/>
      <c r="H502" s="76"/>
      <c r="I502" s="76"/>
      <c r="J502" s="76"/>
      <c r="K502" s="112"/>
    </row>
    <row r="503" spans="3:11">
      <c r="C503" s="70"/>
      <c r="D503" s="31"/>
      <c r="E503" s="93"/>
      <c r="F503" s="93"/>
      <c r="G503" s="93"/>
      <c r="H503" s="76"/>
      <c r="I503" s="76"/>
      <c r="J503" s="76"/>
      <c r="K503" s="112"/>
    </row>
    <row r="504" spans="3:11" ht="15.75">
      <c r="C504" s="202" t="s">
        <v>392</v>
      </c>
      <c r="D504" s="364"/>
      <c r="E504" s="93"/>
      <c r="F504" s="93"/>
      <c r="G504" s="93"/>
      <c r="H504" s="76"/>
      <c r="I504" s="76"/>
      <c r="J504" s="76"/>
      <c r="K504" s="112"/>
    </row>
    <row r="505" spans="3:11" ht="18.75">
      <c r="C505" s="210" t="e">
        <f>IFERROR(VLOOKUP(D504,'1. Desarrollo e Innov. Curricu.'!$E:$F,2,FALSE),IFERROR(VLOOKUP(D504,'2. Investigación Científica'!$E:$F,2,FALSE),IFERROR(VLOOKUP(D504,'3. Vinculación Univ. Sociedad'!$E:$F,2,FALSE),IFERROR(VLOOKUP(D504,'4. Docencia y Profesorado Univ.'!$E:$F,2,FALSE),IFERROR(VLOOKUP(D504,'5. Estudiantes y Graduados'!$E:$F,2,FALSE),IFERROR(VLOOKUP(D504,'11. Gestion Administrativa'!$E:$F,2,FALSE),IFERROR(VLOOKUP(D504,'13. Gestión Académica'!$E:$F,2,FALSE),IFERROR(VLOOKUP(D504,'8. Asegura. de la Calid. y M'!$E:$F,2,FALSE),IFERROR(VLOOKUP(D504,'6. Gestión del Conocimiento'!$E:$F,2,FALSE),IFERROR(VLOOKUP(D504,'15. Gobernabilidad y Proceso...'!$E:$F,2,FALSE),IFERROR(VLOOKUP(D504,'12. Gestión del Talento Humano'!$E:$F,2,FALSE),IFERROR(VLOOKUP(D504,'14. Internacional... de la E.S.'!$E:$F,2,FALSE),IFERROR(VLOOKUP(D504,'10. Posgrado'!$E:$F,2,FALSE),IFERROR(VLOOKUP(D504,'17. Gestión TIC'!$E:$F,2,FALSE),IFERROR(VLOOKUP(D504,'16. Desa. del Sistema Educ.Sup.'!$E:$F,2,FALSE),IFERROR(VLOOKUP(D504,'9. Cultura de Inno. Insti...'!$E:$F,2,FALSE),VLOOKUP(D504,'7. Lo Esencial de la Reforma U.'!$E:$F,2,0)))))))))))))))))</f>
        <v>#N/A</v>
      </c>
      <c r="D505" s="31"/>
      <c r="E505" s="93"/>
      <c r="F505" s="93"/>
      <c r="G505" s="93"/>
      <c r="H505" s="76"/>
      <c r="I505" s="76"/>
      <c r="J505" s="76"/>
      <c r="K505" s="112"/>
    </row>
    <row r="506" spans="3:11" ht="15.75" thickBot="1">
      <c r="F506" s="93"/>
      <c r="G506" s="76"/>
      <c r="H506" s="76"/>
      <c r="I506" s="76"/>
    </row>
    <row r="507" spans="3:11" ht="30.75" thickBot="1">
      <c r="C507" s="129" t="s">
        <v>44</v>
      </c>
      <c r="D507" s="129" t="s">
        <v>55</v>
      </c>
      <c r="E507" s="136" t="s">
        <v>57</v>
      </c>
      <c r="F507" s="135" t="s">
        <v>27</v>
      </c>
      <c r="G507" s="133" t="s">
        <v>131</v>
      </c>
      <c r="H507" s="136" t="s">
        <v>46</v>
      </c>
      <c r="I507" s="133" t="s">
        <v>132</v>
      </c>
      <c r="J507" s="133" t="s">
        <v>410</v>
      </c>
      <c r="K507" s="133" t="s">
        <v>411</v>
      </c>
    </row>
    <row r="508" spans="3:11" hidden="1">
      <c r="C508" s="220" t="s">
        <v>439</v>
      </c>
      <c r="D508" s="221"/>
      <c r="E508" s="219">
        <f>HLOOKUP(C508,$AH$2:$BU$3,2,0)</f>
        <v>620</v>
      </c>
      <c r="F508" s="97">
        <f t="shared" ref="F508:F542" si="29">D508*E508</f>
        <v>0</v>
      </c>
      <c r="G508" s="161"/>
      <c r="H508" s="142"/>
      <c r="I508" s="130" t="e">
        <f>VLOOKUP(H508,Presupuesto!$B$11:$C$565,2,0)</f>
        <v>#N/A</v>
      </c>
      <c r="J508" s="218" t="s">
        <v>1479</v>
      </c>
      <c r="K508" s="98" t="s">
        <v>394</v>
      </c>
    </row>
    <row r="509" spans="3:11" hidden="1">
      <c r="C509" s="141"/>
      <c r="D509" s="158"/>
      <c r="E509" s="123"/>
      <c r="F509" s="97">
        <f t="shared" si="29"/>
        <v>0</v>
      </c>
      <c r="G509" s="161"/>
      <c r="H509" s="142"/>
      <c r="I509" s="130" t="e">
        <f>VLOOKUP(H509,Presupuesto!$B$11:$C$565,2,0)</f>
        <v>#N/A</v>
      </c>
      <c r="J509" s="98" t="str">
        <f>$J$508</f>
        <v>Desarrollo del Sistema de Educación Superior</v>
      </c>
      <c r="K509" s="98" t="s">
        <v>412</v>
      </c>
    </row>
    <row r="510" spans="3:11" hidden="1">
      <c r="C510" s="141"/>
      <c r="D510" s="158"/>
      <c r="E510" s="123"/>
      <c r="F510" s="97">
        <f t="shared" si="29"/>
        <v>0</v>
      </c>
      <c r="G510" s="161"/>
      <c r="H510" s="142"/>
      <c r="I510" s="130" t="e">
        <f>VLOOKUP(H510,Presupuesto!$B$11:$C$565,2,0)</f>
        <v>#N/A</v>
      </c>
      <c r="J510" s="98" t="str">
        <f t="shared" ref="J510:J542" si="30">$J$508</f>
        <v>Desarrollo del Sistema de Educación Superior</v>
      </c>
      <c r="K510" s="98" t="s">
        <v>412</v>
      </c>
    </row>
    <row r="511" spans="3:11" hidden="1">
      <c r="C511" s="141"/>
      <c r="D511" s="158"/>
      <c r="E511" s="123"/>
      <c r="F511" s="97">
        <f t="shared" si="29"/>
        <v>0</v>
      </c>
      <c r="G511" s="161"/>
      <c r="H511" s="142"/>
      <c r="I511" s="130" t="e">
        <f>VLOOKUP(H511,Presupuesto!$B$11:$C$565,2,0)</f>
        <v>#N/A</v>
      </c>
      <c r="J511" s="98" t="str">
        <f t="shared" si="30"/>
        <v>Desarrollo del Sistema de Educación Superior</v>
      </c>
      <c r="K511" s="98" t="s">
        <v>412</v>
      </c>
    </row>
    <row r="512" spans="3:11" hidden="1">
      <c r="C512" s="141"/>
      <c r="D512" s="158"/>
      <c r="E512" s="123"/>
      <c r="F512" s="97">
        <f t="shared" si="29"/>
        <v>0</v>
      </c>
      <c r="G512" s="161"/>
      <c r="H512" s="142"/>
      <c r="I512" s="130" t="e">
        <f>VLOOKUP(H512,Presupuesto!$B$11:$C$565,2,0)</f>
        <v>#N/A</v>
      </c>
      <c r="J512" s="98" t="str">
        <f t="shared" si="30"/>
        <v>Desarrollo del Sistema de Educación Superior</v>
      </c>
      <c r="K512" s="98" t="s">
        <v>412</v>
      </c>
    </row>
    <row r="513" spans="3:11" hidden="1">
      <c r="C513" s="141"/>
      <c r="D513" s="158"/>
      <c r="E513" s="123"/>
      <c r="F513" s="97">
        <f t="shared" si="29"/>
        <v>0</v>
      </c>
      <c r="G513" s="161"/>
      <c r="H513" s="142"/>
      <c r="I513" s="130" t="e">
        <f>VLOOKUP(H513,Presupuesto!$B$11:$C$565,2,0)</f>
        <v>#N/A</v>
      </c>
      <c r="J513" s="98" t="str">
        <f t="shared" si="30"/>
        <v>Desarrollo del Sistema de Educación Superior</v>
      </c>
      <c r="K513" s="98" t="s">
        <v>401</v>
      </c>
    </row>
    <row r="514" spans="3:11" hidden="1">
      <c r="C514" s="141"/>
      <c r="D514" s="158"/>
      <c r="E514" s="123"/>
      <c r="F514" s="97">
        <f t="shared" si="29"/>
        <v>0</v>
      </c>
      <c r="G514" s="161"/>
      <c r="H514" s="142"/>
      <c r="I514" s="130" t="e">
        <f>VLOOKUP(H514,Presupuesto!$B$11:$C$565,2,0)</f>
        <v>#N/A</v>
      </c>
      <c r="J514" s="98" t="str">
        <f t="shared" si="30"/>
        <v>Desarrollo del Sistema de Educación Superior</v>
      </c>
      <c r="K514" s="98" t="s">
        <v>412</v>
      </c>
    </row>
    <row r="515" spans="3:11" hidden="1">
      <c r="C515" s="141"/>
      <c r="D515" s="158"/>
      <c r="E515" s="123"/>
      <c r="F515" s="97">
        <f t="shared" si="29"/>
        <v>0</v>
      </c>
      <c r="G515" s="161"/>
      <c r="H515" s="142"/>
      <c r="I515" s="130" t="e">
        <f>VLOOKUP(H515,Presupuesto!$B$11:$C$565,2,0)</f>
        <v>#N/A</v>
      </c>
      <c r="J515" s="98" t="str">
        <f t="shared" si="30"/>
        <v>Desarrollo del Sistema de Educación Superior</v>
      </c>
      <c r="K515" s="98" t="s">
        <v>412</v>
      </c>
    </row>
    <row r="516" spans="3:11" hidden="1">
      <c r="C516" s="141"/>
      <c r="D516" s="158"/>
      <c r="E516" s="123"/>
      <c r="F516" s="97">
        <f t="shared" si="29"/>
        <v>0</v>
      </c>
      <c r="G516" s="161"/>
      <c r="H516" s="142"/>
      <c r="I516" s="130" t="e">
        <f>VLOOKUP(H516,Presupuesto!$B$11:$C$565,2,0)</f>
        <v>#N/A</v>
      </c>
      <c r="J516" s="98" t="str">
        <f t="shared" si="30"/>
        <v>Desarrollo del Sistema de Educación Superior</v>
      </c>
      <c r="K516" s="98" t="s">
        <v>412</v>
      </c>
    </row>
    <row r="517" spans="3:11" hidden="1">
      <c r="C517" s="141"/>
      <c r="D517" s="158"/>
      <c r="E517" s="123"/>
      <c r="F517" s="97">
        <f t="shared" si="29"/>
        <v>0</v>
      </c>
      <c r="G517" s="161"/>
      <c r="H517" s="142"/>
      <c r="I517" s="130" t="e">
        <f>VLOOKUP(H517,Presupuesto!$B$11:$C$565,2,0)</f>
        <v>#N/A</v>
      </c>
      <c r="J517" s="98" t="str">
        <f t="shared" si="30"/>
        <v>Desarrollo del Sistema de Educación Superior</v>
      </c>
      <c r="K517" s="98" t="s">
        <v>412</v>
      </c>
    </row>
    <row r="518" spans="3:11" hidden="1">
      <c r="C518" s="141"/>
      <c r="D518" s="158"/>
      <c r="E518" s="123"/>
      <c r="F518" s="97">
        <f t="shared" si="29"/>
        <v>0</v>
      </c>
      <c r="G518" s="161"/>
      <c r="H518" s="142"/>
      <c r="I518" s="130" t="e">
        <f>VLOOKUP(H518,Presupuesto!$B$11:$C$565,2,0)</f>
        <v>#N/A</v>
      </c>
      <c r="J518" s="98" t="str">
        <f t="shared" si="30"/>
        <v>Desarrollo del Sistema de Educación Superior</v>
      </c>
      <c r="K518" s="98" t="s">
        <v>412</v>
      </c>
    </row>
    <row r="519" spans="3:11" hidden="1">
      <c r="C519" s="141"/>
      <c r="D519" s="158"/>
      <c r="E519" s="123"/>
      <c r="F519" s="97">
        <f t="shared" si="29"/>
        <v>0</v>
      </c>
      <c r="G519" s="161"/>
      <c r="H519" s="142"/>
      <c r="I519" s="130" t="e">
        <f>VLOOKUP(H519,Presupuesto!$B$11:$C$565,2,0)</f>
        <v>#N/A</v>
      </c>
      <c r="J519" s="98" t="str">
        <f t="shared" si="30"/>
        <v>Desarrollo del Sistema de Educación Superior</v>
      </c>
      <c r="K519" s="98" t="s">
        <v>412</v>
      </c>
    </row>
    <row r="520" spans="3:11" hidden="1">
      <c r="C520" s="141"/>
      <c r="D520" s="158"/>
      <c r="E520" s="123"/>
      <c r="F520" s="97">
        <f t="shared" si="29"/>
        <v>0</v>
      </c>
      <c r="G520" s="161"/>
      <c r="H520" s="142"/>
      <c r="I520" s="130" t="e">
        <f>VLOOKUP(H520,Presupuesto!$B$11:$C$565,2,0)</f>
        <v>#N/A</v>
      </c>
      <c r="J520" s="98" t="str">
        <f t="shared" si="30"/>
        <v>Desarrollo del Sistema de Educación Superior</v>
      </c>
      <c r="K520" s="98" t="s">
        <v>412</v>
      </c>
    </row>
    <row r="521" spans="3:11" hidden="1">
      <c r="C521" s="141"/>
      <c r="D521" s="158"/>
      <c r="E521" s="123"/>
      <c r="F521" s="97">
        <f t="shared" si="29"/>
        <v>0</v>
      </c>
      <c r="G521" s="161"/>
      <c r="H521" s="142"/>
      <c r="I521" s="130" t="e">
        <f>VLOOKUP(H521,Presupuesto!$B$11:$C$565,2,0)</f>
        <v>#N/A</v>
      </c>
      <c r="J521" s="98" t="str">
        <f t="shared" si="30"/>
        <v>Desarrollo del Sistema de Educación Superior</v>
      </c>
      <c r="K521" s="98" t="s">
        <v>412</v>
      </c>
    </row>
    <row r="522" spans="3:11" hidden="1">
      <c r="C522" s="141"/>
      <c r="D522" s="158"/>
      <c r="E522" s="123"/>
      <c r="F522" s="97">
        <f t="shared" si="29"/>
        <v>0</v>
      </c>
      <c r="G522" s="161"/>
      <c r="H522" s="142"/>
      <c r="I522" s="130" t="e">
        <f>VLOOKUP(H522,Presupuesto!$B$11:$C$565,2,0)</f>
        <v>#N/A</v>
      </c>
      <c r="J522" s="98" t="str">
        <f t="shared" si="30"/>
        <v>Desarrollo del Sistema de Educación Superior</v>
      </c>
      <c r="K522" s="98" t="s">
        <v>412</v>
      </c>
    </row>
    <row r="523" spans="3:11" hidden="1">
      <c r="C523" s="141"/>
      <c r="D523" s="158"/>
      <c r="E523" s="123"/>
      <c r="F523" s="97">
        <f t="shared" si="29"/>
        <v>0</v>
      </c>
      <c r="G523" s="161"/>
      <c r="H523" s="142"/>
      <c r="I523" s="130" t="e">
        <f>VLOOKUP(H523,Presupuesto!$B$11:$C$565,2,0)</f>
        <v>#N/A</v>
      </c>
      <c r="J523" s="98" t="str">
        <f t="shared" si="30"/>
        <v>Desarrollo del Sistema de Educación Superior</v>
      </c>
      <c r="K523" s="98" t="s">
        <v>412</v>
      </c>
    </row>
    <row r="524" spans="3:11" hidden="1">
      <c r="C524" s="141"/>
      <c r="D524" s="158"/>
      <c r="E524" s="123"/>
      <c r="F524" s="97">
        <f t="shared" si="29"/>
        <v>0</v>
      </c>
      <c r="G524" s="161"/>
      <c r="H524" s="142"/>
      <c r="I524" s="130" t="e">
        <f>VLOOKUP(H524,Presupuesto!$B$11:$C$565,2,0)</f>
        <v>#N/A</v>
      </c>
      <c r="J524" s="98" t="str">
        <f t="shared" si="30"/>
        <v>Desarrollo del Sistema de Educación Superior</v>
      </c>
      <c r="K524" s="98" t="s">
        <v>412</v>
      </c>
    </row>
    <row r="525" spans="3:11" hidden="1">
      <c r="C525" s="141"/>
      <c r="D525" s="158"/>
      <c r="E525" s="123"/>
      <c r="F525" s="97">
        <f t="shared" si="29"/>
        <v>0</v>
      </c>
      <c r="G525" s="161"/>
      <c r="H525" s="142"/>
      <c r="I525" s="130" t="e">
        <f>VLOOKUP(H525,Presupuesto!$B$11:$C$565,2,0)</f>
        <v>#N/A</v>
      </c>
      <c r="J525" s="98" t="str">
        <f t="shared" si="30"/>
        <v>Desarrollo del Sistema de Educación Superior</v>
      </c>
      <c r="K525" s="98" t="s">
        <v>412</v>
      </c>
    </row>
    <row r="526" spans="3:11" hidden="1">
      <c r="C526" s="141"/>
      <c r="D526" s="158"/>
      <c r="E526" s="123"/>
      <c r="F526" s="97">
        <f t="shared" si="29"/>
        <v>0</v>
      </c>
      <c r="G526" s="161"/>
      <c r="H526" s="142"/>
      <c r="I526" s="130" t="e">
        <f>VLOOKUP(H526,Presupuesto!$B$11:$C$565,2,0)</f>
        <v>#N/A</v>
      </c>
      <c r="J526" s="98" t="str">
        <f t="shared" si="30"/>
        <v>Desarrollo del Sistema de Educación Superior</v>
      </c>
      <c r="K526" s="98" t="s">
        <v>412</v>
      </c>
    </row>
    <row r="527" spans="3:11" hidden="1">
      <c r="C527" s="141"/>
      <c r="D527" s="158"/>
      <c r="E527" s="123"/>
      <c r="F527" s="97">
        <f t="shared" si="29"/>
        <v>0</v>
      </c>
      <c r="G527" s="161"/>
      <c r="H527" s="142"/>
      <c r="I527" s="130" t="e">
        <f>VLOOKUP(H527,Presupuesto!$B$11:$C$565,2,0)</f>
        <v>#N/A</v>
      </c>
      <c r="J527" s="98" t="str">
        <f t="shared" si="30"/>
        <v>Desarrollo del Sistema de Educación Superior</v>
      </c>
      <c r="K527" s="98" t="s">
        <v>412</v>
      </c>
    </row>
    <row r="528" spans="3:11" hidden="1">
      <c r="C528" s="141"/>
      <c r="D528" s="158"/>
      <c r="E528" s="123"/>
      <c r="F528" s="97">
        <f t="shared" si="29"/>
        <v>0</v>
      </c>
      <c r="G528" s="161"/>
      <c r="H528" s="142"/>
      <c r="I528" s="130" t="e">
        <f>VLOOKUP(H528,Presupuesto!$B$11:$C$565,2,0)</f>
        <v>#N/A</v>
      </c>
      <c r="J528" s="98" t="str">
        <f t="shared" si="30"/>
        <v>Desarrollo del Sistema de Educación Superior</v>
      </c>
      <c r="K528" s="98" t="s">
        <v>412</v>
      </c>
    </row>
    <row r="529" spans="3:11" hidden="1">
      <c r="C529" s="141"/>
      <c r="D529" s="158"/>
      <c r="E529" s="123"/>
      <c r="F529" s="97">
        <f t="shared" si="29"/>
        <v>0</v>
      </c>
      <c r="G529" s="161"/>
      <c r="H529" s="142"/>
      <c r="I529" s="130" t="e">
        <f>VLOOKUP(H529,Presupuesto!$B$11:$C$565,2,0)</f>
        <v>#N/A</v>
      </c>
      <c r="J529" s="98" t="str">
        <f t="shared" si="30"/>
        <v>Desarrollo del Sistema de Educación Superior</v>
      </c>
      <c r="K529" s="98" t="s">
        <v>412</v>
      </c>
    </row>
    <row r="530" spans="3:11" hidden="1">
      <c r="C530" s="143"/>
      <c r="D530" s="151"/>
      <c r="E530" s="118"/>
      <c r="F530" s="97">
        <f t="shared" si="29"/>
        <v>0</v>
      </c>
      <c r="G530" s="161"/>
      <c r="H530" s="144"/>
      <c r="I530" s="130" t="e">
        <f>VLOOKUP(H530,Presupuesto!$B$11:$C$565,2,0)</f>
        <v>#N/A</v>
      </c>
      <c r="J530" s="98" t="str">
        <f t="shared" si="30"/>
        <v>Desarrollo del Sistema de Educación Superior</v>
      </c>
      <c r="K530" s="98" t="s">
        <v>412</v>
      </c>
    </row>
    <row r="531" spans="3:11" hidden="1">
      <c r="C531" s="143"/>
      <c r="D531" s="151"/>
      <c r="E531" s="118"/>
      <c r="F531" s="97">
        <f t="shared" si="29"/>
        <v>0</v>
      </c>
      <c r="G531" s="161"/>
      <c r="H531" s="144"/>
      <c r="I531" s="130" t="e">
        <f>VLOOKUP(H531,Presupuesto!$B$11:$C$565,2,0)</f>
        <v>#N/A</v>
      </c>
      <c r="J531" s="98" t="str">
        <f t="shared" si="30"/>
        <v>Desarrollo del Sistema de Educación Superior</v>
      </c>
      <c r="K531" s="98" t="s">
        <v>412</v>
      </c>
    </row>
    <row r="532" spans="3:11" hidden="1">
      <c r="C532" s="143"/>
      <c r="D532" s="151"/>
      <c r="E532" s="118"/>
      <c r="F532" s="97">
        <f t="shared" si="29"/>
        <v>0</v>
      </c>
      <c r="G532" s="161"/>
      <c r="H532" s="144"/>
      <c r="I532" s="130" t="e">
        <f>VLOOKUP(H532,Presupuesto!$B$11:$C$565,2,0)</f>
        <v>#N/A</v>
      </c>
      <c r="J532" s="98" t="str">
        <f t="shared" si="30"/>
        <v>Desarrollo del Sistema de Educación Superior</v>
      </c>
      <c r="K532" s="98" t="s">
        <v>412</v>
      </c>
    </row>
    <row r="533" spans="3:11" hidden="1">
      <c r="C533" s="143"/>
      <c r="D533" s="151"/>
      <c r="E533" s="118"/>
      <c r="F533" s="97">
        <f t="shared" si="29"/>
        <v>0</v>
      </c>
      <c r="G533" s="161"/>
      <c r="H533" s="144"/>
      <c r="I533" s="130" t="e">
        <f>VLOOKUP(H533,Presupuesto!$B$11:$C$565,2,0)</f>
        <v>#N/A</v>
      </c>
      <c r="J533" s="98" t="str">
        <f t="shared" si="30"/>
        <v>Desarrollo del Sistema de Educación Superior</v>
      </c>
      <c r="K533" s="98" t="s">
        <v>412</v>
      </c>
    </row>
    <row r="534" spans="3:11" hidden="1">
      <c r="C534" s="143"/>
      <c r="D534" s="151"/>
      <c r="E534" s="118"/>
      <c r="F534" s="97">
        <f t="shared" si="29"/>
        <v>0</v>
      </c>
      <c r="G534" s="161"/>
      <c r="H534" s="144"/>
      <c r="I534" s="130" t="e">
        <f>VLOOKUP(H534,Presupuesto!$B$11:$C$565,2,0)</f>
        <v>#N/A</v>
      </c>
      <c r="J534" s="98" t="str">
        <f t="shared" si="30"/>
        <v>Desarrollo del Sistema de Educación Superior</v>
      </c>
      <c r="K534" s="98" t="s">
        <v>412</v>
      </c>
    </row>
    <row r="535" spans="3:11" hidden="1">
      <c r="C535" s="143"/>
      <c r="D535" s="151"/>
      <c r="E535" s="118"/>
      <c r="F535" s="97">
        <f t="shared" si="29"/>
        <v>0</v>
      </c>
      <c r="G535" s="161"/>
      <c r="H535" s="144"/>
      <c r="I535" s="130" t="e">
        <f>VLOOKUP(H535,Presupuesto!$B$11:$C$565,2,0)</f>
        <v>#N/A</v>
      </c>
      <c r="J535" s="98" t="str">
        <f t="shared" si="30"/>
        <v>Desarrollo del Sistema de Educación Superior</v>
      </c>
      <c r="K535" s="98" t="s">
        <v>412</v>
      </c>
    </row>
    <row r="536" spans="3:11" hidden="1">
      <c r="C536" s="143"/>
      <c r="D536" s="151"/>
      <c r="E536" s="118"/>
      <c r="F536" s="97">
        <f t="shared" si="29"/>
        <v>0</v>
      </c>
      <c r="G536" s="161"/>
      <c r="H536" s="144"/>
      <c r="I536" s="130" t="e">
        <f>VLOOKUP(H536,Presupuesto!$B$11:$C$565,2,0)</f>
        <v>#N/A</v>
      </c>
      <c r="J536" s="98" t="str">
        <f t="shared" si="30"/>
        <v>Desarrollo del Sistema de Educación Superior</v>
      </c>
      <c r="K536" s="98" t="s">
        <v>412</v>
      </c>
    </row>
    <row r="537" spans="3:11" hidden="1">
      <c r="C537" s="143"/>
      <c r="D537" s="151"/>
      <c r="E537" s="118"/>
      <c r="F537" s="97">
        <f t="shared" si="29"/>
        <v>0</v>
      </c>
      <c r="G537" s="161"/>
      <c r="H537" s="144"/>
      <c r="I537" s="130" t="e">
        <f>VLOOKUP(H537,Presupuesto!$B$11:$C$565,2,0)</f>
        <v>#N/A</v>
      </c>
      <c r="J537" s="98" t="str">
        <f t="shared" si="30"/>
        <v>Desarrollo del Sistema de Educación Superior</v>
      </c>
      <c r="K537" s="98" t="s">
        <v>412</v>
      </c>
    </row>
    <row r="538" spans="3:11" hidden="1">
      <c r="C538" s="145"/>
      <c r="D538" s="151"/>
      <c r="E538" s="118"/>
      <c r="F538" s="97">
        <f t="shared" si="29"/>
        <v>0</v>
      </c>
      <c r="G538" s="161"/>
      <c r="H538" s="146"/>
      <c r="I538" s="130" t="e">
        <f>VLOOKUP(H538,Presupuesto!$B$11:$C$565,2,0)</f>
        <v>#N/A</v>
      </c>
      <c r="J538" s="98" t="str">
        <f t="shared" si="30"/>
        <v>Desarrollo del Sistema de Educación Superior</v>
      </c>
      <c r="K538" s="98" t="s">
        <v>403</v>
      </c>
    </row>
    <row r="539" spans="3:11" hidden="1">
      <c r="C539" s="145"/>
      <c r="D539" s="151"/>
      <c r="E539" s="118"/>
      <c r="F539" s="97">
        <f t="shared" si="29"/>
        <v>0</v>
      </c>
      <c r="G539" s="161"/>
      <c r="H539" s="146"/>
      <c r="I539" s="130" t="e">
        <f>VLOOKUP(H539,Presupuesto!$B$11:$C$565,2,0)</f>
        <v>#N/A</v>
      </c>
      <c r="J539" s="98" t="str">
        <f t="shared" si="30"/>
        <v>Desarrollo del Sistema de Educación Superior</v>
      </c>
      <c r="K539" s="98" t="s">
        <v>412</v>
      </c>
    </row>
    <row r="540" spans="3:11" hidden="1">
      <c r="C540" s="145"/>
      <c r="D540" s="151"/>
      <c r="E540" s="118"/>
      <c r="F540" s="97">
        <f t="shared" si="29"/>
        <v>0</v>
      </c>
      <c r="G540" s="161"/>
      <c r="H540" s="146"/>
      <c r="I540" s="130" t="e">
        <f>VLOOKUP(H540,Presupuesto!$B$11:$C$565,2,0)</f>
        <v>#N/A</v>
      </c>
      <c r="J540" s="98" t="str">
        <f t="shared" si="30"/>
        <v>Desarrollo del Sistema de Educación Superior</v>
      </c>
      <c r="K540" s="98" t="s">
        <v>412</v>
      </c>
    </row>
    <row r="541" spans="3:11" hidden="1">
      <c r="C541" s="145"/>
      <c r="D541" s="151"/>
      <c r="E541" s="118"/>
      <c r="F541" s="97">
        <f t="shared" si="29"/>
        <v>0</v>
      </c>
      <c r="G541" s="161"/>
      <c r="H541" s="146"/>
      <c r="I541" s="130" t="e">
        <f>VLOOKUP(H541,Presupuesto!$B$11:$C$565,2,0)</f>
        <v>#N/A</v>
      </c>
      <c r="J541" s="98" t="str">
        <f t="shared" si="30"/>
        <v>Desarrollo del Sistema de Educación Superior</v>
      </c>
      <c r="K541" s="98" t="s">
        <v>412</v>
      </c>
    </row>
    <row r="542" spans="3:11" ht="15.75" hidden="1" thickBot="1">
      <c r="C542" s="147"/>
      <c r="D542" s="159"/>
      <c r="E542" s="103"/>
      <c r="F542" s="105">
        <f t="shared" si="29"/>
        <v>0</v>
      </c>
      <c r="G542" s="162"/>
      <c r="H542" s="148"/>
      <c r="I542" s="132" t="e">
        <f>VLOOKUP(H542,Presupuesto!$B$11:$C$565,2,0)</f>
        <v>#N/A</v>
      </c>
      <c r="J542" s="106" t="str">
        <f t="shared" si="30"/>
        <v>Desarrollo del Sistema de Educación Superior</v>
      </c>
      <c r="K542" s="124" t="s">
        <v>394</v>
      </c>
    </row>
    <row r="544" spans="3:11" ht="15.75" thickBot="1">
      <c r="F544" s="90"/>
      <c r="G544" s="89"/>
      <c r="H544" s="90"/>
      <c r="I544" s="90"/>
    </row>
    <row r="545" spans="3:11" ht="15.75" thickBot="1">
      <c r="C545" s="157" t="s">
        <v>53</v>
      </c>
      <c r="D545" s="368">
        <f>SUM(F552:F586)</f>
        <v>0</v>
      </c>
      <c r="F545" s="70"/>
      <c r="G545" s="79"/>
      <c r="H545" s="70"/>
      <c r="I545" s="70"/>
    </row>
    <row r="546" spans="3:11">
      <c r="C546" s="70"/>
      <c r="D546" s="31"/>
      <c r="E546" s="93"/>
      <c r="F546" s="93"/>
      <c r="G546" s="93"/>
      <c r="H546" s="76"/>
      <c r="I546" s="76"/>
      <c r="J546" s="76"/>
      <c r="K546" s="112"/>
    </row>
    <row r="547" spans="3:11">
      <c r="C547" s="70"/>
      <c r="D547" s="31"/>
      <c r="E547" s="93"/>
      <c r="F547" s="93"/>
      <c r="G547" s="93"/>
      <c r="H547" s="76"/>
      <c r="I547" s="76"/>
      <c r="J547" s="76"/>
      <c r="K547" s="112"/>
    </row>
    <row r="548" spans="3:11" ht="15.75">
      <c r="C548" s="202" t="s">
        <v>392</v>
      </c>
      <c r="D548" s="364"/>
      <c r="E548" s="93"/>
      <c r="F548" s="93"/>
      <c r="G548" s="93"/>
      <c r="H548" s="76"/>
      <c r="I548" s="76"/>
      <c r="J548" s="76"/>
      <c r="K548" s="112"/>
    </row>
    <row r="549" spans="3:11" ht="18.75">
      <c r="C549" s="210" t="e">
        <f>IFERROR(VLOOKUP(D548,'1. Desarrollo e Innov. Curricu.'!$E:$F,2,FALSE),IFERROR(VLOOKUP(D548,'2. Investigación Científica'!$E:$F,2,FALSE),IFERROR(VLOOKUP(D548,'3. Vinculación Univ. Sociedad'!$E:$F,2,FALSE),IFERROR(VLOOKUP(D548,'4. Docencia y Profesorado Univ.'!$E:$F,2,FALSE),IFERROR(VLOOKUP(D548,'5. Estudiantes y Graduados'!$E:$F,2,FALSE),IFERROR(VLOOKUP(D548,'11. Gestion Administrativa'!$E:$F,2,FALSE),IFERROR(VLOOKUP(D548,'13. Gestión Académica'!$E:$F,2,FALSE),IFERROR(VLOOKUP(D548,'8. Asegura. de la Calid. y M'!$E:$F,2,FALSE),IFERROR(VLOOKUP(D548,'6. Gestión del Conocimiento'!$E:$F,2,FALSE),IFERROR(VLOOKUP(D548,'15. Gobernabilidad y Proceso...'!$E:$F,2,FALSE),IFERROR(VLOOKUP(D548,'12. Gestión del Talento Humano'!$E:$F,2,FALSE),IFERROR(VLOOKUP(D548,'14. Internacional... de la E.S.'!$E:$F,2,FALSE),IFERROR(VLOOKUP(D548,'10. Posgrado'!$E:$F,2,FALSE),IFERROR(VLOOKUP(D548,'17. Gestión TIC'!$E:$F,2,FALSE),IFERROR(VLOOKUP(D548,'16. Desa. del Sistema Educ.Sup.'!$E:$F,2,FALSE),IFERROR(VLOOKUP(D548,'9. Cultura de Inno. Insti...'!$E:$F,2,FALSE),VLOOKUP(D548,'7. Lo Esencial de la Reforma U.'!$E:$F,2,0)))))))))))))))))</f>
        <v>#N/A</v>
      </c>
      <c r="D549" s="31"/>
      <c r="E549" s="93"/>
      <c r="F549" s="93"/>
      <c r="G549" s="93"/>
      <c r="H549" s="76"/>
      <c r="I549" s="76"/>
      <c r="J549" s="76"/>
      <c r="K549" s="112"/>
    </row>
    <row r="550" spans="3:11" ht="15.75" thickBot="1">
      <c r="F550" s="93"/>
      <c r="G550" s="76"/>
      <c r="H550" s="76"/>
      <c r="I550" s="76"/>
    </row>
    <row r="551" spans="3:11" ht="30.75" thickBot="1">
      <c r="C551" s="129" t="s">
        <v>44</v>
      </c>
      <c r="D551" s="129" t="s">
        <v>55</v>
      </c>
      <c r="E551" s="136" t="s">
        <v>57</v>
      </c>
      <c r="F551" s="135" t="s">
        <v>27</v>
      </c>
      <c r="G551" s="133" t="s">
        <v>131</v>
      </c>
      <c r="H551" s="136" t="s">
        <v>46</v>
      </c>
      <c r="I551" s="133" t="s">
        <v>132</v>
      </c>
      <c r="J551" s="133" t="s">
        <v>410</v>
      </c>
      <c r="K551" s="133" t="s">
        <v>411</v>
      </c>
    </row>
    <row r="552" spans="3:11" hidden="1">
      <c r="C552" s="220" t="s">
        <v>439</v>
      </c>
      <c r="D552" s="221"/>
      <c r="E552" s="219">
        <f>HLOOKUP(C552,$AH$2:$BU$3,2,0)</f>
        <v>620</v>
      </c>
      <c r="F552" s="97">
        <f t="shared" ref="F552:F586" si="31">D552*E552</f>
        <v>0</v>
      </c>
      <c r="G552" s="161"/>
      <c r="H552" s="142"/>
      <c r="I552" s="130" t="e">
        <f>VLOOKUP(H552,Presupuesto!$B$11:$C$565,2,0)</f>
        <v>#N/A</v>
      </c>
      <c r="J552" s="218" t="s">
        <v>1479</v>
      </c>
      <c r="K552" s="98" t="s">
        <v>394</v>
      </c>
    </row>
    <row r="553" spans="3:11" hidden="1">
      <c r="C553" s="141"/>
      <c r="D553" s="158"/>
      <c r="E553" s="123"/>
      <c r="F553" s="97">
        <f t="shared" si="31"/>
        <v>0</v>
      </c>
      <c r="G553" s="161"/>
      <c r="H553" s="142"/>
      <c r="I553" s="130" t="e">
        <f>VLOOKUP(H553,Presupuesto!$B$11:$C$565,2,0)</f>
        <v>#N/A</v>
      </c>
      <c r="J553" s="98" t="str">
        <f>$J$552</f>
        <v>Desarrollo del Sistema de Educación Superior</v>
      </c>
      <c r="K553" s="98" t="s">
        <v>412</v>
      </c>
    </row>
    <row r="554" spans="3:11" hidden="1">
      <c r="C554" s="141"/>
      <c r="D554" s="158"/>
      <c r="E554" s="123"/>
      <c r="F554" s="97">
        <f t="shared" si="31"/>
        <v>0</v>
      </c>
      <c r="G554" s="161"/>
      <c r="H554" s="142"/>
      <c r="I554" s="130" t="e">
        <f>VLOOKUP(H554,Presupuesto!$B$11:$C$565,2,0)</f>
        <v>#N/A</v>
      </c>
      <c r="J554" s="98" t="str">
        <f t="shared" ref="J554:J586" si="32">$J$552</f>
        <v>Desarrollo del Sistema de Educación Superior</v>
      </c>
      <c r="K554" s="98" t="s">
        <v>412</v>
      </c>
    </row>
    <row r="555" spans="3:11" hidden="1">
      <c r="C555" s="141"/>
      <c r="D555" s="158"/>
      <c r="E555" s="123"/>
      <c r="F555" s="97">
        <f t="shared" si="31"/>
        <v>0</v>
      </c>
      <c r="G555" s="161"/>
      <c r="H555" s="142"/>
      <c r="I555" s="130" t="e">
        <f>VLOOKUP(H555,Presupuesto!$B$11:$C$565,2,0)</f>
        <v>#N/A</v>
      </c>
      <c r="J555" s="98" t="str">
        <f t="shared" si="32"/>
        <v>Desarrollo del Sistema de Educación Superior</v>
      </c>
      <c r="K555" s="98" t="s">
        <v>412</v>
      </c>
    </row>
    <row r="556" spans="3:11" hidden="1">
      <c r="C556" s="141"/>
      <c r="D556" s="158"/>
      <c r="E556" s="123"/>
      <c r="F556" s="97">
        <f t="shared" si="31"/>
        <v>0</v>
      </c>
      <c r="G556" s="161"/>
      <c r="H556" s="142"/>
      <c r="I556" s="130" t="e">
        <f>VLOOKUP(H556,Presupuesto!$B$11:$C$565,2,0)</f>
        <v>#N/A</v>
      </c>
      <c r="J556" s="98" t="str">
        <f t="shared" si="32"/>
        <v>Desarrollo del Sistema de Educación Superior</v>
      </c>
      <c r="K556" s="98" t="s">
        <v>412</v>
      </c>
    </row>
    <row r="557" spans="3:11" hidden="1">
      <c r="C557" s="141"/>
      <c r="D557" s="158"/>
      <c r="E557" s="123"/>
      <c r="F557" s="97">
        <f t="shared" si="31"/>
        <v>0</v>
      </c>
      <c r="G557" s="161"/>
      <c r="H557" s="142"/>
      <c r="I557" s="130" t="e">
        <f>VLOOKUP(H557,Presupuesto!$B$11:$C$565,2,0)</f>
        <v>#N/A</v>
      </c>
      <c r="J557" s="98" t="str">
        <f t="shared" si="32"/>
        <v>Desarrollo del Sistema de Educación Superior</v>
      </c>
      <c r="K557" s="98" t="s">
        <v>401</v>
      </c>
    </row>
    <row r="558" spans="3:11" hidden="1">
      <c r="C558" s="141"/>
      <c r="D558" s="158"/>
      <c r="E558" s="123"/>
      <c r="F558" s="97">
        <f t="shared" si="31"/>
        <v>0</v>
      </c>
      <c r="G558" s="161"/>
      <c r="H558" s="142"/>
      <c r="I558" s="130" t="e">
        <f>VLOOKUP(H558,Presupuesto!$B$11:$C$565,2,0)</f>
        <v>#N/A</v>
      </c>
      <c r="J558" s="98" t="str">
        <f t="shared" si="32"/>
        <v>Desarrollo del Sistema de Educación Superior</v>
      </c>
      <c r="K558" s="98" t="s">
        <v>412</v>
      </c>
    </row>
    <row r="559" spans="3:11" hidden="1">
      <c r="C559" s="141"/>
      <c r="D559" s="158"/>
      <c r="E559" s="123"/>
      <c r="F559" s="97">
        <f t="shared" si="31"/>
        <v>0</v>
      </c>
      <c r="G559" s="161"/>
      <c r="H559" s="142"/>
      <c r="I559" s="130" t="e">
        <f>VLOOKUP(H559,Presupuesto!$B$11:$C$565,2,0)</f>
        <v>#N/A</v>
      </c>
      <c r="J559" s="98" t="str">
        <f t="shared" si="32"/>
        <v>Desarrollo del Sistema de Educación Superior</v>
      </c>
      <c r="K559" s="98" t="s">
        <v>412</v>
      </c>
    </row>
    <row r="560" spans="3:11" hidden="1">
      <c r="C560" s="141"/>
      <c r="D560" s="158"/>
      <c r="E560" s="123"/>
      <c r="F560" s="97">
        <f t="shared" si="31"/>
        <v>0</v>
      </c>
      <c r="G560" s="161"/>
      <c r="H560" s="142"/>
      <c r="I560" s="130" t="e">
        <f>VLOOKUP(H560,Presupuesto!$B$11:$C$565,2,0)</f>
        <v>#N/A</v>
      </c>
      <c r="J560" s="98" t="str">
        <f t="shared" si="32"/>
        <v>Desarrollo del Sistema de Educación Superior</v>
      </c>
      <c r="K560" s="98" t="s">
        <v>412</v>
      </c>
    </row>
    <row r="561" spans="3:11" hidden="1">
      <c r="C561" s="141"/>
      <c r="D561" s="158"/>
      <c r="E561" s="123"/>
      <c r="F561" s="97">
        <f t="shared" si="31"/>
        <v>0</v>
      </c>
      <c r="G561" s="161"/>
      <c r="H561" s="142"/>
      <c r="I561" s="130" t="e">
        <f>VLOOKUP(H561,Presupuesto!$B$11:$C$565,2,0)</f>
        <v>#N/A</v>
      </c>
      <c r="J561" s="98" t="str">
        <f t="shared" si="32"/>
        <v>Desarrollo del Sistema de Educación Superior</v>
      </c>
      <c r="K561" s="98" t="s">
        <v>412</v>
      </c>
    </row>
    <row r="562" spans="3:11" hidden="1">
      <c r="C562" s="141"/>
      <c r="D562" s="158"/>
      <c r="E562" s="123"/>
      <c r="F562" s="97">
        <f t="shared" si="31"/>
        <v>0</v>
      </c>
      <c r="G562" s="161"/>
      <c r="H562" s="142"/>
      <c r="I562" s="130" t="e">
        <f>VLOOKUP(H562,Presupuesto!$B$11:$C$565,2,0)</f>
        <v>#N/A</v>
      </c>
      <c r="J562" s="98" t="str">
        <f t="shared" si="32"/>
        <v>Desarrollo del Sistema de Educación Superior</v>
      </c>
      <c r="K562" s="98" t="s">
        <v>412</v>
      </c>
    </row>
    <row r="563" spans="3:11" hidden="1">
      <c r="C563" s="141"/>
      <c r="D563" s="158"/>
      <c r="E563" s="123"/>
      <c r="F563" s="97">
        <f t="shared" si="31"/>
        <v>0</v>
      </c>
      <c r="G563" s="161"/>
      <c r="H563" s="142"/>
      <c r="I563" s="130" t="e">
        <f>VLOOKUP(H563,Presupuesto!$B$11:$C$565,2,0)</f>
        <v>#N/A</v>
      </c>
      <c r="J563" s="98" t="str">
        <f t="shared" si="32"/>
        <v>Desarrollo del Sistema de Educación Superior</v>
      </c>
      <c r="K563" s="98" t="s">
        <v>412</v>
      </c>
    </row>
    <row r="564" spans="3:11" hidden="1">
      <c r="C564" s="141"/>
      <c r="D564" s="158"/>
      <c r="E564" s="123"/>
      <c r="F564" s="97">
        <f t="shared" si="31"/>
        <v>0</v>
      </c>
      <c r="G564" s="161"/>
      <c r="H564" s="142"/>
      <c r="I564" s="130" t="e">
        <f>VLOOKUP(H564,Presupuesto!$B$11:$C$565,2,0)</f>
        <v>#N/A</v>
      </c>
      <c r="J564" s="98" t="str">
        <f t="shared" si="32"/>
        <v>Desarrollo del Sistema de Educación Superior</v>
      </c>
      <c r="K564" s="98" t="s">
        <v>412</v>
      </c>
    </row>
    <row r="565" spans="3:11" hidden="1">
      <c r="C565" s="141"/>
      <c r="D565" s="158"/>
      <c r="E565" s="123"/>
      <c r="F565" s="97">
        <f t="shared" si="31"/>
        <v>0</v>
      </c>
      <c r="G565" s="161"/>
      <c r="H565" s="142"/>
      <c r="I565" s="130" t="e">
        <f>VLOOKUP(H565,Presupuesto!$B$11:$C$565,2,0)</f>
        <v>#N/A</v>
      </c>
      <c r="J565" s="98" t="str">
        <f t="shared" si="32"/>
        <v>Desarrollo del Sistema de Educación Superior</v>
      </c>
      <c r="K565" s="98" t="s">
        <v>412</v>
      </c>
    </row>
    <row r="566" spans="3:11" hidden="1">
      <c r="C566" s="141"/>
      <c r="D566" s="158"/>
      <c r="E566" s="123"/>
      <c r="F566" s="97">
        <f t="shared" si="31"/>
        <v>0</v>
      </c>
      <c r="G566" s="161"/>
      <c r="H566" s="142"/>
      <c r="I566" s="130" t="e">
        <f>VLOOKUP(H566,Presupuesto!$B$11:$C$565,2,0)</f>
        <v>#N/A</v>
      </c>
      <c r="J566" s="98" t="str">
        <f t="shared" si="32"/>
        <v>Desarrollo del Sistema de Educación Superior</v>
      </c>
      <c r="K566" s="98" t="s">
        <v>412</v>
      </c>
    </row>
    <row r="567" spans="3:11" hidden="1">
      <c r="C567" s="141"/>
      <c r="D567" s="158"/>
      <c r="E567" s="123"/>
      <c r="F567" s="97">
        <f t="shared" si="31"/>
        <v>0</v>
      </c>
      <c r="G567" s="161"/>
      <c r="H567" s="142"/>
      <c r="I567" s="130" t="e">
        <f>VLOOKUP(H567,Presupuesto!$B$11:$C$565,2,0)</f>
        <v>#N/A</v>
      </c>
      <c r="J567" s="98" t="str">
        <f t="shared" si="32"/>
        <v>Desarrollo del Sistema de Educación Superior</v>
      </c>
      <c r="K567" s="98" t="s">
        <v>412</v>
      </c>
    </row>
    <row r="568" spans="3:11" hidden="1">
      <c r="C568" s="141"/>
      <c r="D568" s="158"/>
      <c r="E568" s="123"/>
      <c r="F568" s="97">
        <f t="shared" si="31"/>
        <v>0</v>
      </c>
      <c r="G568" s="161"/>
      <c r="H568" s="142"/>
      <c r="I568" s="130" t="e">
        <f>VLOOKUP(H568,Presupuesto!$B$11:$C$565,2,0)</f>
        <v>#N/A</v>
      </c>
      <c r="J568" s="98" t="str">
        <f t="shared" si="32"/>
        <v>Desarrollo del Sistema de Educación Superior</v>
      </c>
      <c r="K568" s="98" t="s">
        <v>412</v>
      </c>
    </row>
    <row r="569" spans="3:11" hidden="1">
      <c r="C569" s="141"/>
      <c r="D569" s="158"/>
      <c r="E569" s="123"/>
      <c r="F569" s="97">
        <f t="shared" si="31"/>
        <v>0</v>
      </c>
      <c r="G569" s="161"/>
      <c r="H569" s="142"/>
      <c r="I569" s="130" t="e">
        <f>VLOOKUP(H569,Presupuesto!$B$11:$C$565,2,0)</f>
        <v>#N/A</v>
      </c>
      <c r="J569" s="98" t="str">
        <f t="shared" si="32"/>
        <v>Desarrollo del Sistema de Educación Superior</v>
      </c>
      <c r="K569" s="98" t="s">
        <v>412</v>
      </c>
    </row>
    <row r="570" spans="3:11" hidden="1">
      <c r="C570" s="141"/>
      <c r="D570" s="158"/>
      <c r="E570" s="123"/>
      <c r="F570" s="97">
        <f t="shared" si="31"/>
        <v>0</v>
      </c>
      <c r="G570" s="161"/>
      <c r="H570" s="142"/>
      <c r="I570" s="130" t="e">
        <f>VLOOKUP(H570,Presupuesto!$B$11:$C$565,2,0)</f>
        <v>#N/A</v>
      </c>
      <c r="J570" s="98" t="str">
        <f t="shared" si="32"/>
        <v>Desarrollo del Sistema de Educación Superior</v>
      </c>
      <c r="K570" s="98" t="s">
        <v>412</v>
      </c>
    </row>
    <row r="571" spans="3:11" hidden="1">
      <c r="C571" s="141"/>
      <c r="D571" s="158"/>
      <c r="E571" s="123"/>
      <c r="F571" s="97">
        <f t="shared" si="31"/>
        <v>0</v>
      </c>
      <c r="G571" s="161"/>
      <c r="H571" s="142"/>
      <c r="I571" s="130" t="e">
        <f>VLOOKUP(H571,Presupuesto!$B$11:$C$565,2,0)</f>
        <v>#N/A</v>
      </c>
      <c r="J571" s="98" t="str">
        <f t="shared" si="32"/>
        <v>Desarrollo del Sistema de Educación Superior</v>
      </c>
      <c r="K571" s="98" t="s">
        <v>412</v>
      </c>
    </row>
    <row r="572" spans="3:11" hidden="1">
      <c r="C572" s="141"/>
      <c r="D572" s="158"/>
      <c r="E572" s="123"/>
      <c r="F572" s="97">
        <f t="shared" si="31"/>
        <v>0</v>
      </c>
      <c r="G572" s="161"/>
      <c r="H572" s="142"/>
      <c r="I572" s="130" t="e">
        <f>VLOOKUP(H572,Presupuesto!$B$11:$C$565,2,0)</f>
        <v>#N/A</v>
      </c>
      <c r="J572" s="98" t="str">
        <f t="shared" si="32"/>
        <v>Desarrollo del Sistema de Educación Superior</v>
      </c>
      <c r="K572" s="98" t="s">
        <v>412</v>
      </c>
    </row>
    <row r="573" spans="3:11" hidden="1">
      <c r="C573" s="141"/>
      <c r="D573" s="158"/>
      <c r="E573" s="123"/>
      <c r="F573" s="97">
        <f t="shared" si="31"/>
        <v>0</v>
      </c>
      <c r="G573" s="161"/>
      <c r="H573" s="142"/>
      <c r="I573" s="130" t="e">
        <f>VLOOKUP(H573,Presupuesto!$B$11:$C$565,2,0)</f>
        <v>#N/A</v>
      </c>
      <c r="J573" s="98" t="str">
        <f t="shared" si="32"/>
        <v>Desarrollo del Sistema de Educación Superior</v>
      </c>
      <c r="K573" s="98" t="s">
        <v>412</v>
      </c>
    </row>
    <row r="574" spans="3:11" hidden="1">
      <c r="C574" s="143"/>
      <c r="D574" s="151"/>
      <c r="E574" s="118"/>
      <c r="F574" s="97">
        <f t="shared" si="31"/>
        <v>0</v>
      </c>
      <c r="G574" s="161"/>
      <c r="H574" s="144"/>
      <c r="I574" s="130" t="e">
        <f>VLOOKUP(H574,Presupuesto!$B$11:$C$565,2,0)</f>
        <v>#N/A</v>
      </c>
      <c r="J574" s="98" t="str">
        <f t="shared" si="32"/>
        <v>Desarrollo del Sistema de Educación Superior</v>
      </c>
      <c r="K574" s="98" t="s">
        <v>412</v>
      </c>
    </row>
    <row r="575" spans="3:11" hidden="1">
      <c r="C575" s="143"/>
      <c r="D575" s="151"/>
      <c r="E575" s="118"/>
      <c r="F575" s="97">
        <f t="shared" si="31"/>
        <v>0</v>
      </c>
      <c r="G575" s="161"/>
      <c r="H575" s="144"/>
      <c r="I575" s="130" t="e">
        <f>VLOOKUP(H575,Presupuesto!$B$11:$C$565,2,0)</f>
        <v>#N/A</v>
      </c>
      <c r="J575" s="98" t="str">
        <f t="shared" si="32"/>
        <v>Desarrollo del Sistema de Educación Superior</v>
      </c>
      <c r="K575" s="98" t="s">
        <v>412</v>
      </c>
    </row>
    <row r="576" spans="3:11" hidden="1">
      <c r="C576" s="143"/>
      <c r="D576" s="151"/>
      <c r="E576" s="118"/>
      <c r="F576" s="97">
        <f t="shared" si="31"/>
        <v>0</v>
      </c>
      <c r="G576" s="161"/>
      <c r="H576" s="144"/>
      <c r="I576" s="130" t="e">
        <f>VLOOKUP(H576,Presupuesto!$B$11:$C$565,2,0)</f>
        <v>#N/A</v>
      </c>
      <c r="J576" s="98" t="str">
        <f t="shared" si="32"/>
        <v>Desarrollo del Sistema de Educación Superior</v>
      </c>
      <c r="K576" s="98" t="s">
        <v>412</v>
      </c>
    </row>
    <row r="577" spans="3:11" hidden="1">
      <c r="C577" s="143"/>
      <c r="D577" s="151"/>
      <c r="E577" s="118"/>
      <c r="F577" s="97">
        <f t="shared" si="31"/>
        <v>0</v>
      </c>
      <c r="G577" s="161"/>
      <c r="H577" s="144"/>
      <c r="I577" s="130" t="e">
        <f>VLOOKUP(H577,Presupuesto!$B$11:$C$565,2,0)</f>
        <v>#N/A</v>
      </c>
      <c r="J577" s="98" t="str">
        <f t="shared" si="32"/>
        <v>Desarrollo del Sistema de Educación Superior</v>
      </c>
      <c r="K577" s="98" t="s">
        <v>412</v>
      </c>
    </row>
    <row r="578" spans="3:11" hidden="1">
      <c r="C578" s="143"/>
      <c r="D578" s="151"/>
      <c r="E578" s="118"/>
      <c r="F578" s="97">
        <f t="shared" si="31"/>
        <v>0</v>
      </c>
      <c r="G578" s="161"/>
      <c r="H578" s="144"/>
      <c r="I578" s="130" t="e">
        <f>VLOOKUP(H578,Presupuesto!$B$11:$C$565,2,0)</f>
        <v>#N/A</v>
      </c>
      <c r="J578" s="98" t="str">
        <f t="shared" si="32"/>
        <v>Desarrollo del Sistema de Educación Superior</v>
      </c>
      <c r="K578" s="98" t="s">
        <v>412</v>
      </c>
    </row>
    <row r="579" spans="3:11" hidden="1">
      <c r="C579" s="143"/>
      <c r="D579" s="151"/>
      <c r="E579" s="118"/>
      <c r="F579" s="97">
        <f t="shared" si="31"/>
        <v>0</v>
      </c>
      <c r="G579" s="161"/>
      <c r="H579" s="144"/>
      <c r="I579" s="130" t="e">
        <f>VLOOKUP(H579,Presupuesto!$B$11:$C$565,2,0)</f>
        <v>#N/A</v>
      </c>
      <c r="J579" s="98" t="str">
        <f t="shared" si="32"/>
        <v>Desarrollo del Sistema de Educación Superior</v>
      </c>
      <c r="K579" s="98" t="s">
        <v>412</v>
      </c>
    </row>
    <row r="580" spans="3:11" hidden="1">
      <c r="C580" s="143"/>
      <c r="D580" s="151"/>
      <c r="E580" s="118"/>
      <c r="F580" s="97">
        <f t="shared" si="31"/>
        <v>0</v>
      </c>
      <c r="G580" s="161"/>
      <c r="H580" s="144"/>
      <c r="I580" s="130" t="e">
        <f>VLOOKUP(H580,Presupuesto!$B$11:$C$565,2,0)</f>
        <v>#N/A</v>
      </c>
      <c r="J580" s="98" t="str">
        <f t="shared" si="32"/>
        <v>Desarrollo del Sistema de Educación Superior</v>
      </c>
      <c r="K580" s="98" t="s">
        <v>412</v>
      </c>
    </row>
    <row r="581" spans="3:11" hidden="1">
      <c r="C581" s="143"/>
      <c r="D581" s="151"/>
      <c r="E581" s="118"/>
      <c r="F581" s="97">
        <f t="shared" si="31"/>
        <v>0</v>
      </c>
      <c r="G581" s="161"/>
      <c r="H581" s="144"/>
      <c r="I581" s="130" t="e">
        <f>VLOOKUP(H581,Presupuesto!$B$11:$C$565,2,0)</f>
        <v>#N/A</v>
      </c>
      <c r="J581" s="98" t="str">
        <f t="shared" si="32"/>
        <v>Desarrollo del Sistema de Educación Superior</v>
      </c>
      <c r="K581" s="98" t="s">
        <v>412</v>
      </c>
    </row>
    <row r="582" spans="3:11" hidden="1">
      <c r="C582" s="145"/>
      <c r="D582" s="151"/>
      <c r="E582" s="118"/>
      <c r="F582" s="97">
        <f t="shared" si="31"/>
        <v>0</v>
      </c>
      <c r="G582" s="161"/>
      <c r="H582" s="146"/>
      <c r="I582" s="130" t="e">
        <f>VLOOKUP(H582,Presupuesto!$B$11:$C$565,2,0)</f>
        <v>#N/A</v>
      </c>
      <c r="J582" s="98" t="str">
        <f t="shared" si="32"/>
        <v>Desarrollo del Sistema de Educación Superior</v>
      </c>
      <c r="K582" s="98" t="s">
        <v>403</v>
      </c>
    </row>
    <row r="583" spans="3:11" hidden="1">
      <c r="C583" s="145"/>
      <c r="D583" s="151"/>
      <c r="E583" s="118"/>
      <c r="F583" s="97">
        <f t="shared" si="31"/>
        <v>0</v>
      </c>
      <c r="G583" s="161"/>
      <c r="H583" s="146"/>
      <c r="I583" s="130" t="e">
        <f>VLOOKUP(H583,Presupuesto!$B$11:$C$565,2,0)</f>
        <v>#N/A</v>
      </c>
      <c r="J583" s="98" t="str">
        <f t="shared" si="32"/>
        <v>Desarrollo del Sistema de Educación Superior</v>
      </c>
      <c r="K583" s="98" t="s">
        <v>412</v>
      </c>
    </row>
    <row r="584" spans="3:11" hidden="1">
      <c r="C584" s="145"/>
      <c r="D584" s="151"/>
      <c r="E584" s="118"/>
      <c r="F584" s="97">
        <f t="shared" si="31"/>
        <v>0</v>
      </c>
      <c r="G584" s="161"/>
      <c r="H584" s="146"/>
      <c r="I584" s="130" t="e">
        <f>VLOOKUP(H584,Presupuesto!$B$11:$C$565,2,0)</f>
        <v>#N/A</v>
      </c>
      <c r="J584" s="98" t="str">
        <f t="shared" si="32"/>
        <v>Desarrollo del Sistema de Educación Superior</v>
      </c>
      <c r="K584" s="98" t="s">
        <v>412</v>
      </c>
    </row>
    <row r="585" spans="3:11" hidden="1">
      <c r="C585" s="145"/>
      <c r="D585" s="151"/>
      <c r="E585" s="118"/>
      <c r="F585" s="97">
        <f t="shared" si="31"/>
        <v>0</v>
      </c>
      <c r="G585" s="161"/>
      <c r="H585" s="146"/>
      <c r="I585" s="130" t="e">
        <f>VLOOKUP(H585,Presupuesto!$B$11:$C$565,2,0)</f>
        <v>#N/A</v>
      </c>
      <c r="J585" s="98" t="str">
        <f t="shared" si="32"/>
        <v>Desarrollo del Sistema de Educación Superior</v>
      </c>
      <c r="K585" s="98" t="s">
        <v>412</v>
      </c>
    </row>
    <row r="586" spans="3:11" ht="15.75" hidden="1" thickBot="1">
      <c r="C586" s="147"/>
      <c r="D586" s="159"/>
      <c r="E586" s="103"/>
      <c r="F586" s="105">
        <f t="shared" si="31"/>
        <v>0</v>
      </c>
      <c r="G586" s="162"/>
      <c r="H586" s="148"/>
      <c r="I586" s="132" t="e">
        <f>VLOOKUP(H586,Presupuesto!$B$11:$C$565,2,0)</f>
        <v>#N/A</v>
      </c>
      <c r="J586" s="106" t="str">
        <f t="shared" si="32"/>
        <v>Desarrollo del Sistema de Educación Superior</v>
      </c>
      <c r="K586" s="124" t="s">
        <v>394</v>
      </c>
    </row>
    <row r="588" spans="3:11" ht="15.75" thickBot="1"/>
    <row r="589" spans="3:11" ht="15.75" thickBot="1">
      <c r="C589" s="157" t="s">
        <v>53</v>
      </c>
      <c r="D589" s="368">
        <f>SUM(F596:F630)</f>
        <v>0</v>
      </c>
      <c r="F589" s="70"/>
      <c r="G589" s="79"/>
      <c r="H589" s="70"/>
      <c r="I589" s="70"/>
    </row>
    <row r="590" spans="3:11">
      <c r="C590" s="70"/>
      <c r="D590" s="31"/>
      <c r="E590" s="93"/>
      <c r="F590" s="93"/>
      <c r="G590" s="93"/>
      <c r="H590" s="76"/>
      <c r="I590" s="76"/>
      <c r="J590" s="76"/>
      <c r="K590" s="112"/>
    </row>
    <row r="591" spans="3:11">
      <c r="C591" s="70"/>
      <c r="D591" s="31"/>
      <c r="E591" s="93"/>
      <c r="F591" s="93"/>
      <c r="G591" s="93"/>
      <c r="H591" s="76"/>
      <c r="I591" s="76"/>
      <c r="J591" s="76"/>
      <c r="K591" s="112"/>
    </row>
    <row r="592" spans="3:11" ht="15.75">
      <c r="C592" s="202" t="s">
        <v>392</v>
      </c>
      <c r="D592" s="364"/>
      <c r="E592" s="93"/>
      <c r="F592" s="93"/>
      <c r="G592" s="93"/>
      <c r="H592" s="76"/>
      <c r="I592" s="76"/>
      <c r="J592" s="76"/>
      <c r="K592" s="112"/>
    </row>
    <row r="593" spans="3:11" ht="18.75">
      <c r="C593" s="210" t="e">
        <f>IFERROR(VLOOKUP(D592,'1. Desarrollo e Innov. Curricu.'!$E:$F,2,FALSE),IFERROR(VLOOKUP(D592,'2. Investigación Científica'!$E:$F,2,FALSE),IFERROR(VLOOKUP(D592,'3. Vinculación Univ. Sociedad'!$E:$F,2,FALSE),IFERROR(VLOOKUP(D592,'4. Docencia y Profesorado Univ.'!$E:$F,2,FALSE),IFERROR(VLOOKUP(D592,'5. Estudiantes y Graduados'!$E:$F,2,FALSE),IFERROR(VLOOKUP(D592,'11. Gestion Administrativa'!$E:$F,2,FALSE),IFERROR(VLOOKUP(D592,'13. Gestión Académica'!$E:$F,2,FALSE),IFERROR(VLOOKUP(D592,'8. Asegura. de la Calid. y M'!$E:$F,2,FALSE),IFERROR(VLOOKUP(D592,'6. Gestión del Conocimiento'!$E:$F,2,FALSE),IFERROR(VLOOKUP(D592,'15. Gobernabilidad y Proceso...'!$E:$F,2,FALSE),IFERROR(VLOOKUP(D592,'12. Gestión del Talento Humano'!$E:$F,2,FALSE),IFERROR(VLOOKUP(D592,'14. Internacional... de la E.S.'!$E:$F,2,FALSE),IFERROR(VLOOKUP(D592,'10. Posgrado'!$E:$F,2,FALSE),IFERROR(VLOOKUP(D592,'17. Gestión TIC'!$E:$F,2,FALSE),IFERROR(VLOOKUP(D592,'16. Desa. del Sistema Educ.Sup.'!$E:$F,2,FALSE),IFERROR(VLOOKUP(D592,'9. Cultura de Inno. Insti...'!$E:$F,2,FALSE),VLOOKUP(D592,'7. Lo Esencial de la Reforma U.'!$E:$F,2,0)))))))))))))))))</f>
        <v>#N/A</v>
      </c>
      <c r="D593" s="31"/>
      <c r="E593" s="93"/>
      <c r="F593" s="93"/>
      <c r="G593" s="93"/>
      <c r="H593" s="76"/>
      <c r="I593" s="76"/>
      <c r="J593" s="76"/>
      <c r="K593" s="112"/>
    </row>
    <row r="594" spans="3:11" ht="15.75" thickBot="1">
      <c r="F594" s="93"/>
      <c r="G594" s="76"/>
      <c r="H594" s="76"/>
      <c r="I594" s="76"/>
    </row>
    <row r="595" spans="3:11" ht="30.75" thickBot="1">
      <c r="C595" s="129" t="s">
        <v>44</v>
      </c>
      <c r="D595" s="129" t="s">
        <v>55</v>
      </c>
      <c r="E595" s="136" t="s">
        <v>57</v>
      </c>
      <c r="F595" s="135" t="s">
        <v>27</v>
      </c>
      <c r="G595" s="133" t="s">
        <v>131</v>
      </c>
      <c r="H595" s="136" t="s">
        <v>46</v>
      </c>
      <c r="I595" s="133" t="s">
        <v>132</v>
      </c>
      <c r="J595" s="133" t="s">
        <v>410</v>
      </c>
      <c r="K595" s="133" t="s">
        <v>411</v>
      </c>
    </row>
    <row r="596" spans="3:11" hidden="1">
      <c r="C596" s="220" t="s">
        <v>439</v>
      </c>
      <c r="D596" s="221"/>
      <c r="E596" s="219">
        <f>HLOOKUP(C596,$AH$2:$BU$3,2,0)</f>
        <v>620</v>
      </c>
      <c r="F596" s="97">
        <f t="shared" ref="F596:F630" si="33">D596*E596</f>
        <v>0</v>
      </c>
      <c r="G596" s="161"/>
      <c r="H596" s="142"/>
      <c r="I596" s="130" t="e">
        <f>VLOOKUP(H596,Presupuesto!$B$11:$C$565,2,0)</f>
        <v>#N/A</v>
      </c>
      <c r="J596" s="218" t="s">
        <v>1479</v>
      </c>
      <c r="K596" s="98" t="s">
        <v>394</v>
      </c>
    </row>
    <row r="597" spans="3:11" hidden="1">
      <c r="C597" s="141"/>
      <c r="D597" s="158"/>
      <c r="E597" s="123"/>
      <c r="F597" s="97">
        <f t="shared" si="33"/>
        <v>0</v>
      </c>
      <c r="G597" s="161"/>
      <c r="H597" s="142"/>
      <c r="I597" s="130" t="e">
        <f>VLOOKUP(H597,Presupuesto!$B$11:$C$565,2,0)</f>
        <v>#N/A</v>
      </c>
      <c r="J597" s="98" t="str">
        <f>$J$596</f>
        <v>Desarrollo del Sistema de Educación Superior</v>
      </c>
      <c r="K597" s="98" t="s">
        <v>412</v>
      </c>
    </row>
    <row r="598" spans="3:11" hidden="1">
      <c r="C598" s="141"/>
      <c r="D598" s="158"/>
      <c r="E598" s="123"/>
      <c r="F598" s="97">
        <f t="shared" si="33"/>
        <v>0</v>
      </c>
      <c r="G598" s="161"/>
      <c r="H598" s="142"/>
      <c r="I598" s="130" t="e">
        <f>VLOOKUP(H598,Presupuesto!$B$11:$C$565,2,0)</f>
        <v>#N/A</v>
      </c>
      <c r="J598" s="98" t="str">
        <f t="shared" ref="J598:J630" si="34">$J$596</f>
        <v>Desarrollo del Sistema de Educación Superior</v>
      </c>
      <c r="K598" s="98" t="s">
        <v>412</v>
      </c>
    </row>
    <row r="599" spans="3:11" hidden="1">
      <c r="C599" s="141"/>
      <c r="D599" s="158"/>
      <c r="E599" s="123"/>
      <c r="F599" s="97">
        <f t="shared" si="33"/>
        <v>0</v>
      </c>
      <c r="G599" s="161"/>
      <c r="H599" s="142"/>
      <c r="I599" s="130" t="e">
        <f>VLOOKUP(H599,Presupuesto!$B$11:$C$565,2,0)</f>
        <v>#N/A</v>
      </c>
      <c r="J599" s="98" t="str">
        <f t="shared" si="34"/>
        <v>Desarrollo del Sistema de Educación Superior</v>
      </c>
      <c r="K599" s="98" t="s">
        <v>412</v>
      </c>
    </row>
    <row r="600" spans="3:11" hidden="1">
      <c r="C600" s="141"/>
      <c r="D600" s="158"/>
      <c r="E600" s="123"/>
      <c r="F600" s="97">
        <f t="shared" si="33"/>
        <v>0</v>
      </c>
      <c r="G600" s="161"/>
      <c r="H600" s="142"/>
      <c r="I600" s="130" t="e">
        <f>VLOOKUP(H600,Presupuesto!$B$11:$C$565,2,0)</f>
        <v>#N/A</v>
      </c>
      <c r="J600" s="98" t="str">
        <f t="shared" si="34"/>
        <v>Desarrollo del Sistema de Educación Superior</v>
      </c>
      <c r="K600" s="98" t="s">
        <v>412</v>
      </c>
    </row>
    <row r="601" spans="3:11" hidden="1">
      <c r="C601" s="141"/>
      <c r="D601" s="158"/>
      <c r="E601" s="123"/>
      <c r="F601" s="97">
        <f t="shared" si="33"/>
        <v>0</v>
      </c>
      <c r="G601" s="161"/>
      <c r="H601" s="142"/>
      <c r="I601" s="130" t="e">
        <f>VLOOKUP(H601,Presupuesto!$B$11:$C$565,2,0)</f>
        <v>#N/A</v>
      </c>
      <c r="J601" s="98" t="str">
        <f t="shared" si="34"/>
        <v>Desarrollo del Sistema de Educación Superior</v>
      </c>
      <c r="K601" s="98" t="s">
        <v>401</v>
      </c>
    </row>
    <row r="602" spans="3:11" hidden="1">
      <c r="C602" s="141"/>
      <c r="D602" s="158"/>
      <c r="E602" s="123"/>
      <c r="F602" s="97">
        <f t="shared" si="33"/>
        <v>0</v>
      </c>
      <c r="G602" s="161"/>
      <c r="H602" s="142"/>
      <c r="I602" s="130" t="e">
        <f>VLOOKUP(H602,Presupuesto!$B$11:$C$565,2,0)</f>
        <v>#N/A</v>
      </c>
      <c r="J602" s="98" t="str">
        <f t="shared" si="34"/>
        <v>Desarrollo del Sistema de Educación Superior</v>
      </c>
      <c r="K602" s="98" t="s">
        <v>412</v>
      </c>
    </row>
    <row r="603" spans="3:11" hidden="1">
      <c r="C603" s="141"/>
      <c r="D603" s="158"/>
      <c r="E603" s="123"/>
      <c r="F603" s="97">
        <f t="shared" si="33"/>
        <v>0</v>
      </c>
      <c r="G603" s="161"/>
      <c r="H603" s="142"/>
      <c r="I603" s="130" t="e">
        <f>VLOOKUP(H603,Presupuesto!$B$11:$C$565,2,0)</f>
        <v>#N/A</v>
      </c>
      <c r="J603" s="98" t="str">
        <f t="shared" si="34"/>
        <v>Desarrollo del Sistema de Educación Superior</v>
      </c>
      <c r="K603" s="98" t="s">
        <v>412</v>
      </c>
    </row>
    <row r="604" spans="3:11" hidden="1">
      <c r="C604" s="141"/>
      <c r="D604" s="158"/>
      <c r="E604" s="123"/>
      <c r="F604" s="97">
        <f t="shared" si="33"/>
        <v>0</v>
      </c>
      <c r="G604" s="161"/>
      <c r="H604" s="142"/>
      <c r="I604" s="130" t="e">
        <f>VLOOKUP(H604,Presupuesto!$B$11:$C$565,2,0)</f>
        <v>#N/A</v>
      </c>
      <c r="J604" s="98" t="str">
        <f t="shared" si="34"/>
        <v>Desarrollo del Sistema de Educación Superior</v>
      </c>
      <c r="K604" s="98" t="s">
        <v>412</v>
      </c>
    </row>
    <row r="605" spans="3:11" hidden="1">
      <c r="C605" s="141"/>
      <c r="D605" s="158"/>
      <c r="E605" s="123"/>
      <c r="F605" s="97">
        <f t="shared" si="33"/>
        <v>0</v>
      </c>
      <c r="G605" s="161"/>
      <c r="H605" s="142"/>
      <c r="I605" s="130" t="e">
        <f>VLOOKUP(H605,Presupuesto!$B$11:$C$565,2,0)</f>
        <v>#N/A</v>
      </c>
      <c r="J605" s="98" t="str">
        <f t="shared" si="34"/>
        <v>Desarrollo del Sistema de Educación Superior</v>
      </c>
      <c r="K605" s="98" t="s">
        <v>412</v>
      </c>
    </row>
    <row r="606" spans="3:11" hidden="1">
      <c r="C606" s="141"/>
      <c r="D606" s="158"/>
      <c r="E606" s="123"/>
      <c r="F606" s="97">
        <f t="shared" si="33"/>
        <v>0</v>
      </c>
      <c r="G606" s="161"/>
      <c r="H606" s="142"/>
      <c r="I606" s="130" t="e">
        <f>VLOOKUP(H606,Presupuesto!$B$11:$C$565,2,0)</f>
        <v>#N/A</v>
      </c>
      <c r="J606" s="98" t="str">
        <f t="shared" si="34"/>
        <v>Desarrollo del Sistema de Educación Superior</v>
      </c>
      <c r="K606" s="98" t="s">
        <v>412</v>
      </c>
    </row>
    <row r="607" spans="3:11" hidden="1">
      <c r="C607" s="141"/>
      <c r="D607" s="158"/>
      <c r="E607" s="123"/>
      <c r="F607" s="97">
        <f t="shared" si="33"/>
        <v>0</v>
      </c>
      <c r="G607" s="161"/>
      <c r="H607" s="142"/>
      <c r="I607" s="130" t="e">
        <f>VLOOKUP(H607,Presupuesto!$B$11:$C$565,2,0)</f>
        <v>#N/A</v>
      </c>
      <c r="J607" s="98" t="str">
        <f t="shared" si="34"/>
        <v>Desarrollo del Sistema de Educación Superior</v>
      </c>
      <c r="K607" s="98" t="s">
        <v>412</v>
      </c>
    </row>
    <row r="608" spans="3:11" hidden="1">
      <c r="C608" s="141"/>
      <c r="D608" s="158"/>
      <c r="E608" s="123"/>
      <c r="F608" s="97">
        <f t="shared" si="33"/>
        <v>0</v>
      </c>
      <c r="G608" s="161"/>
      <c r="H608" s="142"/>
      <c r="I608" s="130" t="e">
        <f>VLOOKUP(H608,Presupuesto!$B$11:$C$565,2,0)</f>
        <v>#N/A</v>
      </c>
      <c r="J608" s="98" t="str">
        <f t="shared" si="34"/>
        <v>Desarrollo del Sistema de Educación Superior</v>
      </c>
      <c r="K608" s="98" t="s">
        <v>412</v>
      </c>
    </row>
    <row r="609" spans="3:11" hidden="1">
      <c r="C609" s="141"/>
      <c r="D609" s="158"/>
      <c r="E609" s="123"/>
      <c r="F609" s="97">
        <f t="shared" si="33"/>
        <v>0</v>
      </c>
      <c r="G609" s="161"/>
      <c r="H609" s="142"/>
      <c r="I609" s="130" t="e">
        <f>VLOOKUP(H609,Presupuesto!$B$11:$C$565,2,0)</f>
        <v>#N/A</v>
      </c>
      <c r="J609" s="98" t="str">
        <f t="shared" si="34"/>
        <v>Desarrollo del Sistema de Educación Superior</v>
      </c>
      <c r="K609" s="98" t="s">
        <v>412</v>
      </c>
    </row>
    <row r="610" spans="3:11" hidden="1">
      <c r="C610" s="141"/>
      <c r="D610" s="158"/>
      <c r="E610" s="123"/>
      <c r="F610" s="97">
        <f t="shared" si="33"/>
        <v>0</v>
      </c>
      <c r="G610" s="161"/>
      <c r="H610" s="142"/>
      <c r="I610" s="130" t="e">
        <f>VLOOKUP(H610,Presupuesto!$B$11:$C$565,2,0)</f>
        <v>#N/A</v>
      </c>
      <c r="J610" s="98" t="str">
        <f t="shared" si="34"/>
        <v>Desarrollo del Sistema de Educación Superior</v>
      </c>
      <c r="K610" s="98" t="s">
        <v>412</v>
      </c>
    </row>
    <row r="611" spans="3:11" hidden="1">
      <c r="C611" s="141"/>
      <c r="D611" s="158"/>
      <c r="E611" s="123"/>
      <c r="F611" s="97">
        <f t="shared" si="33"/>
        <v>0</v>
      </c>
      <c r="G611" s="161"/>
      <c r="H611" s="142"/>
      <c r="I611" s="130" t="e">
        <f>VLOOKUP(H611,Presupuesto!$B$11:$C$565,2,0)</f>
        <v>#N/A</v>
      </c>
      <c r="J611" s="98" t="str">
        <f t="shared" si="34"/>
        <v>Desarrollo del Sistema de Educación Superior</v>
      </c>
      <c r="K611" s="98" t="s">
        <v>412</v>
      </c>
    </row>
    <row r="612" spans="3:11" hidden="1">
      <c r="C612" s="141"/>
      <c r="D612" s="158"/>
      <c r="E612" s="123"/>
      <c r="F612" s="97">
        <f t="shared" si="33"/>
        <v>0</v>
      </c>
      <c r="G612" s="161"/>
      <c r="H612" s="142"/>
      <c r="I612" s="130" t="e">
        <f>VLOOKUP(H612,Presupuesto!$B$11:$C$565,2,0)</f>
        <v>#N/A</v>
      </c>
      <c r="J612" s="98" t="str">
        <f t="shared" si="34"/>
        <v>Desarrollo del Sistema de Educación Superior</v>
      </c>
      <c r="K612" s="98" t="s">
        <v>412</v>
      </c>
    </row>
    <row r="613" spans="3:11" hidden="1">
      <c r="C613" s="141"/>
      <c r="D613" s="158"/>
      <c r="E613" s="123"/>
      <c r="F613" s="97">
        <f t="shared" si="33"/>
        <v>0</v>
      </c>
      <c r="G613" s="161"/>
      <c r="H613" s="142"/>
      <c r="I613" s="130" t="e">
        <f>VLOOKUP(H613,Presupuesto!$B$11:$C$565,2,0)</f>
        <v>#N/A</v>
      </c>
      <c r="J613" s="98" t="str">
        <f t="shared" si="34"/>
        <v>Desarrollo del Sistema de Educación Superior</v>
      </c>
      <c r="K613" s="98" t="s">
        <v>412</v>
      </c>
    </row>
    <row r="614" spans="3:11" hidden="1">
      <c r="C614" s="141"/>
      <c r="D614" s="158"/>
      <c r="E614" s="123"/>
      <c r="F614" s="97">
        <f t="shared" si="33"/>
        <v>0</v>
      </c>
      <c r="G614" s="161"/>
      <c r="H614" s="142"/>
      <c r="I614" s="130" t="e">
        <f>VLOOKUP(H614,Presupuesto!$B$11:$C$565,2,0)</f>
        <v>#N/A</v>
      </c>
      <c r="J614" s="98" t="str">
        <f t="shared" si="34"/>
        <v>Desarrollo del Sistema de Educación Superior</v>
      </c>
      <c r="K614" s="98" t="s">
        <v>412</v>
      </c>
    </row>
    <row r="615" spans="3:11" hidden="1">
      <c r="C615" s="141"/>
      <c r="D615" s="158"/>
      <c r="E615" s="123"/>
      <c r="F615" s="97">
        <f t="shared" si="33"/>
        <v>0</v>
      </c>
      <c r="G615" s="161"/>
      <c r="H615" s="142"/>
      <c r="I615" s="130" t="e">
        <f>VLOOKUP(H615,Presupuesto!$B$11:$C$565,2,0)</f>
        <v>#N/A</v>
      </c>
      <c r="J615" s="98" t="str">
        <f t="shared" si="34"/>
        <v>Desarrollo del Sistema de Educación Superior</v>
      </c>
      <c r="K615" s="98" t="s">
        <v>412</v>
      </c>
    </row>
    <row r="616" spans="3:11" hidden="1">
      <c r="C616" s="141"/>
      <c r="D616" s="158"/>
      <c r="E616" s="123"/>
      <c r="F616" s="97">
        <f t="shared" si="33"/>
        <v>0</v>
      </c>
      <c r="G616" s="161"/>
      <c r="H616" s="142"/>
      <c r="I616" s="130" t="e">
        <f>VLOOKUP(H616,Presupuesto!$B$11:$C$565,2,0)</f>
        <v>#N/A</v>
      </c>
      <c r="J616" s="98" t="str">
        <f t="shared" si="34"/>
        <v>Desarrollo del Sistema de Educación Superior</v>
      </c>
      <c r="K616" s="98" t="s">
        <v>412</v>
      </c>
    </row>
    <row r="617" spans="3:11" hidden="1">
      <c r="C617" s="141"/>
      <c r="D617" s="158"/>
      <c r="E617" s="123"/>
      <c r="F617" s="97">
        <f t="shared" si="33"/>
        <v>0</v>
      </c>
      <c r="G617" s="161"/>
      <c r="H617" s="142"/>
      <c r="I617" s="130" t="e">
        <f>VLOOKUP(H617,Presupuesto!$B$11:$C$565,2,0)</f>
        <v>#N/A</v>
      </c>
      <c r="J617" s="98" t="str">
        <f t="shared" si="34"/>
        <v>Desarrollo del Sistema de Educación Superior</v>
      </c>
      <c r="K617" s="98" t="s">
        <v>412</v>
      </c>
    </row>
    <row r="618" spans="3:11" hidden="1">
      <c r="C618" s="143"/>
      <c r="D618" s="151"/>
      <c r="E618" s="118"/>
      <c r="F618" s="97">
        <f t="shared" si="33"/>
        <v>0</v>
      </c>
      <c r="G618" s="161"/>
      <c r="H618" s="144"/>
      <c r="I618" s="130" t="e">
        <f>VLOOKUP(H618,Presupuesto!$B$11:$C$565,2,0)</f>
        <v>#N/A</v>
      </c>
      <c r="J618" s="98" t="str">
        <f t="shared" si="34"/>
        <v>Desarrollo del Sistema de Educación Superior</v>
      </c>
      <c r="K618" s="98" t="s">
        <v>412</v>
      </c>
    </row>
    <row r="619" spans="3:11" hidden="1">
      <c r="C619" s="143"/>
      <c r="D619" s="151"/>
      <c r="E619" s="118"/>
      <c r="F619" s="97">
        <f t="shared" si="33"/>
        <v>0</v>
      </c>
      <c r="G619" s="161"/>
      <c r="H619" s="144"/>
      <c r="I619" s="130" t="e">
        <f>VLOOKUP(H619,Presupuesto!$B$11:$C$565,2,0)</f>
        <v>#N/A</v>
      </c>
      <c r="J619" s="98" t="str">
        <f t="shared" si="34"/>
        <v>Desarrollo del Sistema de Educación Superior</v>
      </c>
      <c r="K619" s="98" t="s">
        <v>412</v>
      </c>
    </row>
    <row r="620" spans="3:11" hidden="1">
      <c r="C620" s="143"/>
      <c r="D620" s="151"/>
      <c r="E620" s="118"/>
      <c r="F620" s="97">
        <f t="shared" si="33"/>
        <v>0</v>
      </c>
      <c r="G620" s="161"/>
      <c r="H620" s="144"/>
      <c r="I620" s="130" t="e">
        <f>VLOOKUP(H620,Presupuesto!$B$11:$C$565,2,0)</f>
        <v>#N/A</v>
      </c>
      <c r="J620" s="98" t="str">
        <f t="shared" si="34"/>
        <v>Desarrollo del Sistema de Educación Superior</v>
      </c>
      <c r="K620" s="98" t="s">
        <v>412</v>
      </c>
    </row>
    <row r="621" spans="3:11" hidden="1">
      <c r="C621" s="143"/>
      <c r="D621" s="151"/>
      <c r="E621" s="118"/>
      <c r="F621" s="97">
        <f t="shared" si="33"/>
        <v>0</v>
      </c>
      <c r="G621" s="161"/>
      <c r="H621" s="144"/>
      <c r="I621" s="130" t="e">
        <f>VLOOKUP(H621,Presupuesto!$B$11:$C$565,2,0)</f>
        <v>#N/A</v>
      </c>
      <c r="J621" s="98" t="str">
        <f t="shared" si="34"/>
        <v>Desarrollo del Sistema de Educación Superior</v>
      </c>
      <c r="K621" s="98" t="s">
        <v>412</v>
      </c>
    </row>
    <row r="622" spans="3:11" hidden="1">
      <c r="C622" s="143"/>
      <c r="D622" s="151"/>
      <c r="E622" s="118"/>
      <c r="F622" s="97">
        <f t="shared" si="33"/>
        <v>0</v>
      </c>
      <c r="G622" s="161"/>
      <c r="H622" s="144"/>
      <c r="I622" s="130" t="e">
        <f>VLOOKUP(H622,Presupuesto!$B$11:$C$565,2,0)</f>
        <v>#N/A</v>
      </c>
      <c r="J622" s="98" t="str">
        <f t="shared" si="34"/>
        <v>Desarrollo del Sistema de Educación Superior</v>
      </c>
      <c r="K622" s="98" t="s">
        <v>412</v>
      </c>
    </row>
    <row r="623" spans="3:11" hidden="1">
      <c r="C623" s="143"/>
      <c r="D623" s="151"/>
      <c r="E623" s="118"/>
      <c r="F623" s="97">
        <f t="shared" si="33"/>
        <v>0</v>
      </c>
      <c r="G623" s="161"/>
      <c r="H623" s="144"/>
      <c r="I623" s="130" t="e">
        <f>VLOOKUP(H623,Presupuesto!$B$11:$C$565,2,0)</f>
        <v>#N/A</v>
      </c>
      <c r="J623" s="98" t="str">
        <f t="shared" si="34"/>
        <v>Desarrollo del Sistema de Educación Superior</v>
      </c>
      <c r="K623" s="98" t="s">
        <v>412</v>
      </c>
    </row>
    <row r="624" spans="3:11" hidden="1">
      <c r="C624" s="143"/>
      <c r="D624" s="151"/>
      <c r="E624" s="118"/>
      <c r="F624" s="97">
        <f t="shared" si="33"/>
        <v>0</v>
      </c>
      <c r="G624" s="161"/>
      <c r="H624" s="144"/>
      <c r="I624" s="130" t="e">
        <f>VLOOKUP(H624,Presupuesto!$B$11:$C$565,2,0)</f>
        <v>#N/A</v>
      </c>
      <c r="J624" s="98" t="str">
        <f t="shared" si="34"/>
        <v>Desarrollo del Sistema de Educación Superior</v>
      </c>
      <c r="K624" s="98" t="s">
        <v>412</v>
      </c>
    </row>
    <row r="625" spans="3:11" hidden="1">
      <c r="C625" s="143"/>
      <c r="D625" s="151"/>
      <c r="E625" s="118"/>
      <c r="F625" s="97">
        <f t="shared" si="33"/>
        <v>0</v>
      </c>
      <c r="G625" s="161"/>
      <c r="H625" s="144"/>
      <c r="I625" s="130" t="e">
        <f>VLOOKUP(H625,Presupuesto!$B$11:$C$565,2,0)</f>
        <v>#N/A</v>
      </c>
      <c r="J625" s="98" t="str">
        <f t="shared" si="34"/>
        <v>Desarrollo del Sistema de Educación Superior</v>
      </c>
      <c r="K625" s="98" t="s">
        <v>412</v>
      </c>
    </row>
    <row r="626" spans="3:11" hidden="1">
      <c r="C626" s="145"/>
      <c r="D626" s="151"/>
      <c r="E626" s="118"/>
      <c r="F626" s="97">
        <f t="shared" si="33"/>
        <v>0</v>
      </c>
      <c r="G626" s="161"/>
      <c r="H626" s="146"/>
      <c r="I626" s="130" t="e">
        <f>VLOOKUP(H626,Presupuesto!$B$11:$C$565,2,0)</f>
        <v>#N/A</v>
      </c>
      <c r="J626" s="98" t="str">
        <f t="shared" si="34"/>
        <v>Desarrollo del Sistema de Educación Superior</v>
      </c>
      <c r="K626" s="98" t="s">
        <v>403</v>
      </c>
    </row>
    <row r="627" spans="3:11" hidden="1">
      <c r="C627" s="145"/>
      <c r="D627" s="151"/>
      <c r="E627" s="118"/>
      <c r="F627" s="97">
        <f t="shared" si="33"/>
        <v>0</v>
      </c>
      <c r="G627" s="161"/>
      <c r="H627" s="146"/>
      <c r="I627" s="130" t="e">
        <f>VLOOKUP(H627,Presupuesto!$B$11:$C$565,2,0)</f>
        <v>#N/A</v>
      </c>
      <c r="J627" s="98" t="str">
        <f t="shared" si="34"/>
        <v>Desarrollo del Sistema de Educación Superior</v>
      </c>
      <c r="K627" s="98" t="s">
        <v>412</v>
      </c>
    </row>
    <row r="628" spans="3:11" hidden="1">
      <c r="C628" s="145"/>
      <c r="D628" s="151"/>
      <c r="E628" s="118"/>
      <c r="F628" s="97">
        <f t="shared" si="33"/>
        <v>0</v>
      </c>
      <c r="G628" s="161"/>
      <c r="H628" s="146"/>
      <c r="I628" s="130" t="e">
        <f>VLOOKUP(H628,Presupuesto!$B$11:$C$565,2,0)</f>
        <v>#N/A</v>
      </c>
      <c r="J628" s="98" t="str">
        <f t="shared" si="34"/>
        <v>Desarrollo del Sistema de Educación Superior</v>
      </c>
      <c r="K628" s="98" t="s">
        <v>412</v>
      </c>
    </row>
    <row r="629" spans="3:11" hidden="1">
      <c r="C629" s="145"/>
      <c r="D629" s="151"/>
      <c r="E629" s="118"/>
      <c r="F629" s="97">
        <f t="shared" si="33"/>
        <v>0</v>
      </c>
      <c r="G629" s="161"/>
      <c r="H629" s="146"/>
      <c r="I629" s="130" t="e">
        <f>VLOOKUP(H629,Presupuesto!$B$11:$C$565,2,0)</f>
        <v>#N/A</v>
      </c>
      <c r="J629" s="98" t="str">
        <f t="shared" si="34"/>
        <v>Desarrollo del Sistema de Educación Superior</v>
      </c>
      <c r="K629" s="98" t="s">
        <v>412</v>
      </c>
    </row>
    <row r="630" spans="3:11" ht="15.75" hidden="1" thickBot="1">
      <c r="C630" s="147"/>
      <c r="D630" s="159"/>
      <c r="E630" s="103"/>
      <c r="F630" s="105">
        <f t="shared" si="33"/>
        <v>0</v>
      </c>
      <c r="G630" s="162"/>
      <c r="H630" s="148"/>
      <c r="I630" s="132" t="e">
        <f>VLOOKUP(H630,Presupuesto!$B$11:$C$565,2,0)</f>
        <v>#N/A</v>
      </c>
      <c r="J630" s="106" t="str">
        <f t="shared" si="34"/>
        <v>Desarrollo del Sistema de Educación Superior</v>
      </c>
      <c r="K630" s="124" t="s">
        <v>394</v>
      </c>
    </row>
    <row r="632" spans="3:11" ht="15.75" thickBot="1">
      <c r="F632" s="90"/>
      <c r="G632" s="89"/>
      <c r="H632" s="90"/>
      <c r="I632" s="90"/>
    </row>
    <row r="633" spans="3:11" ht="15.75" thickBot="1">
      <c r="C633" s="157" t="s">
        <v>53</v>
      </c>
      <c r="D633" s="368">
        <f>SUM(F640:F674)</f>
        <v>0</v>
      </c>
      <c r="F633" s="70"/>
      <c r="G633" s="79"/>
      <c r="H633" s="70"/>
      <c r="I633" s="70"/>
    </row>
    <row r="634" spans="3:11">
      <c r="C634" s="70"/>
      <c r="D634" s="31"/>
      <c r="E634" s="93"/>
      <c r="F634" s="93"/>
      <c r="G634" s="93"/>
      <c r="H634" s="76"/>
      <c r="I634" s="76"/>
      <c r="J634" s="76"/>
      <c r="K634" s="112"/>
    </row>
    <row r="635" spans="3:11">
      <c r="C635" s="70"/>
      <c r="D635" s="31"/>
      <c r="E635" s="93"/>
      <c r="F635" s="93"/>
      <c r="G635" s="93"/>
      <c r="H635" s="76"/>
      <c r="I635" s="76"/>
      <c r="J635" s="76"/>
      <c r="K635" s="112"/>
    </row>
    <row r="636" spans="3:11" ht="15.75">
      <c r="C636" s="202" t="s">
        <v>392</v>
      </c>
      <c r="D636" s="364"/>
      <c r="E636" s="93"/>
      <c r="F636" s="93"/>
      <c r="G636" s="93"/>
      <c r="H636" s="76"/>
      <c r="I636" s="76"/>
      <c r="J636" s="76"/>
      <c r="K636" s="112"/>
    </row>
    <row r="637" spans="3:11" ht="18.75">
      <c r="C637" s="210" t="e">
        <f>IFERROR(VLOOKUP(D636,'1. Desarrollo e Innov. Curricu.'!$E:$F,2,FALSE),IFERROR(VLOOKUP(D636,'2. Investigación Científica'!$E:$F,2,FALSE),IFERROR(VLOOKUP(D636,'3. Vinculación Univ. Sociedad'!$E:$F,2,FALSE),IFERROR(VLOOKUP(D636,'4. Docencia y Profesorado Univ.'!$E:$F,2,FALSE),IFERROR(VLOOKUP(D636,'5. Estudiantes y Graduados'!$E:$F,2,FALSE),IFERROR(VLOOKUP(D636,'11. Gestion Administrativa'!$E:$F,2,FALSE),IFERROR(VLOOKUP(D636,'13. Gestión Académica'!$E:$F,2,FALSE),IFERROR(VLOOKUP(D636,'8. Asegura. de la Calid. y M'!$E:$F,2,FALSE),IFERROR(VLOOKUP(D636,'6. Gestión del Conocimiento'!$E:$F,2,FALSE),IFERROR(VLOOKUP(D636,'15. Gobernabilidad y Proceso...'!$E:$F,2,FALSE),IFERROR(VLOOKUP(D636,'12. Gestión del Talento Humano'!$E:$F,2,FALSE),IFERROR(VLOOKUP(D636,'14. Internacional... de la E.S.'!$E:$F,2,FALSE),IFERROR(VLOOKUP(D636,'10. Posgrado'!$E:$F,2,FALSE),IFERROR(VLOOKUP(D636,'17. Gestión TIC'!$E:$F,2,FALSE),IFERROR(VLOOKUP(D636,'16. Desa. del Sistema Educ.Sup.'!$E:$F,2,FALSE),IFERROR(VLOOKUP(D636,'9. Cultura de Inno. Insti...'!$E:$F,2,FALSE),VLOOKUP(D636,'7. Lo Esencial de la Reforma U.'!$E:$F,2,0)))))))))))))))))</f>
        <v>#N/A</v>
      </c>
      <c r="D637" s="31"/>
      <c r="E637" s="93"/>
      <c r="F637" s="93"/>
      <c r="G637" s="93"/>
      <c r="H637" s="76"/>
      <c r="I637" s="76"/>
      <c r="J637" s="76"/>
      <c r="K637" s="112"/>
    </row>
    <row r="638" spans="3:11" ht="15.75" thickBot="1">
      <c r="F638" s="93"/>
      <c r="G638" s="76"/>
      <c r="H638" s="76"/>
      <c r="I638" s="76"/>
    </row>
    <row r="639" spans="3:11" ht="30.75" thickBot="1">
      <c r="C639" s="129" t="s">
        <v>44</v>
      </c>
      <c r="D639" s="129" t="s">
        <v>55</v>
      </c>
      <c r="E639" s="136" t="s">
        <v>57</v>
      </c>
      <c r="F639" s="135" t="s">
        <v>27</v>
      </c>
      <c r="G639" s="133" t="s">
        <v>131</v>
      </c>
      <c r="H639" s="136" t="s">
        <v>46</v>
      </c>
      <c r="I639" s="133" t="s">
        <v>132</v>
      </c>
      <c r="J639" s="133" t="s">
        <v>410</v>
      </c>
      <c r="K639" s="133" t="s">
        <v>411</v>
      </c>
    </row>
    <row r="640" spans="3:11" hidden="1">
      <c r="C640" s="220" t="s">
        <v>439</v>
      </c>
      <c r="D640" s="221"/>
      <c r="E640" s="219">
        <f>HLOOKUP(C640,$AH$2:$BU$3,2,0)</f>
        <v>620</v>
      </c>
      <c r="F640" s="97">
        <f t="shared" ref="F640:F674" si="35">D640*E640</f>
        <v>0</v>
      </c>
      <c r="G640" s="161"/>
      <c r="H640" s="142"/>
      <c r="I640" s="130" t="e">
        <f>VLOOKUP(H640,Presupuesto!$B$11:$C$565,2,0)</f>
        <v>#N/A</v>
      </c>
      <c r="J640" s="218" t="s">
        <v>1479</v>
      </c>
      <c r="K640" s="98" t="s">
        <v>394</v>
      </c>
    </row>
    <row r="641" spans="3:11" hidden="1">
      <c r="C641" s="141"/>
      <c r="D641" s="158"/>
      <c r="E641" s="123"/>
      <c r="F641" s="97">
        <f t="shared" si="35"/>
        <v>0</v>
      </c>
      <c r="G641" s="161"/>
      <c r="H641" s="142"/>
      <c r="I641" s="130" t="e">
        <f>VLOOKUP(H641,Presupuesto!$B$11:$C$565,2,0)</f>
        <v>#N/A</v>
      </c>
      <c r="J641" s="98" t="str">
        <f>$J$640</f>
        <v>Desarrollo del Sistema de Educación Superior</v>
      </c>
      <c r="K641" s="98" t="s">
        <v>412</v>
      </c>
    </row>
    <row r="642" spans="3:11" hidden="1">
      <c r="C642" s="141"/>
      <c r="D642" s="158"/>
      <c r="E642" s="123"/>
      <c r="F642" s="97">
        <f t="shared" si="35"/>
        <v>0</v>
      </c>
      <c r="G642" s="161"/>
      <c r="H642" s="142"/>
      <c r="I642" s="130" t="e">
        <f>VLOOKUP(H642,Presupuesto!$B$11:$C$565,2,0)</f>
        <v>#N/A</v>
      </c>
      <c r="J642" s="98" t="str">
        <f t="shared" ref="J642:J674" si="36">$J$640</f>
        <v>Desarrollo del Sistema de Educación Superior</v>
      </c>
      <c r="K642" s="98" t="s">
        <v>412</v>
      </c>
    </row>
    <row r="643" spans="3:11" hidden="1">
      <c r="C643" s="141"/>
      <c r="D643" s="158"/>
      <c r="E643" s="123"/>
      <c r="F643" s="97">
        <f t="shared" si="35"/>
        <v>0</v>
      </c>
      <c r="G643" s="161"/>
      <c r="H643" s="142"/>
      <c r="I643" s="130" t="e">
        <f>VLOOKUP(H643,Presupuesto!$B$11:$C$565,2,0)</f>
        <v>#N/A</v>
      </c>
      <c r="J643" s="98" t="str">
        <f t="shared" si="36"/>
        <v>Desarrollo del Sistema de Educación Superior</v>
      </c>
      <c r="K643" s="98" t="s">
        <v>412</v>
      </c>
    </row>
    <row r="644" spans="3:11" hidden="1">
      <c r="C644" s="141"/>
      <c r="D644" s="158"/>
      <c r="E644" s="123"/>
      <c r="F644" s="97">
        <f t="shared" si="35"/>
        <v>0</v>
      </c>
      <c r="G644" s="161"/>
      <c r="H644" s="142"/>
      <c r="I644" s="130" t="e">
        <f>VLOOKUP(H644,Presupuesto!$B$11:$C$565,2,0)</f>
        <v>#N/A</v>
      </c>
      <c r="J644" s="98" t="str">
        <f t="shared" si="36"/>
        <v>Desarrollo del Sistema de Educación Superior</v>
      </c>
      <c r="K644" s="98" t="s">
        <v>412</v>
      </c>
    </row>
    <row r="645" spans="3:11" hidden="1">
      <c r="C645" s="141"/>
      <c r="D645" s="158"/>
      <c r="E645" s="123"/>
      <c r="F645" s="97">
        <f t="shared" si="35"/>
        <v>0</v>
      </c>
      <c r="G645" s="161"/>
      <c r="H645" s="142"/>
      <c r="I645" s="130" t="e">
        <f>VLOOKUP(H645,Presupuesto!$B$11:$C$565,2,0)</f>
        <v>#N/A</v>
      </c>
      <c r="J645" s="98" t="str">
        <f t="shared" si="36"/>
        <v>Desarrollo del Sistema de Educación Superior</v>
      </c>
      <c r="K645" s="98" t="s">
        <v>401</v>
      </c>
    </row>
    <row r="646" spans="3:11" hidden="1">
      <c r="C646" s="141"/>
      <c r="D646" s="158"/>
      <c r="E646" s="123"/>
      <c r="F646" s="97">
        <f t="shared" si="35"/>
        <v>0</v>
      </c>
      <c r="G646" s="161"/>
      <c r="H646" s="142"/>
      <c r="I646" s="130" t="e">
        <f>VLOOKUP(H646,Presupuesto!$B$11:$C$565,2,0)</f>
        <v>#N/A</v>
      </c>
      <c r="J646" s="98" t="str">
        <f t="shared" si="36"/>
        <v>Desarrollo del Sistema de Educación Superior</v>
      </c>
      <c r="K646" s="98" t="s">
        <v>412</v>
      </c>
    </row>
    <row r="647" spans="3:11" hidden="1">
      <c r="C647" s="141"/>
      <c r="D647" s="158"/>
      <c r="E647" s="123"/>
      <c r="F647" s="97">
        <f t="shared" si="35"/>
        <v>0</v>
      </c>
      <c r="G647" s="161"/>
      <c r="H647" s="142"/>
      <c r="I647" s="130" t="e">
        <f>VLOOKUP(H647,Presupuesto!$B$11:$C$565,2,0)</f>
        <v>#N/A</v>
      </c>
      <c r="J647" s="98" t="str">
        <f t="shared" si="36"/>
        <v>Desarrollo del Sistema de Educación Superior</v>
      </c>
      <c r="K647" s="98" t="s">
        <v>412</v>
      </c>
    </row>
    <row r="648" spans="3:11" hidden="1">
      <c r="C648" s="141"/>
      <c r="D648" s="158"/>
      <c r="E648" s="123"/>
      <c r="F648" s="97">
        <f t="shared" si="35"/>
        <v>0</v>
      </c>
      <c r="G648" s="161"/>
      <c r="H648" s="142"/>
      <c r="I648" s="130" t="e">
        <f>VLOOKUP(H648,Presupuesto!$B$11:$C$565,2,0)</f>
        <v>#N/A</v>
      </c>
      <c r="J648" s="98" t="str">
        <f t="shared" si="36"/>
        <v>Desarrollo del Sistema de Educación Superior</v>
      </c>
      <c r="K648" s="98" t="s">
        <v>412</v>
      </c>
    </row>
    <row r="649" spans="3:11" hidden="1">
      <c r="C649" s="141"/>
      <c r="D649" s="158"/>
      <c r="E649" s="123"/>
      <c r="F649" s="97">
        <f t="shared" si="35"/>
        <v>0</v>
      </c>
      <c r="G649" s="161"/>
      <c r="H649" s="142"/>
      <c r="I649" s="130" t="e">
        <f>VLOOKUP(H649,Presupuesto!$B$11:$C$565,2,0)</f>
        <v>#N/A</v>
      </c>
      <c r="J649" s="98" t="str">
        <f t="shared" si="36"/>
        <v>Desarrollo del Sistema de Educación Superior</v>
      </c>
      <c r="K649" s="98" t="s">
        <v>412</v>
      </c>
    </row>
    <row r="650" spans="3:11" hidden="1">
      <c r="C650" s="141"/>
      <c r="D650" s="158"/>
      <c r="E650" s="123"/>
      <c r="F650" s="97">
        <f t="shared" si="35"/>
        <v>0</v>
      </c>
      <c r="G650" s="161"/>
      <c r="H650" s="142"/>
      <c r="I650" s="130" t="e">
        <f>VLOOKUP(H650,Presupuesto!$B$11:$C$565,2,0)</f>
        <v>#N/A</v>
      </c>
      <c r="J650" s="98" t="str">
        <f t="shared" si="36"/>
        <v>Desarrollo del Sistema de Educación Superior</v>
      </c>
      <c r="K650" s="98" t="s">
        <v>412</v>
      </c>
    </row>
    <row r="651" spans="3:11" hidden="1">
      <c r="C651" s="141"/>
      <c r="D651" s="158"/>
      <c r="E651" s="123"/>
      <c r="F651" s="97">
        <f t="shared" si="35"/>
        <v>0</v>
      </c>
      <c r="G651" s="161"/>
      <c r="H651" s="142"/>
      <c r="I651" s="130" t="e">
        <f>VLOOKUP(H651,Presupuesto!$B$11:$C$565,2,0)</f>
        <v>#N/A</v>
      </c>
      <c r="J651" s="98" t="str">
        <f t="shared" si="36"/>
        <v>Desarrollo del Sistema de Educación Superior</v>
      </c>
      <c r="K651" s="98" t="s">
        <v>412</v>
      </c>
    </row>
    <row r="652" spans="3:11" hidden="1">
      <c r="C652" s="141"/>
      <c r="D652" s="158"/>
      <c r="E652" s="123"/>
      <c r="F652" s="97">
        <f t="shared" si="35"/>
        <v>0</v>
      </c>
      <c r="G652" s="161"/>
      <c r="H652" s="142"/>
      <c r="I652" s="130" t="e">
        <f>VLOOKUP(H652,Presupuesto!$B$11:$C$565,2,0)</f>
        <v>#N/A</v>
      </c>
      <c r="J652" s="98" t="str">
        <f t="shared" si="36"/>
        <v>Desarrollo del Sistema de Educación Superior</v>
      </c>
      <c r="K652" s="98" t="s">
        <v>412</v>
      </c>
    </row>
    <row r="653" spans="3:11" hidden="1">
      <c r="C653" s="141"/>
      <c r="D653" s="158"/>
      <c r="E653" s="123"/>
      <c r="F653" s="97">
        <f t="shared" si="35"/>
        <v>0</v>
      </c>
      <c r="G653" s="161"/>
      <c r="H653" s="142"/>
      <c r="I653" s="130" t="e">
        <f>VLOOKUP(H653,Presupuesto!$B$11:$C$565,2,0)</f>
        <v>#N/A</v>
      </c>
      <c r="J653" s="98" t="str">
        <f t="shared" si="36"/>
        <v>Desarrollo del Sistema de Educación Superior</v>
      </c>
      <c r="K653" s="98" t="s">
        <v>412</v>
      </c>
    </row>
    <row r="654" spans="3:11" hidden="1">
      <c r="C654" s="141"/>
      <c r="D654" s="158"/>
      <c r="E654" s="123"/>
      <c r="F654" s="97">
        <f t="shared" si="35"/>
        <v>0</v>
      </c>
      <c r="G654" s="161"/>
      <c r="H654" s="142"/>
      <c r="I654" s="130" t="e">
        <f>VLOOKUP(H654,Presupuesto!$B$11:$C$565,2,0)</f>
        <v>#N/A</v>
      </c>
      <c r="J654" s="98" t="str">
        <f t="shared" si="36"/>
        <v>Desarrollo del Sistema de Educación Superior</v>
      </c>
      <c r="K654" s="98" t="s">
        <v>412</v>
      </c>
    </row>
    <row r="655" spans="3:11" hidden="1">
      <c r="C655" s="141"/>
      <c r="D655" s="158"/>
      <c r="E655" s="123"/>
      <c r="F655" s="97">
        <f t="shared" si="35"/>
        <v>0</v>
      </c>
      <c r="G655" s="161"/>
      <c r="H655" s="142"/>
      <c r="I655" s="130" t="e">
        <f>VLOOKUP(H655,Presupuesto!$B$11:$C$565,2,0)</f>
        <v>#N/A</v>
      </c>
      <c r="J655" s="98" t="str">
        <f t="shared" si="36"/>
        <v>Desarrollo del Sistema de Educación Superior</v>
      </c>
      <c r="K655" s="98" t="s">
        <v>412</v>
      </c>
    </row>
    <row r="656" spans="3:11" hidden="1">
      <c r="C656" s="141"/>
      <c r="D656" s="158"/>
      <c r="E656" s="123"/>
      <c r="F656" s="97">
        <f t="shared" si="35"/>
        <v>0</v>
      </c>
      <c r="G656" s="161"/>
      <c r="H656" s="142"/>
      <c r="I656" s="130" t="e">
        <f>VLOOKUP(H656,Presupuesto!$B$11:$C$565,2,0)</f>
        <v>#N/A</v>
      </c>
      <c r="J656" s="98" t="str">
        <f t="shared" si="36"/>
        <v>Desarrollo del Sistema de Educación Superior</v>
      </c>
      <c r="K656" s="98" t="s">
        <v>412</v>
      </c>
    </row>
    <row r="657" spans="3:11" hidden="1">
      <c r="C657" s="141"/>
      <c r="D657" s="158"/>
      <c r="E657" s="123"/>
      <c r="F657" s="97">
        <f t="shared" si="35"/>
        <v>0</v>
      </c>
      <c r="G657" s="161"/>
      <c r="H657" s="142"/>
      <c r="I657" s="130" t="e">
        <f>VLOOKUP(H657,Presupuesto!$B$11:$C$565,2,0)</f>
        <v>#N/A</v>
      </c>
      <c r="J657" s="98" t="str">
        <f t="shared" si="36"/>
        <v>Desarrollo del Sistema de Educación Superior</v>
      </c>
      <c r="K657" s="98" t="s">
        <v>412</v>
      </c>
    </row>
    <row r="658" spans="3:11" hidden="1">
      <c r="C658" s="141"/>
      <c r="D658" s="158"/>
      <c r="E658" s="123"/>
      <c r="F658" s="97">
        <f t="shared" si="35"/>
        <v>0</v>
      </c>
      <c r="G658" s="161"/>
      <c r="H658" s="142"/>
      <c r="I658" s="130" t="e">
        <f>VLOOKUP(H658,Presupuesto!$B$11:$C$565,2,0)</f>
        <v>#N/A</v>
      </c>
      <c r="J658" s="98" t="str">
        <f t="shared" si="36"/>
        <v>Desarrollo del Sistema de Educación Superior</v>
      </c>
      <c r="K658" s="98" t="s">
        <v>412</v>
      </c>
    </row>
    <row r="659" spans="3:11" hidden="1">
      <c r="C659" s="141"/>
      <c r="D659" s="158"/>
      <c r="E659" s="123"/>
      <c r="F659" s="97">
        <f t="shared" si="35"/>
        <v>0</v>
      </c>
      <c r="G659" s="161"/>
      <c r="H659" s="142"/>
      <c r="I659" s="130" t="e">
        <f>VLOOKUP(H659,Presupuesto!$B$11:$C$565,2,0)</f>
        <v>#N/A</v>
      </c>
      <c r="J659" s="98" t="str">
        <f t="shared" si="36"/>
        <v>Desarrollo del Sistema de Educación Superior</v>
      </c>
      <c r="K659" s="98" t="s">
        <v>412</v>
      </c>
    </row>
    <row r="660" spans="3:11" hidden="1">
      <c r="C660" s="141"/>
      <c r="D660" s="158"/>
      <c r="E660" s="123"/>
      <c r="F660" s="97">
        <f t="shared" si="35"/>
        <v>0</v>
      </c>
      <c r="G660" s="161"/>
      <c r="H660" s="142"/>
      <c r="I660" s="130" t="e">
        <f>VLOOKUP(H660,Presupuesto!$B$11:$C$565,2,0)</f>
        <v>#N/A</v>
      </c>
      <c r="J660" s="98" t="str">
        <f t="shared" si="36"/>
        <v>Desarrollo del Sistema de Educación Superior</v>
      </c>
      <c r="K660" s="98" t="s">
        <v>412</v>
      </c>
    </row>
    <row r="661" spans="3:11" hidden="1">
      <c r="C661" s="141"/>
      <c r="D661" s="158"/>
      <c r="E661" s="123"/>
      <c r="F661" s="97">
        <f t="shared" si="35"/>
        <v>0</v>
      </c>
      <c r="G661" s="161"/>
      <c r="H661" s="142"/>
      <c r="I661" s="130" t="e">
        <f>VLOOKUP(H661,Presupuesto!$B$11:$C$565,2,0)</f>
        <v>#N/A</v>
      </c>
      <c r="J661" s="98" t="str">
        <f t="shared" si="36"/>
        <v>Desarrollo del Sistema de Educación Superior</v>
      </c>
      <c r="K661" s="98" t="s">
        <v>412</v>
      </c>
    </row>
    <row r="662" spans="3:11" hidden="1">
      <c r="C662" s="143"/>
      <c r="D662" s="151"/>
      <c r="E662" s="118"/>
      <c r="F662" s="97">
        <f t="shared" si="35"/>
        <v>0</v>
      </c>
      <c r="G662" s="161"/>
      <c r="H662" s="144"/>
      <c r="I662" s="130" t="e">
        <f>VLOOKUP(H662,Presupuesto!$B$11:$C$565,2,0)</f>
        <v>#N/A</v>
      </c>
      <c r="J662" s="98" t="str">
        <f t="shared" si="36"/>
        <v>Desarrollo del Sistema de Educación Superior</v>
      </c>
      <c r="K662" s="98" t="s">
        <v>412</v>
      </c>
    </row>
    <row r="663" spans="3:11" hidden="1">
      <c r="C663" s="143"/>
      <c r="D663" s="151"/>
      <c r="E663" s="118"/>
      <c r="F663" s="97">
        <f t="shared" si="35"/>
        <v>0</v>
      </c>
      <c r="G663" s="161"/>
      <c r="H663" s="144"/>
      <c r="I663" s="130" t="e">
        <f>VLOOKUP(H663,Presupuesto!$B$11:$C$565,2,0)</f>
        <v>#N/A</v>
      </c>
      <c r="J663" s="98" t="str">
        <f t="shared" si="36"/>
        <v>Desarrollo del Sistema de Educación Superior</v>
      </c>
      <c r="K663" s="98" t="s">
        <v>412</v>
      </c>
    </row>
    <row r="664" spans="3:11" hidden="1">
      <c r="C664" s="143"/>
      <c r="D664" s="151"/>
      <c r="E664" s="118"/>
      <c r="F664" s="97">
        <f t="shared" si="35"/>
        <v>0</v>
      </c>
      <c r="G664" s="161"/>
      <c r="H664" s="144"/>
      <c r="I664" s="130" t="e">
        <f>VLOOKUP(H664,Presupuesto!$B$11:$C$565,2,0)</f>
        <v>#N/A</v>
      </c>
      <c r="J664" s="98" t="str">
        <f t="shared" si="36"/>
        <v>Desarrollo del Sistema de Educación Superior</v>
      </c>
      <c r="K664" s="98" t="s">
        <v>412</v>
      </c>
    </row>
    <row r="665" spans="3:11" hidden="1">
      <c r="C665" s="143"/>
      <c r="D665" s="151"/>
      <c r="E665" s="118"/>
      <c r="F665" s="97">
        <f t="shared" si="35"/>
        <v>0</v>
      </c>
      <c r="G665" s="161"/>
      <c r="H665" s="144"/>
      <c r="I665" s="130" t="e">
        <f>VLOOKUP(H665,Presupuesto!$B$11:$C$565,2,0)</f>
        <v>#N/A</v>
      </c>
      <c r="J665" s="98" t="str">
        <f t="shared" si="36"/>
        <v>Desarrollo del Sistema de Educación Superior</v>
      </c>
      <c r="K665" s="98" t="s">
        <v>412</v>
      </c>
    </row>
    <row r="666" spans="3:11" hidden="1">
      <c r="C666" s="143"/>
      <c r="D666" s="151"/>
      <c r="E666" s="118"/>
      <c r="F666" s="97">
        <f t="shared" si="35"/>
        <v>0</v>
      </c>
      <c r="G666" s="161"/>
      <c r="H666" s="144"/>
      <c r="I666" s="130" t="e">
        <f>VLOOKUP(H666,Presupuesto!$B$11:$C$565,2,0)</f>
        <v>#N/A</v>
      </c>
      <c r="J666" s="98" t="str">
        <f t="shared" si="36"/>
        <v>Desarrollo del Sistema de Educación Superior</v>
      </c>
      <c r="K666" s="98" t="s">
        <v>412</v>
      </c>
    </row>
    <row r="667" spans="3:11" hidden="1">
      <c r="C667" s="143"/>
      <c r="D667" s="151"/>
      <c r="E667" s="118"/>
      <c r="F667" s="97">
        <f t="shared" si="35"/>
        <v>0</v>
      </c>
      <c r="G667" s="161"/>
      <c r="H667" s="144"/>
      <c r="I667" s="130" t="e">
        <f>VLOOKUP(H667,Presupuesto!$B$11:$C$565,2,0)</f>
        <v>#N/A</v>
      </c>
      <c r="J667" s="98" t="str">
        <f t="shared" si="36"/>
        <v>Desarrollo del Sistema de Educación Superior</v>
      </c>
      <c r="K667" s="98" t="s">
        <v>412</v>
      </c>
    </row>
    <row r="668" spans="3:11" hidden="1">
      <c r="C668" s="143"/>
      <c r="D668" s="151"/>
      <c r="E668" s="118"/>
      <c r="F668" s="97">
        <f t="shared" si="35"/>
        <v>0</v>
      </c>
      <c r="G668" s="161"/>
      <c r="H668" s="144"/>
      <c r="I668" s="130" t="e">
        <f>VLOOKUP(H668,Presupuesto!$B$11:$C$565,2,0)</f>
        <v>#N/A</v>
      </c>
      <c r="J668" s="98" t="str">
        <f t="shared" si="36"/>
        <v>Desarrollo del Sistema de Educación Superior</v>
      </c>
      <c r="K668" s="98" t="s">
        <v>412</v>
      </c>
    </row>
    <row r="669" spans="3:11" hidden="1">
      <c r="C669" s="143"/>
      <c r="D669" s="151"/>
      <c r="E669" s="118"/>
      <c r="F669" s="97">
        <f t="shared" si="35"/>
        <v>0</v>
      </c>
      <c r="G669" s="161"/>
      <c r="H669" s="144"/>
      <c r="I669" s="130" t="e">
        <f>VLOOKUP(H669,Presupuesto!$B$11:$C$565,2,0)</f>
        <v>#N/A</v>
      </c>
      <c r="J669" s="98" t="str">
        <f t="shared" si="36"/>
        <v>Desarrollo del Sistema de Educación Superior</v>
      </c>
      <c r="K669" s="98" t="s">
        <v>412</v>
      </c>
    </row>
    <row r="670" spans="3:11" hidden="1">
      <c r="C670" s="145"/>
      <c r="D670" s="151"/>
      <c r="E670" s="118"/>
      <c r="F670" s="97">
        <f t="shared" si="35"/>
        <v>0</v>
      </c>
      <c r="G670" s="161"/>
      <c r="H670" s="146"/>
      <c r="I670" s="130" t="e">
        <f>VLOOKUP(H670,Presupuesto!$B$11:$C$565,2,0)</f>
        <v>#N/A</v>
      </c>
      <c r="J670" s="98" t="str">
        <f t="shared" si="36"/>
        <v>Desarrollo del Sistema de Educación Superior</v>
      </c>
      <c r="K670" s="98" t="s">
        <v>403</v>
      </c>
    </row>
    <row r="671" spans="3:11" hidden="1">
      <c r="C671" s="145"/>
      <c r="D671" s="151"/>
      <c r="E671" s="118"/>
      <c r="F671" s="97">
        <f t="shared" si="35"/>
        <v>0</v>
      </c>
      <c r="G671" s="161"/>
      <c r="H671" s="146"/>
      <c r="I671" s="130" t="e">
        <f>VLOOKUP(H671,Presupuesto!$B$11:$C$565,2,0)</f>
        <v>#N/A</v>
      </c>
      <c r="J671" s="98" t="str">
        <f t="shared" si="36"/>
        <v>Desarrollo del Sistema de Educación Superior</v>
      </c>
      <c r="K671" s="98" t="s">
        <v>412</v>
      </c>
    </row>
    <row r="672" spans="3:11" hidden="1">
      <c r="C672" s="145"/>
      <c r="D672" s="151"/>
      <c r="E672" s="118"/>
      <c r="F672" s="97">
        <f t="shared" si="35"/>
        <v>0</v>
      </c>
      <c r="G672" s="161"/>
      <c r="H672" s="146"/>
      <c r="I672" s="130" t="e">
        <f>VLOOKUP(H672,Presupuesto!$B$11:$C$565,2,0)</f>
        <v>#N/A</v>
      </c>
      <c r="J672" s="98" t="str">
        <f t="shared" si="36"/>
        <v>Desarrollo del Sistema de Educación Superior</v>
      </c>
      <c r="K672" s="98" t="s">
        <v>412</v>
      </c>
    </row>
    <row r="673" spans="3:11" hidden="1">
      <c r="C673" s="145"/>
      <c r="D673" s="151"/>
      <c r="E673" s="118"/>
      <c r="F673" s="97">
        <f t="shared" si="35"/>
        <v>0</v>
      </c>
      <c r="G673" s="161"/>
      <c r="H673" s="146"/>
      <c r="I673" s="130" t="e">
        <f>VLOOKUP(H673,Presupuesto!$B$11:$C$565,2,0)</f>
        <v>#N/A</v>
      </c>
      <c r="J673" s="98" t="str">
        <f t="shared" si="36"/>
        <v>Desarrollo del Sistema de Educación Superior</v>
      </c>
      <c r="K673" s="98" t="s">
        <v>412</v>
      </c>
    </row>
    <row r="674" spans="3:11" ht="15.75" hidden="1" thickBot="1">
      <c r="C674" s="147"/>
      <c r="D674" s="159"/>
      <c r="E674" s="103"/>
      <c r="F674" s="105">
        <f t="shared" si="35"/>
        <v>0</v>
      </c>
      <c r="G674" s="162"/>
      <c r="H674" s="148"/>
      <c r="I674" s="132" t="e">
        <f>VLOOKUP(H674,Presupuesto!$B$11:$C$565,2,0)</f>
        <v>#N/A</v>
      </c>
      <c r="J674" s="106" t="str">
        <f t="shared" si="36"/>
        <v>Desarrollo del Sistema de Educación Superior</v>
      </c>
      <c r="K674" s="124" t="s">
        <v>394</v>
      </c>
    </row>
  </sheetData>
  <autoFilter ref="F7:G674">
    <filterColumn colId="0">
      <filters blank="1">
        <filter val="1,000"/>
        <filter val="1,300"/>
        <filter val="1,950"/>
        <filter val="15,000"/>
        <filter val="16,000"/>
        <filter val="168,750"/>
        <filter val="18,000"/>
        <filter val="2,000"/>
        <filter val="20,000"/>
        <filter val="24,000"/>
        <filter val="27,450"/>
        <filter val="27,830"/>
        <filter val="3,600"/>
        <filter val="30,000"/>
        <filter val="300,000"/>
        <filter val="45,000"/>
        <filter val="5,200"/>
        <filter val="6,000"/>
        <filter val="6,400"/>
        <filter val="6,500"/>
        <filter val="8,000"/>
        <filter val="Costo Total"/>
      </filters>
    </filterColumn>
  </autoFilter>
  <dataConsolidate/>
  <dataValidations count="6">
    <dataValidation type="list" allowBlank="1" showInputMessage="1" showErrorMessage="1" errorTitle="¡Ingreso Inválido!" error="Seleccione una opción de la lista." promptTitle="Tipo de Presupuesto" prompt="Seleccione una opción de la lista." sqref="G143:G144 G154:G155 G120 G176:G177 G200:G234 G244:G278 G288:G322 G332:G366 G376:G410 G420:G454 G464:G498 G508:G542 G552:G586 G596:G630 G640:G674 G45:G46 G56:G61 G81 G133 G14 G24 G34 G71 G91 G101 G110 G165:G166 G188:G190">
      <formula1>$R$2:$S$2</formula1>
    </dataValidation>
    <dataValidation type="list" allowBlank="1" showInputMessage="1" showErrorMessage="1" errorTitle="¡Ingreso Inválido!" error="Seleccione una opción de la lista" promptTitle="Mes Requerido" prompt="Seleccione el mes en el que requiere el recurso." sqref="K143:K144 K154:K155 K120 K176:K177 K200:K234 K244:K278 K288:K322 K332:K366 K376:K410 K420:K454 K464:K498 K508:K542 K552:K586 K596:K630 K640:K674 K45:K46 K56:K61 K81 K133 K14 K24 K34 K71 K91 K101 K110 K165:K166 K188:K190">
      <formula1>$U$2:$AF$2</formula1>
    </dataValidation>
    <dataValidation type="list" allowBlank="1" showInputMessage="1" showErrorMessage="1" errorTitle="¡Ingreso Invalido!" error="Seleccione una opción de la lista." promptTitle="Categoria/Zona de Viáticos" prompt="Seleccione una opción de la lista" sqref="C143 C154 C640 C176 C188 C200 C244 C288 C332 C376 C420 C464 C508 C552 C596 C165">
      <formula1>$AH$2:$BU$2</formula1>
    </dataValidation>
    <dataValidation type="list" allowBlank="1" showInputMessage="1" showErrorMessage="1" errorTitle="¡Ingreso Inválido!" error="Verifique el valor ingresado." promptTitle="Ingrese el Objeto de Gasto" prompt="Ingrese el Objeto de Gasto" sqref="H143:H144 H154:H155 H120 H176:H177 H200:H234 H244:H278 H288:H322 H332:H366 H376:H410 H420:H454 H464:H498 H508:H542 H552:H586 H596:H630 H640:H674 H45:H46 H81 H133 H14 H24 H34 H56:H61 H71 H91 H101 H110 H165:H166 H188:H190">
      <formula1>$A$1:$UI$1</formula1>
    </dataValidation>
    <dataValidation type="list" allowBlank="1" showInputMessage="1" showErrorMessage="1" errorTitle="¡Ingreso Inválido!" error="Seleccione una opción de la lista." promptTitle="Dimensión Estratégica" prompt="Seleccione una opción de la lista." sqref="J71 J120 J144 J155 J133 J177 J201:J234 J245:J278 J289:J322 J333:J366 J377:J410 J421:J454 J465:J498 J509:J542 J553:J586 J597:J630 J641:J674 J45:J46 J14 J24 J34 J56:J61 J81 J91 J101 J110 J166 J189:J190">
      <formula1>$A$2:$P$2</formula1>
    </dataValidation>
    <dataValidation type="list" allowBlank="1" showInputMessage="1" showErrorMessage="1" errorTitle="¡Ingreso Inválido!" error="Seleccione una opción de la lista." promptTitle="Dimensión Estratégica" prompt="Seleccione una opción de la lista." sqref="J143 J154 J640 J176 J188 J200 J244 J288 J332 J376 J420 J464 J508 J552 J596 J165">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6" t="str">
        <f>+Presupuesto!D11</f>
        <v>Recurrente</v>
      </c>
      <c r="S2" s="456"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1" t="s">
        <v>420</v>
      </c>
      <c r="AI2" s="451" t="s">
        <v>421</v>
      </c>
      <c r="AJ2" s="451" t="s">
        <v>422</v>
      </c>
      <c r="AK2" s="451" t="s">
        <v>423</v>
      </c>
      <c r="AL2" s="451" t="s">
        <v>424</v>
      </c>
      <c r="AM2" s="451" t="s">
        <v>427</v>
      </c>
      <c r="AN2" s="451" t="s">
        <v>425</v>
      </c>
      <c r="AO2" s="451" t="s">
        <v>426</v>
      </c>
      <c r="AP2" s="451" t="s">
        <v>428</v>
      </c>
      <c r="AQ2" s="451" t="s">
        <v>429</v>
      </c>
      <c r="AR2" s="451" t="s">
        <v>430</v>
      </c>
      <c r="AS2" s="451" t="s">
        <v>431</v>
      </c>
      <c r="AT2" s="451" t="s">
        <v>432</v>
      </c>
      <c r="AU2" s="451" t="s">
        <v>433</v>
      </c>
      <c r="AV2" s="451" t="s">
        <v>434</v>
      </c>
      <c r="AW2" s="451" t="s">
        <v>435</v>
      </c>
      <c r="AX2" s="451" t="s">
        <v>436</v>
      </c>
      <c r="AY2" s="451" t="s">
        <v>437</v>
      </c>
      <c r="AZ2" s="451" t="s">
        <v>438</v>
      </c>
      <c r="BA2" s="451" t="s">
        <v>439</v>
      </c>
      <c r="BB2" s="451" t="s">
        <v>440</v>
      </c>
      <c r="BC2" s="451" t="s">
        <v>441</v>
      </c>
      <c r="BD2" s="451" t="s">
        <v>442</v>
      </c>
      <c r="BE2" s="451" t="s">
        <v>443</v>
      </c>
      <c r="BF2" s="451" t="s">
        <v>444</v>
      </c>
      <c r="BG2" s="451" t="s">
        <v>445</v>
      </c>
      <c r="BH2" s="451" t="s">
        <v>446</v>
      </c>
      <c r="BI2" s="451" t="s">
        <v>447</v>
      </c>
      <c r="BJ2" s="451" t="s">
        <v>448</v>
      </c>
      <c r="BK2" s="451" t="s">
        <v>449</v>
      </c>
      <c r="BL2" s="451" t="s">
        <v>450</v>
      </c>
      <c r="BM2" s="451" t="s">
        <v>451</v>
      </c>
      <c r="BN2" s="451" t="s">
        <v>452</v>
      </c>
      <c r="BO2" s="451" t="s">
        <v>453</v>
      </c>
      <c r="BP2" s="451" t="s">
        <v>454</v>
      </c>
      <c r="BQ2" s="451" t="s">
        <v>455</v>
      </c>
      <c r="BR2" s="451" t="s">
        <v>456</v>
      </c>
      <c r="BS2" s="451" t="s">
        <v>457</v>
      </c>
      <c r="BT2" s="451" t="s">
        <v>458</v>
      </c>
      <c r="BU2" s="451" t="s">
        <v>459</v>
      </c>
    </row>
    <row r="3" spans="1:555" hidden="1">
      <c r="AH3" s="452">
        <v>2500</v>
      </c>
      <c r="AI3" s="452">
        <v>1900</v>
      </c>
      <c r="AJ3" s="452">
        <v>1650</v>
      </c>
      <c r="AK3" s="452">
        <v>1580</v>
      </c>
      <c r="AL3" s="452">
        <v>2250</v>
      </c>
      <c r="AM3" s="452">
        <v>1650</v>
      </c>
      <c r="AN3" s="452">
        <v>1400</v>
      </c>
      <c r="AO3" s="453">
        <v>1340</v>
      </c>
      <c r="AP3" s="453">
        <v>2000</v>
      </c>
      <c r="AQ3" s="453">
        <v>1400</v>
      </c>
      <c r="AR3" s="453">
        <v>1150</v>
      </c>
      <c r="AS3" s="453">
        <v>1100</v>
      </c>
      <c r="AT3" s="453">
        <v>1750</v>
      </c>
      <c r="AU3" s="453">
        <v>1150</v>
      </c>
      <c r="AV3" s="453">
        <v>900</v>
      </c>
      <c r="AW3" s="453">
        <v>860</v>
      </c>
      <c r="AX3" s="453">
        <v>1200</v>
      </c>
      <c r="AY3" s="454">
        <v>900</v>
      </c>
      <c r="AZ3" s="454">
        <v>650</v>
      </c>
      <c r="BA3" s="454">
        <v>620</v>
      </c>
      <c r="BB3" s="452">
        <f>+'Cuadro Resumen'!C213</f>
        <v>5605.2314999999999</v>
      </c>
      <c r="BC3" s="452">
        <f>+'Cuadro Resumen'!D213</f>
        <v>5165.6055000000006</v>
      </c>
      <c r="BD3" s="452">
        <f>+'Cuadro Resumen'!E213</f>
        <v>6594.39</v>
      </c>
      <c r="BE3" s="452">
        <f>+'Cuadro Resumen'!F213</f>
        <v>6154.7640000000001</v>
      </c>
      <c r="BF3" s="452">
        <f>+'Cuadro Resumen'!C214</f>
        <v>4945.7925000000005</v>
      </c>
      <c r="BG3" s="452">
        <f>+'Cuadro Resumen'!D214</f>
        <v>4506.1665000000003</v>
      </c>
      <c r="BH3" s="452">
        <f>+'Cuadro Resumen'!E214</f>
        <v>5934.951</v>
      </c>
      <c r="BI3" s="452">
        <f>+'Cuadro Resumen'!F214</f>
        <v>5495.3249999999998</v>
      </c>
      <c r="BJ3" s="453">
        <f>+'Cuadro Resumen'!C215</f>
        <v>4286.3535000000002</v>
      </c>
      <c r="BK3" s="453">
        <f>+'Cuadro Resumen'!D215</f>
        <v>3956.634</v>
      </c>
      <c r="BL3" s="453">
        <f>+'Cuadro Resumen'!E215</f>
        <v>5275.5120000000006</v>
      </c>
      <c r="BM3" s="453">
        <f>+'Cuadro Resumen'!F215</f>
        <v>4835.8860000000004</v>
      </c>
      <c r="BN3" s="453">
        <f>+'Cuadro Resumen'!C216</f>
        <v>3626.9145000000003</v>
      </c>
      <c r="BO3" s="453">
        <f>+'Cuadro Resumen'!D216</f>
        <v>3297.1950000000002</v>
      </c>
      <c r="BP3" s="453">
        <f>+'Cuadro Resumen'!E216</f>
        <v>4616.0730000000003</v>
      </c>
      <c r="BQ3" s="453">
        <f>+'Cuadro Resumen'!F216</f>
        <v>4286.3535000000002</v>
      </c>
      <c r="BR3" s="453">
        <f>+'Cuadro Resumen'!C217</f>
        <v>3187.2885000000001</v>
      </c>
      <c r="BS3" s="453">
        <f>+'Cuadro Resumen'!D217</f>
        <v>2967.4755</v>
      </c>
      <c r="BT3" s="453">
        <f>+'Cuadro Resumen'!E217</f>
        <v>4066.5405000000001</v>
      </c>
      <c r="BU3" s="453">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68">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392</v>
      </c>
      <c r="D13" s="364"/>
      <c r="E13" s="93"/>
      <c r="F13" s="93"/>
      <c r="G13" s="93"/>
      <c r="H13" s="76"/>
      <c r="I13" s="76"/>
      <c r="J13" s="76"/>
      <c r="K13" s="112"/>
    </row>
    <row r="14" spans="1:555" ht="18.75">
      <c r="B14" s="93"/>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c r="H17" s="142" t="s">
        <v>1066</v>
      </c>
      <c r="I17" s="130" t="str">
        <f>VLOOKUP(H17,Presupuesto!$B$11:$C$565,2,0)</f>
        <v>BECAS</v>
      </c>
      <c r="J17" s="218" t="s">
        <v>1454</v>
      </c>
      <c r="K17" s="98" t="s">
        <v>394</v>
      </c>
      <c r="L17" s="98"/>
    </row>
    <row r="18" spans="3:12">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1084</v>
      </c>
      <c r="I26" s="130" t="str">
        <f>VLOOKUP(H26,Presupuesto!$B$11:$C$565,2,0)</f>
        <v>PRESTAMOS A ESTUDIANTES</v>
      </c>
      <c r="J26" s="98" t="str">
        <f t="shared" si="1"/>
        <v>Posgrado</v>
      </c>
      <c r="K26" s="98" t="s">
        <v>412</v>
      </c>
      <c r="L26" s="98"/>
    </row>
    <row r="27" spans="3:12">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c r="C34" s="141"/>
      <c r="D34" s="158"/>
      <c r="E34" s="123"/>
      <c r="F34" s="97">
        <f t="shared" si="0"/>
        <v>0</v>
      </c>
      <c r="G34" s="161"/>
      <c r="H34" s="142" t="s">
        <v>1100</v>
      </c>
      <c r="I34" s="130" t="str">
        <f>VLOOKUP(H34,Presupuesto!$B$11:$C$565,2,0)</f>
        <v>BECAS DE EQUIDAD</v>
      </c>
      <c r="J34" s="98" t="str">
        <f t="shared" si="1"/>
        <v>Posgrado</v>
      </c>
      <c r="K34" s="98" t="s">
        <v>412</v>
      </c>
      <c r="L34" s="98"/>
    </row>
    <row r="35" spans="3:12">
      <c r="C35" s="141"/>
      <c r="D35" s="158"/>
      <c r="E35" s="123"/>
      <c r="F35" s="97">
        <f t="shared" si="0"/>
        <v>0</v>
      </c>
      <c r="G35" s="161"/>
      <c r="H35" s="142" t="s">
        <v>1102</v>
      </c>
      <c r="I35" s="130" t="str">
        <f>VLOOKUP(H35,Presupuesto!$B$11:$C$565,2,0)</f>
        <v>PREMIOS AL INVESTIGADOR</v>
      </c>
      <c r="J35" s="98" t="str">
        <f t="shared" si="1"/>
        <v>Posgrado</v>
      </c>
      <c r="K35" s="98" t="s">
        <v>412</v>
      </c>
      <c r="L35" s="98"/>
    </row>
    <row r="36" spans="3:12">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c r="C38" s="147"/>
      <c r="D38" s="222"/>
      <c r="E38" s="103"/>
      <c r="F38" s="105">
        <f t="shared" si="0"/>
        <v>0</v>
      </c>
      <c r="G38" s="162"/>
      <c r="H38" s="148"/>
      <c r="I38" s="132" t="e">
        <f>VLOOKUP(H38,Presupuesto!$B$11:$C$565,2,0)</f>
        <v>#N/A</v>
      </c>
      <c r="J38" s="106" t="str">
        <f t="shared" ref="J38" si="2">$J$17</f>
        <v>Posgrado</v>
      </c>
      <c r="K38" s="124" t="s">
        <v>394</v>
      </c>
      <c r="L38" s="124"/>
    </row>
    <row r="39" spans="3:12">
      <c r="F39" s="90"/>
      <c r="G39" s="89"/>
      <c r="H39" s="90"/>
      <c r="I39" s="90"/>
    </row>
    <row r="40" spans="3:12" ht="15.75" thickBot="1"/>
    <row r="41" spans="3:12" ht="15.75" thickBot="1">
      <c r="C41" s="157" t="s">
        <v>53</v>
      </c>
      <c r="D41" s="368">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392</v>
      </c>
      <c r="D44" s="364"/>
      <c r="E44" s="93"/>
      <c r="F44" s="93"/>
      <c r="G44" s="93"/>
      <c r="H44" s="76"/>
      <c r="I44" s="76"/>
      <c r="J44" s="76"/>
      <c r="K44" s="112"/>
    </row>
    <row r="45" spans="3:12" ht="18.75">
      <c r="C45" s="210"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3">D48*E48</f>
        <v>0</v>
      </c>
      <c r="G48" s="161"/>
      <c r="H48" s="142" t="s">
        <v>1066</v>
      </c>
      <c r="I48" s="130" t="str">
        <f>VLOOKUP(H48,Presupuesto!$B$11:$C$565,2,0)</f>
        <v>BECAS</v>
      </c>
      <c r="J48" s="218" t="s">
        <v>1454</v>
      </c>
      <c r="K48" s="98" t="s">
        <v>394</v>
      </c>
      <c r="L48" s="98"/>
    </row>
    <row r="49" spans="3:12">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c r="C57" s="141"/>
      <c r="D57" s="158"/>
      <c r="E57" s="123"/>
      <c r="F57" s="97">
        <f t="shared" si="3"/>
        <v>0</v>
      </c>
      <c r="G57" s="161"/>
      <c r="H57" s="142" t="s">
        <v>1084</v>
      </c>
      <c r="I57" s="130" t="str">
        <f>VLOOKUP(H57,Presupuesto!$B$11:$C$565,2,0)</f>
        <v>PRESTAMOS A ESTUDIANTES</v>
      </c>
      <c r="J57" s="98" t="str">
        <f t="shared" si="4"/>
        <v>Posgrado</v>
      </c>
      <c r="K57" s="98" t="s">
        <v>412</v>
      </c>
      <c r="L57" s="98"/>
    </row>
    <row r="58" spans="3:12">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c r="C65" s="141"/>
      <c r="D65" s="158"/>
      <c r="E65" s="123"/>
      <c r="F65" s="97">
        <f t="shared" si="3"/>
        <v>0</v>
      </c>
      <c r="G65" s="161"/>
      <c r="H65" s="142" t="s">
        <v>1100</v>
      </c>
      <c r="I65" s="130" t="str">
        <f>VLOOKUP(H65,Presupuesto!$B$11:$C$565,2,0)</f>
        <v>BECAS DE EQUIDAD</v>
      </c>
      <c r="J65" s="98" t="str">
        <f t="shared" si="4"/>
        <v>Posgrado</v>
      </c>
      <c r="K65" s="98" t="s">
        <v>412</v>
      </c>
      <c r="L65" s="98"/>
    </row>
    <row r="66" spans="3:12">
      <c r="C66" s="141"/>
      <c r="D66" s="158"/>
      <c r="E66" s="123"/>
      <c r="F66" s="97">
        <f t="shared" si="3"/>
        <v>0</v>
      </c>
      <c r="G66" s="161"/>
      <c r="H66" s="142" t="s">
        <v>1102</v>
      </c>
      <c r="I66" s="130" t="str">
        <f>VLOOKUP(H66,Presupuesto!$B$11:$C$565,2,0)</f>
        <v>PREMIOS AL INVESTIGADOR</v>
      </c>
      <c r="J66" s="98" t="str">
        <f t="shared" si="4"/>
        <v>Posgrado</v>
      </c>
      <c r="K66" s="98" t="s">
        <v>412</v>
      </c>
      <c r="L66" s="98"/>
    </row>
    <row r="67" spans="3:12">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c r="C69" s="147"/>
      <c r="D69" s="222"/>
      <c r="E69" s="103"/>
      <c r="F69" s="105">
        <f t="shared" si="3"/>
        <v>0</v>
      </c>
      <c r="G69" s="162"/>
      <c r="H69" s="148"/>
      <c r="I69" s="132" t="e">
        <f>VLOOKUP(H69,Presupuesto!$B$11:$C$565,2,0)</f>
        <v>#N/A</v>
      </c>
      <c r="J69" s="106" t="str">
        <f t="shared" si="4"/>
        <v>Posgrado</v>
      </c>
      <c r="K69" s="124" t="s">
        <v>394</v>
      </c>
      <c r="L69" s="124"/>
    </row>
    <row r="71" spans="3:12" ht="15.75" thickBot="1"/>
    <row r="72" spans="3:12" ht="15.75" thickBot="1">
      <c r="C72" s="157" t="s">
        <v>53</v>
      </c>
      <c r="D72" s="368">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392</v>
      </c>
      <c r="D75" s="364"/>
      <c r="E75" s="93"/>
      <c r="F75" s="93"/>
      <c r="G75" s="93"/>
      <c r="H75" s="76"/>
      <c r="I75" s="76"/>
      <c r="J75" s="76"/>
      <c r="K75" s="112"/>
    </row>
    <row r="76" spans="3:12" ht="18.75">
      <c r="C76" s="210"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5">D79*E79</f>
        <v>0</v>
      </c>
      <c r="G79" s="161"/>
      <c r="H79" s="142" t="s">
        <v>1066</v>
      </c>
      <c r="I79" s="130" t="str">
        <f>VLOOKUP(H79,Presupuesto!$B$11:$C$565,2,0)</f>
        <v>BECAS</v>
      </c>
      <c r="J79" s="218" t="s">
        <v>1454</v>
      </c>
      <c r="K79" s="98" t="s">
        <v>394</v>
      </c>
      <c r="L79" s="98"/>
    </row>
    <row r="80" spans="3:12">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c r="C88" s="141"/>
      <c r="D88" s="158"/>
      <c r="E88" s="123"/>
      <c r="F88" s="97">
        <f t="shared" si="5"/>
        <v>0</v>
      </c>
      <c r="G88" s="161"/>
      <c r="H88" s="142" t="s">
        <v>1084</v>
      </c>
      <c r="I88" s="130" t="str">
        <f>VLOOKUP(H88,Presupuesto!$B$11:$C$565,2,0)</f>
        <v>PRESTAMOS A ESTUDIANTES</v>
      </c>
      <c r="J88" s="98" t="str">
        <f t="shared" si="6"/>
        <v>Posgrado</v>
      </c>
      <c r="K88" s="98" t="s">
        <v>412</v>
      </c>
      <c r="L88" s="98"/>
    </row>
    <row r="89" spans="3:12">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c r="C96" s="141"/>
      <c r="D96" s="158"/>
      <c r="E96" s="123"/>
      <c r="F96" s="97">
        <f t="shared" si="5"/>
        <v>0</v>
      </c>
      <c r="G96" s="161"/>
      <c r="H96" s="142" t="s">
        <v>1100</v>
      </c>
      <c r="I96" s="130" t="str">
        <f>VLOOKUP(H96,Presupuesto!$B$11:$C$565,2,0)</f>
        <v>BECAS DE EQUIDAD</v>
      </c>
      <c r="J96" s="98" t="str">
        <f t="shared" si="6"/>
        <v>Posgrado</v>
      </c>
      <c r="K96" s="98" t="s">
        <v>412</v>
      </c>
      <c r="L96" s="98"/>
    </row>
    <row r="97" spans="3:12">
      <c r="C97" s="141"/>
      <c r="D97" s="158"/>
      <c r="E97" s="123"/>
      <c r="F97" s="97">
        <f t="shared" si="5"/>
        <v>0</v>
      </c>
      <c r="G97" s="161"/>
      <c r="H97" s="142" t="s">
        <v>1102</v>
      </c>
      <c r="I97" s="130" t="str">
        <f>VLOOKUP(H97,Presupuesto!$B$11:$C$565,2,0)</f>
        <v>PREMIOS AL INVESTIGADOR</v>
      </c>
      <c r="J97" s="98" t="str">
        <f t="shared" si="6"/>
        <v>Posgrado</v>
      </c>
      <c r="K97" s="98" t="s">
        <v>412</v>
      </c>
      <c r="L97" s="98"/>
    </row>
    <row r="98" spans="3:12">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c r="C100" s="147"/>
      <c r="D100" s="222"/>
      <c r="E100" s="103"/>
      <c r="F100" s="105">
        <f t="shared" si="5"/>
        <v>0</v>
      </c>
      <c r="G100" s="162"/>
      <c r="H100" s="148"/>
      <c r="I100" s="132" t="e">
        <f>VLOOKUP(H100,Presupuesto!$B$11:$C$565,2,0)</f>
        <v>#N/A</v>
      </c>
      <c r="J100" s="106" t="str">
        <f t="shared" si="6"/>
        <v>Posgrado</v>
      </c>
      <c r="K100" s="124" t="s">
        <v>394</v>
      </c>
      <c r="L100" s="124"/>
    </row>
    <row r="102" spans="3:12" ht="15.75" thickBot="1"/>
    <row r="103" spans="3:12" ht="15.75" thickBot="1">
      <c r="C103" s="157" t="s">
        <v>53</v>
      </c>
      <c r="D103" s="368">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392</v>
      </c>
      <c r="D106" s="364"/>
      <c r="E106" s="93"/>
      <c r="F106" s="93"/>
      <c r="G106" s="93"/>
      <c r="H106" s="76"/>
      <c r="I106" s="76"/>
      <c r="J106" s="76"/>
      <c r="K106" s="112"/>
    </row>
    <row r="107" spans="3:12" ht="18.75">
      <c r="C107" s="210"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7">D110*E110</f>
        <v>0</v>
      </c>
      <c r="G110" s="161"/>
      <c r="H110" s="142" t="s">
        <v>1066</v>
      </c>
      <c r="I110" s="130" t="str">
        <f>VLOOKUP(H110,Presupuesto!$B$11:$C$565,2,0)</f>
        <v>BECAS</v>
      </c>
      <c r="J110" s="218" t="s">
        <v>1454</v>
      </c>
      <c r="K110" s="98" t="s">
        <v>394</v>
      </c>
      <c r="L110" s="98"/>
    </row>
    <row r="111" spans="3:12">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c r="C131" s="147"/>
      <c r="D131" s="222"/>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9. Cultura de Inno. Insti...</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2015-10-08T19:15:15Z</dcterms:modified>
</cp:coreProperties>
</file>